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7"/>
  <workbookPr codeName="ЭтаКнига"/>
  <mc:AlternateContent xmlns:mc="http://schemas.openxmlformats.org/markup-compatibility/2006">
    <mc:Choice Requires="x15">
      <x15ac:absPath xmlns:x15ac="http://schemas.microsoft.com/office/spreadsheetml/2010/11/ac" url="\\veles-srv\Велесстрой\УМиОР\1.ОУСР\1.ГУВР\300.Архив ВЛР\02. Базы ВЛР\01. Ежемесячные базы\ВМ\"/>
    </mc:Choice>
  </mc:AlternateContent>
  <xr:revisionPtr revIDLastSave="0" documentId="13_ncr:80001_{32CA2881-9D6F-4B8F-B58E-6DB31425378F}" xr6:coauthVersionLast="36" xr6:coauthVersionMax="36" xr10:uidLastSave="{00000000-0000-0000-0000-000000000000}"/>
  <bookViews>
    <workbookView xWindow="0" yWindow="0" windowWidth="19200" windowHeight="7050" xr2:uid="{00000000-000D-0000-FFFF-FFFF00000000}"/>
  </bookViews>
  <sheets>
    <sheet name="База ВМ" sheetId="1" r:id="rId1"/>
    <sheet name="Лист1" sheetId="17" r:id="rId2"/>
    <sheet name="Помочни" sheetId="2" r:id="rId3"/>
    <sheet name="проверка" sheetId="13" r:id="rId4"/>
    <sheet name="Код ОПиМС" sheetId="16" r:id="rId5"/>
    <sheet name="Сводная" sheetId="8" r:id="rId6"/>
    <sheet name="для Прил. 2" sheetId="10" r:id="rId7"/>
  </sheets>
  <externalReferences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</externalReferences>
  <definedNames>
    <definedName name="\n" localSheetId="4">#REF!</definedName>
    <definedName name="\n" localSheetId="3">#REF!</definedName>
    <definedName name="\n">#REF!</definedName>
    <definedName name="____A65560" localSheetId="4">[1]График!#REF!</definedName>
    <definedName name="____A65560" localSheetId="3">[1]График!#REF!</definedName>
    <definedName name="____A65560">[1]График!#REF!</definedName>
    <definedName name="____E65560" localSheetId="4">[1]График!#REF!</definedName>
    <definedName name="____E65560" localSheetId="3">[1]График!#REF!</definedName>
    <definedName name="____E65560">[1]График!#REF!</definedName>
    <definedName name="____vrm2" localSheetId="4">'[2]Трудовой процесс. Норматив'!#REF!</definedName>
    <definedName name="____vrm2" localSheetId="3">'[2]Трудовой процесс. Норматив'!#REF!</definedName>
    <definedName name="____vrm2">'[2]Трудовой процесс. Норматив'!#REF!</definedName>
    <definedName name="___A65560" localSheetId="4">[1]График!#REF!</definedName>
    <definedName name="___A65560" localSheetId="3">[1]График!#REF!</definedName>
    <definedName name="___A65560">[1]График!#REF!</definedName>
    <definedName name="___E65560" localSheetId="4">[1]График!#REF!</definedName>
    <definedName name="___E65560" localSheetId="3">[1]График!#REF!</definedName>
    <definedName name="___E65560">[1]График!#REF!</definedName>
    <definedName name="___vrm2" localSheetId="4">'[2]Трудовой процесс. Норматив'!#REF!</definedName>
    <definedName name="___vrm2" localSheetId="3">'[2]Трудовой процесс. Норматив'!#REF!</definedName>
    <definedName name="___vrm2">'[2]Трудовой процесс. Норматив'!#REF!</definedName>
    <definedName name="__123Graph_A" hidden="1">#N/A</definedName>
    <definedName name="__123Graph_AGraph1" hidden="1">#N/A</definedName>
    <definedName name="__123Graph_AGraph2" hidden="1">#N/A</definedName>
    <definedName name="__123Graph_AGraph3" hidden="1">#N/A</definedName>
    <definedName name="__123Graph_AGraph4" hidden="1">#N/A</definedName>
    <definedName name="__123Graph_X" hidden="1">#N/A</definedName>
    <definedName name="__123Graph_XGraph1" hidden="1">#N/A</definedName>
    <definedName name="__123Graph_XGraph2" hidden="1">#N/A</definedName>
    <definedName name="__123Graph_XGraph3" hidden="1">#N/A</definedName>
    <definedName name="__123Graph_XGraph4" hidden="1">#N/A</definedName>
    <definedName name="__A65560" localSheetId="4">[3]График!#REF!</definedName>
    <definedName name="__A65560" localSheetId="3">[3]График!#REF!</definedName>
    <definedName name="__A65560">[3]График!#REF!</definedName>
    <definedName name="__E65560" localSheetId="4">[3]График!#REF!</definedName>
    <definedName name="__E65560" localSheetId="3">[3]График!#REF!</definedName>
    <definedName name="__E65560">[3]График!#REF!</definedName>
    <definedName name="__IntlFixup" hidden="1">TRUE</definedName>
    <definedName name="__vrm2" localSheetId="4">'[2]Трудовой процесс. Норматив'!#REF!</definedName>
    <definedName name="__vrm2" localSheetId="3">'[2]Трудовой процесс. Норматив'!#REF!</definedName>
    <definedName name="__vrm2">'[2]Трудовой процесс. Норматив'!#REF!</definedName>
    <definedName name="__xlfn.BAHTTEXT" hidden="1">#NAME?</definedName>
    <definedName name="_123Graph_XGraph4" hidden="1">#N/A</definedName>
    <definedName name="_A65560" localSheetId="4">[1]График!#REF!</definedName>
    <definedName name="_A65560" localSheetId="3">[1]График!#REF!</definedName>
    <definedName name="_A65560">[1]График!#REF!</definedName>
    <definedName name="_E65560" localSheetId="4">[1]График!#REF!</definedName>
    <definedName name="_E65560" localSheetId="3">[1]График!#REF!</definedName>
    <definedName name="_E65560">[1]График!#REF!</definedName>
    <definedName name="_vrm2" localSheetId="4">'[2]Трудовой процесс. Норматив'!#REF!</definedName>
    <definedName name="_vrm2" localSheetId="3">'[2]Трудовой процесс. Норматив'!#REF!</definedName>
    <definedName name="_vrm2">'[2]Трудовой процесс. Норматив'!#REF!</definedName>
    <definedName name="_xlnm._FilterDatabase" localSheetId="0" hidden="1">'База ВМ'!$B$4:$N$8</definedName>
    <definedName name="_xlnm._FilterDatabase" localSheetId="4" hidden="1">#REF!</definedName>
    <definedName name="_xlnm._FilterDatabase" localSheetId="3" hidden="1">проверка!$A$3:$T$5</definedName>
    <definedName name="_xlnm._FilterDatabase" hidden="1">#REF!</definedName>
    <definedName name="AccessDatabase" hidden="1">"C:\My Documents\vlad\Var_2\can270398v2t05.mdb"</definedName>
    <definedName name="anscount" hidden="1">1</definedName>
    <definedName name="CHECK" localSheetId="4">#REF!</definedName>
    <definedName name="CHECK" localSheetId="3">#REF!</definedName>
    <definedName name="CHECK">#REF!</definedName>
    <definedName name="CnfName" localSheetId="4">[4]Лист1!#REF!</definedName>
    <definedName name="CnfName" localSheetId="3">[4]Лист1!#REF!</definedName>
    <definedName name="CnfName">[4]Лист1!#REF!</definedName>
    <definedName name="ConfName" localSheetId="4">[4]Лист1!#REF!</definedName>
    <definedName name="ConfName" localSheetId="3">[4]Лист1!#REF!</definedName>
    <definedName name="ConfName">[4]Лист1!#REF!</definedName>
    <definedName name="DateColJournal" localSheetId="4">#REF!</definedName>
    <definedName name="DateColJournal" localSheetId="3">#REF!</definedName>
    <definedName name="DateColJournal">#REF!</definedName>
    <definedName name="dck" localSheetId="4">[5]топография!#REF!</definedName>
    <definedName name="dck" localSheetId="3">[5]топография!#REF!</definedName>
    <definedName name="dck">[5]топография!#REF!</definedName>
    <definedName name="DM" localSheetId="4">#REF!</definedName>
    <definedName name="DM" localSheetId="3">#REF!</definedName>
    <definedName name="DM">#REF!</definedName>
    <definedName name="EILName" localSheetId="4">[4]Лист1!#REF!</definedName>
    <definedName name="EILName" localSheetId="3">[4]Лист1!#REF!</definedName>
    <definedName name="EILName">[4]Лист1!#REF!</definedName>
    <definedName name="energija">[6]MJESEČNO!$B$10:$BO$133</definedName>
    <definedName name="Excel_BuiltIn__FilterDatabase_7" localSheetId="4">#REF!</definedName>
    <definedName name="Excel_BuiltIn__FilterDatabase_7" localSheetId="3">#REF!</definedName>
    <definedName name="Excel_BuiltIn__FilterDatabase_7">#REF!</definedName>
    <definedName name="Excel_BuiltIn__FilterDatabase_8" localSheetId="4">[7]мобдемоб!#REF!</definedName>
    <definedName name="Excel_BuiltIn__FilterDatabase_8" localSheetId="3">[7]мобдемоб!#REF!</definedName>
    <definedName name="Excel_BuiltIn__FilterDatabase_8">[7]мобдемоб!#REF!</definedName>
    <definedName name="Excel_BuiltIn_Print_Area_1_1" localSheetId="4">#REF!</definedName>
    <definedName name="Excel_BuiltIn_Print_Area_1_1" localSheetId="3">#REF!</definedName>
    <definedName name="Excel_BuiltIn_Print_Area_1_1">#REF!</definedName>
    <definedName name="Excel_BuiltIn_Print_Titles_1" localSheetId="4">#REF!</definedName>
    <definedName name="Excel_BuiltIn_Print_Titles_1" localSheetId="3">#REF!</definedName>
    <definedName name="Excel_BuiltIn_Print_Titles_1">#REF!</definedName>
    <definedName name="Fond" localSheetId="4">'[2]Трудовой процесс. Норматив'!#REF!</definedName>
    <definedName name="Fond" localSheetId="3">'[2]Трудовой процесс. Норматив'!#REF!</definedName>
    <definedName name="Fond">'[2]Трудовой процесс. Норматив'!#REF!</definedName>
    <definedName name="hPriceRange" localSheetId="4">[4]Лист1!#REF!</definedName>
    <definedName name="hPriceRange" localSheetId="3">[4]Лист1!#REF!</definedName>
    <definedName name="hPriceRange">[4]Лист1!#REF!</definedName>
    <definedName name="idPriceColumn" localSheetId="4">[4]Лист1!#REF!</definedName>
    <definedName name="idPriceColumn" localSheetId="3">[4]Лист1!#REF!</definedName>
    <definedName name="idPriceColumn">[4]Лист1!#REF!</definedName>
    <definedName name="infl" localSheetId="4">[8]ПДР!#REF!</definedName>
    <definedName name="infl" localSheetId="3">[8]ПДР!#REF!</definedName>
    <definedName name="infl">[8]ПДР!#REF!</definedName>
    <definedName name="Itog" localSheetId="4">#REF!</definedName>
    <definedName name="Itog" localSheetId="3">#REF!</definedName>
    <definedName name="Itog">#REF!</definedName>
    <definedName name="kp" localSheetId="4">[8]ПДР!#REF!</definedName>
    <definedName name="kp" localSheetId="3">[8]ПДР!#REF!</definedName>
    <definedName name="kp">[8]ПДР!#REF!</definedName>
    <definedName name="lang">[9]lang!$A$6</definedName>
    <definedName name="lang1">#N/A</definedName>
    <definedName name="lang2">#N/A</definedName>
    <definedName name="Language">[10]Main!$B$21</definedName>
    <definedName name="limcount" hidden="1">1</definedName>
    <definedName name="mjesečni">[11]MJESEČNI!$B$10:$BJ$133</definedName>
    <definedName name="mjesečniMC">[12]MJESEČNI!$B$10:$BJ$133</definedName>
    <definedName name="NumColJournal" localSheetId="4">#REF!</definedName>
    <definedName name="NumColJournal" localSheetId="3">#REF!</definedName>
    <definedName name="NumColJournal">#REF!</definedName>
    <definedName name="OELName" localSheetId="4">[4]Лист1!#REF!</definedName>
    <definedName name="OELName" localSheetId="3">[4]Лист1!#REF!</definedName>
    <definedName name="OELName">[4]Лист1!#REF!</definedName>
    <definedName name="OPLName" localSheetId="4">[4]Лист1!#REF!</definedName>
    <definedName name="OPLName" localSheetId="3">[4]Лист1!#REF!</definedName>
    <definedName name="OPLName">[4]Лист1!#REF!</definedName>
    <definedName name="p" localSheetId="4">[4]Лист1!#REF!</definedName>
    <definedName name="p" localSheetId="3">[4]Лист1!#REF!</definedName>
    <definedName name="p">[4]Лист1!#REF!</definedName>
    <definedName name="PaApl_Error_CalcErr">[13]Parameters!$F$8</definedName>
    <definedName name="PaApl_MonthShort">[14]Parameters!$B$19</definedName>
    <definedName name="PAGE" localSheetId="4">#REF!</definedName>
    <definedName name="PAGE" localSheetId="3">#REF!</definedName>
    <definedName name="PAGE">#REF!</definedName>
    <definedName name="PERIODE" localSheetId="4">#REF!</definedName>
    <definedName name="PERIODE" localSheetId="3">#REF!</definedName>
    <definedName name="PERIODE">#REF!</definedName>
    <definedName name="PocetSmenárovBC" localSheetId="4">#REF!</definedName>
    <definedName name="PocetSmenárovBC" localSheetId="3">#REF!</definedName>
    <definedName name="PocetSmenárovBC">#REF!</definedName>
    <definedName name="PocetSmenárovPC" localSheetId="4">#REF!</definedName>
    <definedName name="PocetSmenárovPC" localSheetId="3">#REF!</definedName>
    <definedName name="PocetSmenárovPC">#REF!</definedName>
    <definedName name="PR" localSheetId="4">'[2]Трудовой процесс. Норматив'!#REF!</definedName>
    <definedName name="PR" localSheetId="3">'[2]Трудовой процесс. Норматив'!#REF!</definedName>
    <definedName name="PR">'[2]Трудовой процесс. Норматив'!#REF!</definedName>
    <definedName name="PriceRange" localSheetId="4">[4]Лист1!#REF!</definedName>
    <definedName name="PriceRange" localSheetId="3">[4]Лист1!#REF!</definedName>
    <definedName name="PriceRange">[4]Лист1!#REF!</definedName>
    <definedName name="PRINT" localSheetId="4">#REF!</definedName>
    <definedName name="PRINT" localSheetId="3">#REF!</definedName>
    <definedName name="PRINT">#REF!</definedName>
    <definedName name="print_all">#N/A</definedName>
    <definedName name="PRINT_AREA_MI" localSheetId="4">#REF!</definedName>
    <definedName name="PRINT_AREA_MI" localSheetId="3">#REF!</definedName>
    <definedName name="PRINT_AREA_MI">#REF!</definedName>
    <definedName name="print_black">#N/A</definedName>
    <definedName name="print_color">#N/A</definedName>
    <definedName name="propis" localSheetId="4">#REF!</definedName>
    <definedName name="propis" localSheetId="3">#REF!</definedName>
    <definedName name="propis">#REF!</definedName>
    <definedName name="RMC000000000000" localSheetId="4">#REF!</definedName>
    <definedName name="RMC000000000000" localSheetId="3">#REF!</definedName>
    <definedName name="RMC000000000000">#REF!</definedName>
    <definedName name="SAPFuncF4Help" localSheetId="4">Main.SAPF4Help()</definedName>
    <definedName name="SAPFuncF4Help" localSheetId="3">Main.SAPF4Help()</definedName>
    <definedName name="SAPFuncF4Help">Main.SAPF4Help()</definedName>
    <definedName name="SAPRangeKEYFIG_Tabelle10_Sales_Export" localSheetId="4">#REF!</definedName>
    <definedName name="SAPRangeKEYFIG_Tabelle10_Sales_Export" localSheetId="3">#REF!</definedName>
    <definedName name="SAPRangeKEYFIG_Tabelle10_Sales_Export">#REF!</definedName>
    <definedName name="SAPRangeKEYFIG_Tabelle10_Sales_Export_Cement_Types" localSheetId="4">#REF!</definedName>
    <definedName name="SAPRangeKEYFIG_Tabelle10_Sales_Export_Cement_Types" localSheetId="3">#REF!</definedName>
    <definedName name="SAPRangeKEYFIG_Tabelle10_Sales_Export_Cement_Types">#REF!</definedName>
    <definedName name="SAPRangeKEYFIG_Tabelle10_Sales_Export_Price" localSheetId="4">#REF!</definedName>
    <definedName name="SAPRangeKEYFIG_Tabelle10_Sales_Export_Price" localSheetId="3">#REF!</definedName>
    <definedName name="SAPRangeKEYFIG_Tabelle10_Sales_Export_Price">#REF!</definedName>
    <definedName name="SAPRangeKEYFIG_Tabelle10_Sales_Export_Price_Area" localSheetId="4">#REF!</definedName>
    <definedName name="SAPRangeKEYFIG_Tabelle10_Sales_Export_Price_Area" localSheetId="3">#REF!</definedName>
    <definedName name="SAPRangeKEYFIG_Tabelle10_Sales_Export_Price_Area">#REF!</definedName>
    <definedName name="SAPRangeKEYFIG_Tabelle11_Sales_Trad_Prices1" localSheetId="4">#REF!</definedName>
    <definedName name="SAPRangeKEYFIG_Tabelle11_Sales_Trad_Prices1" localSheetId="3">#REF!</definedName>
    <definedName name="SAPRangeKEYFIG_Tabelle11_Sales_Trad_Prices1">#REF!</definedName>
    <definedName name="SAPRangeKEYFIG_Tabelle11_Sales_Trad_Prices2" localSheetId="4">#REF!</definedName>
    <definedName name="SAPRangeKEYFIG_Tabelle11_Sales_Trad_Prices2" localSheetId="3">#REF!</definedName>
    <definedName name="SAPRangeKEYFIG_Tabelle11_Sales_Trad_Prices2">#REF!</definedName>
    <definedName name="SAPRangeKEYFIG_Tabelle11_Sales_Trad_Prices3" localSheetId="4">#REF!</definedName>
    <definedName name="SAPRangeKEYFIG_Tabelle11_Sales_Trad_Prices3" localSheetId="3">#REF!</definedName>
    <definedName name="SAPRangeKEYFIG_Tabelle11_Sales_Trad_Prices3">#REF!</definedName>
    <definedName name="SAPRangeKEYFIG_Tabelle11_Sales_Trad_Vol" localSheetId="4">#REF!</definedName>
    <definedName name="SAPRangeKEYFIG_Tabelle11_Sales_Trad_Vol" localSheetId="3">#REF!</definedName>
    <definedName name="SAPRangeKEYFIG_Tabelle11_Sales_Trad_Vol">#REF!</definedName>
    <definedName name="SAPRangeKEYFIG_Tabelle11_Sales_Trade_Prices" localSheetId="4">#REF!</definedName>
    <definedName name="SAPRangeKEYFIG_Tabelle11_Sales_Trade_Prices" localSheetId="3">#REF!</definedName>
    <definedName name="SAPRangeKEYFIG_Tabelle11_Sales_Trade_Prices">#REF!</definedName>
    <definedName name="SAPRangeKEYFIG_Tabelle11_Sales_Trade_Prices_Areas" localSheetId="4">#REF!</definedName>
    <definedName name="SAPRangeKEYFIG_Tabelle11_Sales_Trade_Prices_Areas" localSheetId="3">#REF!</definedName>
    <definedName name="SAPRangeKEYFIG_Tabelle11_Sales_Trade_Prices_Areas">#REF!</definedName>
    <definedName name="SAPRangeKEYFIG_Tabelle11_Sales_Trade_Prices_Cem_Types" localSheetId="4">#REF!</definedName>
    <definedName name="SAPRangeKEYFIG_Tabelle11_Sales_Trade_Prices_Cem_Types" localSheetId="3">#REF!</definedName>
    <definedName name="SAPRangeKEYFIG_Tabelle11_Sales_Trade_Prices_Cem_Types">#REF!</definedName>
    <definedName name="SAPRangeKEYFIG_Tabelle11_Sales_Trade_Vol" localSheetId="4">#REF!</definedName>
    <definedName name="SAPRangeKEYFIG_Tabelle11_Sales_Trade_Vol" localSheetId="3">#REF!</definedName>
    <definedName name="SAPRangeKEYFIG_Tabelle11_Sales_Trade_Vol">#REF!</definedName>
    <definedName name="SAPRangeKEYFIG_Tabelle12_Clinker_Production_Graph_1" localSheetId="4">'[15]Tech Ind Hee Bericht ohne BCG'!#REF!</definedName>
    <definedName name="SAPRangeKEYFIG_Tabelle12_Clinker_Production_Graph_1" localSheetId="3">'[15]Tech Ind Hee Bericht ohne BCG'!#REF!</definedName>
    <definedName name="SAPRangeKEYFIG_Tabelle12_Clinker_Production_Graph_1">'[15]Tech Ind Hee Bericht ohne BCG'!#REF!</definedName>
    <definedName name="SAPRangeKEYFIG_Tabelle12_OEE" localSheetId="4">'[15]Tech Ind Hee Bericht ohne BCG'!#REF!</definedName>
    <definedName name="SAPRangeKEYFIG_Tabelle12_OEE" localSheetId="3">'[15]Tech Ind Hee Bericht ohne BCG'!#REF!</definedName>
    <definedName name="SAPRangeKEYFIG_Tabelle12_OEE">'[15]Tech Ind Hee Bericht ohne BCG'!#REF!</definedName>
    <definedName name="SAPRangeKEYFIG_Tabelle12_OEE_rol_Graph" localSheetId="4">'[15]Tech Ind Hee Bericht ohne BCG'!#REF!</definedName>
    <definedName name="SAPRangeKEYFIG_Tabelle12_OEE_rol_Graph" localSheetId="3">'[15]Tech Ind Hee Bericht ohne BCG'!#REF!</definedName>
    <definedName name="SAPRangeKEYFIG_Tabelle12_OEE_rol_Graph">'[15]Tech Ind Hee Bericht ohne BCG'!#REF!</definedName>
    <definedName name="SAPRangeKEYFIG_Tabelle12_Techn_1" localSheetId="4">'[15]Tech Ind Hee Bericht ohne BCG'!#REF!</definedName>
    <definedName name="SAPRangeKEYFIG_Tabelle12_Techn_1" localSheetId="3">'[15]Tech Ind Hee Bericht ohne BCG'!#REF!</definedName>
    <definedName name="SAPRangeKEYFIG_Tabelle12_Techn_1">'[15]Tech Ind Hee Bericht ohne BCG'!#REF!</definedName>
    <definedName name="SAPRangeKEYFIG_Tabelle12_Techn_Cem_Types" localSheetId="4">'[15]Tech Ind Hee Bericht ohne BCG'!#REF!</definedName>
    <definedName name="SAPRangeKEYFIG_Tabelle12_Techn_Cem_Types" localSheetId="3">'[15]Tech Ind Hee Bericht ohne BCG'!#REF!</definedName>
    <definedName name="SAPRangeKEYFIG_Tabelle12_Techn_Cem_Types">'[15]Tech Ind Hee Bericht ohne BCG'!#REF!</definedName>
    <definedName name="SAPRangeKEYFIG_Tabelle2_IC_Values" localSheetId="4">#REF!</definedName>
    <definedName name="SAPRangeKEYFIG_Tabelle2_IC_Values" localSheetId="3">#REF!</definedName>
    <definedName name="SAPRangeKEYFIG_Tabelle2_IC_Values">#REF!</definedName>
    <definedName name="SAPRangeKEYFIG_Tabelle2_Prod_Sales_Vol" localSheetId="4">#REF!</definedName>
    <definedName name="SAPRangeKEYFIG_Tabelle2_Prod_Sales_Vol" localSheetId="3">#REF!</definedName>
    <definedName name="SAPRangeKEYFIG_Tabelle2_Prod_Sales_Vol">#REF!</definedName>
    <definedName name="SAPRangeKEYFIG_Tabelle2_Tabelle2D1" localSheetId="4">#REF!</definedName>
    <definedName name="SAPRangeKEYFIG_Tabelle2_Tabelle2D1" localSheetId="3">#REF!</definedName>
    <definedName name="SAPRangeKEYFIG_Tabelle2_Tabelle2D1">#REF!</definedName>
    <definedName name="SAPRangeKEYFIG_Tabelle3_IC_Sales" localSheetId="4">#REF!</definedName>
    <definedName name="SAPRangeKEYFIG_Tabelle3_IC_Sales" localSheetId="3">#REF!</definedName>
    <definedName name="SAPRangeKEYFIG_Tabelle3_IC_Sales">#REF!</definedName>
    <definedName name="SAPRangeKEYFIG_Tabelle3_Production_Vol" localSheetId="4">#REF!</definedName>
    <definedName name="SAPRangeKEYFIG_Tabelle3_Production_Vol" localSheetId="3">#REF!</definedName>
    <definedName name="SAPRangeKEYFIG_Tabelle3_Production_Vol">#REF!</definedName>
    <definedName name="SAPRangeKEYFIG_Tabelle3_Sales_Vol" localSheetId="4">#REF!</definedName>
    <definedName name="SAPRangeKEYFIG_Tabelle3_Sales_Vol" localSheetId="3">#REF!</definedName>
    <definedName name="SAPRangeKEYFIG_Tabelle3_Sales_Vol">#REF!</definedName>
    <definedName name="SAPRangeKEYFIG_Tabelle3_Tabelle3D3" localSheetId="4">#REF!</definedName>
    <definedName name="SAPRangeKEYFIG_Tabelle3_Tabelle3D3" localSheetId="3">#REF!</definedName>
    <definedName name="SAPRangeKEYFIG_Tabelle3_Tabelle3D3">#REF!</definedName>
    <definedName name="SAPRangeKEYFIG_Tabelle31_IC_Values" localSheetId="4">#REF!</definedName>
    <definedName name="SAPRangeKEYFIG_Tabelle31_IC_Values" localSheetId="3">#REF!</definedName>
    <definedName name="SAPRangeKEYFIG_Tabelle31_IC_Values">#REF!</definedName>
    <definedName name="SAPRangeKEYFIG_Tabelle31_Production_Vol" localSheetId="4">#REF!</definedName>
    <definedName name="SAPRangeKEYFIG_Tabelle31_Production_Vol" localSheetId="3">#REF!</definedName>
    <definedName name="SAPRangeKEYFIG_Tabelle31_Production_Vol">#REF!</definedName>
    <definedName name="SAPRangeKEYFIG_Tabelle31_Sales_Vol" localSheetId="4">#REF!</definedName>
    <definedName name="SAPRangeKEYFIG_Tabelle31_Sales_Vol" localSheetId="3">#REF!</definedName>
    <definedName name="SAPRangeKEYFIG_Tabelle31_Sales_Vol">#REF!</definedName>
    <definedName name="SAPRangeKEYFIG_Tabelle311_IC_Sales" localSheetId="4">#REF!</definedName>
    <definedName name="SAPRangeKEYFIG_Tabelle311_IC_Sales" localSheetId="3">#REF!</definedName>
    <definedName name="SAPRangeKEYFIG_Tabelle311_IC_Sales">#REF!</definedName>
    <definedName name="SAPRangeKEYFIG_Tabelle311_Production_Vol" localSheetId="4">#REF!</definedName>
    <definedName name="SAPRangeKEYFIG_Tabelle311_Production_Vol" localSheetId="3">#REF!</definedName>
    <definedName name="SAPRangeKEYFIG_Tabelle311_Production_Vol">#REF!</definedName>
    <definedName name="SAPRangeKEYFIG_Tabelle311_Sales_Vol" localSheetId="4">#REF!</definedName>
    <definedName name="SAPRangeKEYFIG_Tabelle311_Sales_Vol" localSheetId="3">#REF!</definedName>
    <definedName name="SAPRangeKEYFIG_Tabelle311_Sales_Vol">#REF!</definedName>
    <definedName name="SAPRangeKEYFIG_Tabelle3111_IC_Sales" localSheetId="4">#REF!</definedName>
    <definedName name="SAPRangeKEYFIG_Tabelle3111_IC_Sales" localSheetId="3">#REF!</definedName>
    <definedName name="SAPRangeKEYFIG_Tabelle3111_IC_Sales">#REF!</definedName>
    <definedName name="SAPRangeKEYFIG_Tabelle3111_Production_Vol" localSheetId="4">#REF!</definedName>
    <definedName name="SAPRangeKEYFIG_Tabelle3111_Production_Vol" localSheetId="3">#REF!</definedName>
    <definedName name="SAPRangeKEYFIG_Tabelle3111_Production_Vol">#REF!</definedName>
    <definedName name="SAPRangeKEYFIG_Tabelle3111_Sales_Vol" localSheetId="4">#REF!</definedName>
    <definedName name="SAPRangeKEYFIG_Tabelle3111_Sales_Vol" localSheetId="3">#REF!</definedName>
    <definedName name="SAPRangeKEYFIG_Tabelle3111_Sales_Vol">#REF!</definedName>
    <definedName name="SAPRangeKEYFIG_Tabelle4_NOA_Value" localSheetId="4">#REF!</definedName>
    <definedName name="SAPRangeKEYFIG_Tabelle4_NOA_Value" localSheetId="3">#REF!</definedName>
    <definedName name="SAPRangeKEYFIG_Tabelle4_NOA_Value">#REF!</definedName>
    <definedName name="SAPRangeKEYFIG_Tabelle4_NOA_Value_LJ" localSheetId="4">#REF!</definedName>
    <definedName name="SAPRangeKEYFIG_Tabelle4_NOA_Value_LJ" localSheetId="3">#REF!</definedName>
    <definedName name="SAPRangeKEYFIG_Tabelle4_NOA_Value_LJ">#REF!</definedName>
    <definedName name="SAPRangeKEYFIG_Tabelle4_Roll_Forec" localSheetId="4">#REF!</definedName>
    <definedName name="SAPRangeKEYFIG_Tabelle4_Roll_Forec" localSheetId="3">#REF!</definedName>
    <definedName name="SAPRangeKEYFIG_Tabelle4_Roll_Forec">#REF!</definedName>
    <definedName name="SAPRangeKEYFIG_Tabelle4_Roll_Forec_LJ" localSheetId="4">#REF!</definedName>
    <definedName name="SAPRangeKEYFIG_Tabelle4_Roll_Forec_LJ" localSheetId="3">#REF!</definedName>
    <definedName name="SAPRangeKEYFIG_Tabelle4_Roll_Forec_LJ">#REF!</definedName>
    <definedName name="SAPRangeKEYFIG_Tabelle4_Sales_Volume" localSheetId="4">#REF!</definedName>
    <definedName name="SAPRangeKEYFIG_Tabelle4_Sales_Volume" localSheetId="3">#REF!</definedName>
    <definedName name="SAPRangeKEYFIG_Tabelle4_Sales_Volume">#REF!</definedName>
    <definedName name="SAPRangeKEYFIG_Tabelle4_Sales_Volume_LJ" localSheetId="4">#REF!</definedName>
    <definedName name="SAPRangeKEYFIG_Tabelle4_Sales_Volume_LJ" localSheetId="3">#REF!</definedName>
    <definedName name="SAPRangeKEYFIG_Tabelle4_Sales_Volume_LJ">#REF!</definedName>
    <definedName name="SAPRangeKEYFIG_Tabelle4_Tabelle4D2" localSheetId="4">#REF!</definedName>
    <definedName name="SAPRangeKEYFIG_Tabelle4_Tabelle4D2" localSheetId="3">#REF!</definedName>
    <definedName name="SAPRangeKEYFIG_Tabelle4_Tabelle4D2">#REF!</definedName>
    <definedName name="SAPRangeKEYFIG_Tabelle5_Inv_Cem_Types" localSheetId="4">#REF!</definedName>
    <definedName name="SAPRangeKEYFIG_Tabelle5_Inv_Cem_Types" localSheetId="3">#REF!</definedName>
    <definedName name="SAPRangeKEYFIG_Tabelle5_Inv_Cem_Types">#REF!</definedName>
    <definedName name="SAPRangeKEYFIG_Tabelle5_Inv_Prices_3" localSheetId="4">#REF!</definedName>
    <definedName name="SAPRangeKEYFIG_Tabelle5_Inv_Prices_3" localSheetId="3">#REF!</definedName>
    <definedName name="SAPRangeKEYFIG_Tabelle5_Inv_Prices_3">#REF!</definedName>
    <definedName name="SAPRangeKEYFIG_Tabelle5_Inventories" localSheetId="4">#REF!</definedName>
    <definedName name="SAPRangeKEYFIG_Tabelle5_Inventories" localSheetId="3">#REF!</definedName>
    <definedName name="SAPRangeKEYFIG_Tabelle5_Inventories">#REF!</definedName>
    <definedName name="SAPRangeKEYFIG_Tabelle5_Other_Mat" localSheetId="4">#REF!</definedName>
    <definedName name="SAPRangeKEYFIG_Tabelle5_Other_Mat" localSheetId="3">#REF!</definedName>
    <definedName name="SAPRangeKEYFIG_Tabelle5_Other_Mat">#REF!</definedName>
    <definedName name="SAPRangeKEYFIG_Tabelle5_Prices_per_Pc" localSheetId="4">#REF!</definedName>
    <definedName name="SAPRangeKEYFIG_Tabelle5_Prices_per_Pc" localSheetId="3">#REF!</definedName>
    <definedName name="SAPRangeKEYFIG_Tabelle5_Prices_per_Pc">#REF!</definedName>
    <definedName name="SAPRangeKEYFIG_Tabelle5_Tabelle5D2" localSheetId="4">#REF!</definedName>
    <definedName name="SAPRangeKEYFIG_Tabelle5_Tabelle5D2" localSheetId="3">#REF!</definedName>
    <definedName name="SAPRangeKEYFIG_Tabelle5_Tabelle5D2">#REF!</definedName>
    <definedName name="SAPRangeKEYFIG_Tabelle5_Tabelle5D3" localSheetId="4">#REF!</definedName>
    <definedName name="SAPRangeKEYFIG_Tabelle5_Tabelle5D3" localSheetId="3">#REF!</definedName>
    <definedName name="SAPRangeKEYFIG_Tabelle5_Tabelle5D3">#REF!</definedName>
    <definedName name="SAPRangeKEYFIG_Tabelle6_Head_Counts" localSheetId="4">#REF!</definedName>
    <definedName name="SAPRangeKEYFIG_Tabelle6_Head_Counts" localSheetId="3">#REF!</definedName>
    <definedName name="SAPRangeKEYFIG_Tabelle6_Head_Counts">#REF!</definedName>
    <definedName name="SAPRangeKEYFIG_Tabelle6_Maintenance_mit_Unterpos" localSheetId="4">#REF!</definedName>
    <definedName name="SAPRangeKEYFIG_Tabelle6_Maintenance_mit_Unterpos" localSheetId="3">#REF!</definedName>
    <definedName name="SAPRangeKEYFIG_Tabelle6_Maintenance_mit_Unterpos">#REF!</definedName>
    <definedName name="SAPRangeKEYFIG_Tabelle6_Maintenance_ohne_Unterpos" localSheetId="4">#REF!</definedName>
    <definedName name="SAPRangeKEYFIG_Tabelle6_Maintenance_ohne_Unterpos" localSheetId="3">#REF!</definedName>
    <definedName name="SAPRangeKEYFIG_Tabelle6_Maintenance_ohne_Unterpos">#REF!</definedName>
    <definedName name="SAPRangeKEYFIG_Tabelle6_Tabelle6D1" localSheetId="4">#REF!</definedName>
    <definedName name="SAPRangeKEYFIG_Tabelle6_Tabelle6D1" localSheetId="3">#REF!</definedName>
    <definedName name="SAPRangeKEYFIG_Tabelle6_Tabelle6D1">#REF!</definedName>
    <definedName name="SAPRangeKEYFIG_Tabelle8_Sales_Domestic" localSheetId="4">#REF!</definedName>
    <definedName name="SAPRangeKEYFIG_Tabelle8_Sales_Domestic" localSheetId="3">#REF!</definedName>
    <definedName name="SAPRangeKEYFIG_Tabelle8_Sales_Domestic">#REF!</definedName>
    <definedName name="SAPRangeKEYFIG_Tabelle8_Sales_Domestic_Cement_Types" localSheetId="4">#REF!</definedName>
    <definedName name="SAPRangeKEYFIG_Tabelle8_Sales_Domestic_Cement_Types" localSheetId="3">#REF!</definedName>
    <definedName name="SAPRangeKEYFIG_Tabelle8_Sales_Domestic_Cement_Types">#REF!</definedName>
    <definedName name="SAPRangeKEYFIG_Tabelle8_Sales_Domestic_Price" localSheetId="4">#REF!</definedName>
    <definedName name="SAPRangeKEYFIG_Tabelle8_Sales_Domestic_Price" localSheetId="3">#REF!</definedName>
    <definedName name="SAPRangeKEYFIG_Tabelle8_Sales_Domestic_Price">#REF!</definedName>
    <definedName name="SAPRangeKEYFIG_Tabelle8_Sales_Domestic_Price_Area" localSheetId="4">#REF!</definedName>
    <definedName name="SAPRangeKEYFIG_Tabelle8_Sales_Domestic_Price_Area" localSheetId="3">#REF!</definedName>
    <definedName name="SAPRangeKEYFIG_Tabelle8_Sales_Domestic_Price_Area">#REF!</definedName>
    <definedName name="SAPRangeKEYFIG_Tabelle8_Tabelle8D3" localSheetId="4">#REF!</definedName>
    <definedName name="SAPRangeKEYFIG_Tabelle8_Tabelle8D3" localSheetId="3">#REF!</definedName>
    <definedName name="SAPRangeKEYFIG_Tabelle8_Tabelle8D3">#REF!</definedName>
    <definedName name="SAPRangeKEYFIG_Tabelle8_Tabelle8D4" localSheetId="4">#REF!</definedName>
    <definedName name="SAPRangeKEYFIG_Tabelle8_Tabelle8D4" localSheetId="3">#REF!</definedName>
    <definedName name="SAPRangeKEYFIG_Tabelle8_Tabelle8D4">#REF!</definedName>
    <definedName name="SAPRangePOPER_Tabelle10_Sales_Export" localSheetId="4">#REF!</definedName>
    <definedName name="SAPRangePOPER_Tabelle10_Sales_Export" localSheetId="3">#REF!</definedName>
    <definedName name="SAPRangePOPER_Tabelle10_Sales_Export">#REF!</definedName>
    <definedName name="SAPRangePOPER_Tabelle10_Sales_Export_Cement_Types" localSheetId="4">#REF!</definedName>
    <definedName name="SAPRangePOPER_Tabelle10_Sales_Export_Cement_Types" localSheetId="3">#REF!</definedName>
    <definedName name="SAPRangePOPER_Tabelle10_Sales_Export_Cement_Types">#REF!</definedName>
    <definedName name="SAPRangePOPER_Tabelle10_Sales_Export_Price" localSheetId="4">#REF!</definedName>
    <definedName name="SAPRangePOPER_Tabelle10_Sales_Export_Price" localSheetId="3">#REF!</definedName>
    <definedName name="SAPRangePOPER_Tabelle10_Sales_Export_Price">#REF!</definedName>
    <definedName name="SAPRangePOPER_Tabelle10_Sales_Export_Price_Area" localSheetId="4">#REF!</definedName>
    <definedName name="SAPRangePOPER_Tabelle10_Sales_Export_Price_Area" localSheetId="3">#REF!</definedName>
    <definedName name="SAPRangePOPER_Tabelle10_Sales_Export_Price_Area">#REF!</definedName>
    <definedName name="SAPRangePOPER_Tabelle11_Sales_Trad_Prices1" localSheetId="4">#REF!</definedName>
    <definedName name="SAPRangePOPER_Tabelle11_Sales_Trad_Prices1" localSheetId="3">#REF!</definedName>
    <definedName name="SAPRangePOPER_Tabelle11_Sales_Trad_Prices1">#REF!</definedName>
    <definedName name="SAPRangePOPER_Tabelle11_Sales_Trad_Prices2" localSheetId="4">#REF!</definedName>
    <definedName name="SAPRangePOPER_Tabelle11_Sales_Trad_Prices2" localSheetId="3">#REF!</definedName>
    <definedName name="SAPRangePOPER_Tabelle11_Sales_Trad_Prices2">#REF!</definedName>
    <definedName name="SAPRangePOPER_Tabelle11_Sales_Trad_Prices3" localSheetId="4">#REF!</definedName>
    <definedName name="SAPRangePOPER_Tabelle11_Sales_Trad_Prices3" localSheetId="3">#REF!</definedName>
    <definedName name="SAPRangePOPER_Tabelle11_Sales_Trad_Prices3">#REF!</definedName>
    <definedName name="SAPRangePOPER_Tabelle11_Sales_Trad_Vol" localSheetId="4">#REF!</definedName>
    <definedName name="SAPRangePOPER_Tabelle11_Sales_Trad_Vol" localSheetId="3">#REF!</definedName>
    <definedName name="SAPRangePOPER_Tabelle11_Sales_Trad_Vol">#REF!</definedName>
    <definedName name="SAPRangePOPER_Tabelle11_Sales_Trade_Prices" localSheetId="4">#REF!</definedName>
    <definedName name="SAPRangePOPER_Tabelle11_Sales_Trade_Prices" localSheetId="3">#REF!</definedName>
    <definedName name="SAPRangePOPER_Tabelle11_Sales_Trade_Prices">#REF!</definedName>
    <definedName name="SAPRangePOPER_Tabelle11_Sales_Trade_Prices_Areas" localSheetId="4">#REF!</definedName>
    <definedName name="SAPRangePOPER_Tabelle11_Sales_Trade_Prices_Areas" localSheetId="3">#REF!</definedName>
    <definedName name="SAPRangePOPER_Tabelle11_Sales_Trade_Prices_Areas">#REF!</definedName>
    <definedName name="SAPRangePOPER_Tabelle11_Sales_Trade_Prices_Cem_Types" localSheetId="4">#REF!</definedName>
    <definedName name="SAPRangePOPER_Tabelle11_Sales_Trade_Prices_Cem_Types" localSheetId="3">#REF!</definedName>
    <definedName name="SAPRangePOPER_Tabelle11_Sales_Trade_Prices_Cem_Types">#REF!</definedName>
    <definedName name="SAPRangePOPER_Tabelle11_Sales_Trade_Vol" localSheetId="4">#REF!</definedName>
    <definedName name="SAPRangePOPER_Tabelle11_Sales_Trade_Vol" localSheetId="3">#REF!</definedName>
    <definedName name="SAPRangePOPER_Tabelle11_Sales_Trade_Vol">#REF!</definedName>
    <definedName name="SAPRangePOPER_Tabelle12_Clinker_Production_Graph_1" localSheetId="4">'[15]Tech Ind Hee Bericht ohne BCG'!#REF!</definedName>
    <definedName name="SAPRangePOPER_Tabelle12_Clinker_Production_Graph_1" localSheetId="3">'[15]Tech Ind Hee Bericht ohne BCG'!#REF!</definedName>
    <definedName name="SAPRangePOPER_Tabelle12_Clinker_Production_Graph_1">'[15]Tech Ind Hee Bericht ohne BCG'!#REF!</definedName>
    <definedName name="SAPRangePOPER_Tabelle12_OEE" localSheetId="4">'[15]Tech Ind Hee Bericht ohne BCG'!#REF!</definedName>
    <definedName name="SAPRangePOPER_Tabelle12_OEE" localSheetId="3">'[15]Tech Ind Hee Bericht ohne BCG'!#REF!</definedName>
    <definedName name="SAPRangePOPER_Tabelle12_OEE">'[15]Tech Ind Hee Bericht ohne BCG'!#REF!</definedName>
    <definedName name="SAPRangePOPER_Tabelle12_OEE_rol_Graph" localSheetId="4">'[15]Tech Ind Hee Bericht ohne BCG'!#REF!</definedName>
    <definedName name="SAPRangePOPER_Tabelle12_OEE_rol_Graph" localSheetId="3">'[15]Tech Ind Hee Bericht ohne BCG'!#REF!</definedName>
    <definedName name="SAPRangePOPER_Tabelle12_OEE_rol_Graph">'[15]Tech Ind Hee Bericht ohne BCG'!#REF!</definedName>
    <definedName name="SAPRangePOPER_Tabelle12_Techn_Cem_Types" localSheetId="4">'[15]Tech Ind Hee Bericht ohne BCG'!#REF!</definedName>
    <definedName name="SAPRangePOPER_Tabelle12_Techn_Cem_Types" localSheetId="3">'[15]Tech Ind Hee Bericht ohne BCG'!#REF!</definedName>
    <definedName name="SAPRangePOPER_Tabelle12_Techn_Cem_Types">'[15]Tech Ind Hee Bericht ohne BCG'!#REF!</definedName>
    <definedName name="SAPRangePOPER_Tabelle2_IC_Values" localSheetId="4">#REF!</definedName>
    <definedName name="SAPRangePOPER_Tabelle2_IC_Values" localSheetId="3">#REF!</definedName>
    <definedName name="SAPRangePOPER_Tabelle2_IC_Values">#REF!</definedName>
    <definedName name="SAPRangePOPER_Tabelle2_Prod_Sales_Vol" localSheetId="4">#REF!</definedName>
    <definedName name="SAPRangePOPER_Tabelle2_Prod_Sales_Vol" localSheetId="3">#REF!</definedName>
    <definedName name="SAPRangePOPER_Tabelle2_Prod_Sales_Vol">#REF!</definedName>
    <definedName name="SAPRangePOPER_Tabelle2_Tabelle2D1" localSheetId="4">#REF!</definedName>
    <definedName name="SAPRangePOPER_Tabelle2_Tabelle2D1" localSheetId="3">#REF!</definedName>
    <definedName name="SAPRangePOPER_Tabelle2_Tabelle2D1">#REF!</definedName>
    <definedName name="SAPRangePOPER_Tabelle3_IC_Sales" localSheetId="4">#REF!</definedName>
    <definedName name="SAPRangePOPER_Tabelle3_IC_Sales" localSheetId="3">#REF!</definedName>
    <definedName name="SAPRangePOPER_Tabelle3_IC_Sales">#REF!</definedName>
    <definedName name="SAPRangePOPER_Tabelle3_Production_Vol" localSheetId="4">#REF!</definedName>
    <definedName name="SAPRangePOPER_Tabelle3_Production_Vol" localSheetId="3">#REF!</definedName>
    <definedName name="SAPRangePOPER_Tabelle3_Production_Vol">#REF!</definedName>
    <definedName name="SAPRangePOPER_Tabelle3_Sales_Vol" localSheetId="4">#REF!</definedName>
    <definedName name="SAPRangePOPER_Tabelle3_Sales_Vol" localSheetId="3">#REF!</definedName>
    <definedName name="SAPRangePOPER_Tabelle3_Sales_Vol">#REF!</definedName>
    <definedName name="SAPRangePOPER_Tabelle3_Tabelle3D3" localSheetId="4">#REF!</definedName>
    <definedName name="SAPRangePOPER_Tabelle3_Tabelle3D3" localSheetId="3">#REF!</definedName>
    <definedName name="SAPRangePOPER_Tabelle3_Tabelle3D3">#REF!</definedName>
    <definedName name="SAPRangePOPER_Tabelle31_IC_Values" localSheetId="4">#REF!</definedName>
    <definedName name="SAPRangePOPER_Tabelle31_IC_Values" localSheetId="3">#REF!</definedName>
    <definedName name="SAPRangePOPER_Tabelle31_IC_Values">#REF!</definedName>
    <definedName name="SAPRangePOPER_Tabelle31_Production_Vol" localSheetId="4">#REF!</definedName>
    <definedName name="SAPRangePOPER_Tabelle31_Production_Vol" localSheetId="3">#REF!</definedName>
    <definedName name="SAPRangePOPER_Tabelle31_Production_Vol">#REF!</definedName>
    <definedName name="SAPRangePOPER_Tabelle31_Sales_Vol" localSheetId="4">#REF!</definedName>
    <definedName name="SAPRangePOPER_Tabelle31_Sales_Vol" localSheetId="3">#REF!</definedName>
    <definedName name="SAPRangePOPER_Tabelle31_Sales_Vol">#REF!</definedName>
    <definedName name="SAPRangePOPER_Tabelle311_IC_Sales" localSheetId="4">#REF!</definedName>
    <definedName name="SAPRangePOPER_Tabelle311_IC_Sales" localSheetId="3">#REF!</definedName>
    <definedName name="SAPRangePOPER_Tabelle311_IC_Sales">#REF!</definedName>
    <definedName name="SAPRangePOPER_Tabelle311_Production_Vol" localSheetId="4">#REF!</definedName>
    <definedName name="SAPRangePOPER_Tabelle311_Production_Vol" localSheetId="3">#REF!</definedName>
    <definedName name="SAPRangePOPER_Tabelle311_Production_Vol">#REF!</definedName>
    <definedName name="SAPRangePOPER_Tabelle311_Sales_Vol" localSheetId="4">#REF!</definedName>
    <definedName name="SAPRangePOPER_Tabelle311_Sales_Vol" localSheetId="3">#REF!</definedName>
    <definedName name="SAPRangePOPER_Tabelle311_Sales_Vol">#REF!</definedName>
    <definedName name="SAPRangePOPER_Tabelle3111_IC_Sales" localSheetId="4">#REF!</definedName>
    <definedName name="SAPRangePOPER_Tabelle3111_IC_Sales" localSheetId="3">#REF!</definedName>
    <definedName name="SAPRangePOPER_Tabelle3111_IC_Sales">#REF!</definedName>
    <definedName name="SAPRangePOPER_Tabelle3111_Production_Vol" localSheetId="4">#REF!</definedName>
    <definedName name="SAPRangePOPER_Tabelle3111_Production_Vol" localSheetId="3">#REF!</definedName>
    <definedName name="SAPRangePOPER_Tabelle3111_Production_Vol">#REF!</definedName>
    <definedName name="SAPRangePOPER_Tabelle3111_Sales_Vol" localSheetId="4">#REF!</definedName>
    <definedName name="SAPRangePOPER_Tabelle3111_Sales_Vol" localSheetId="3">#REF!</definedName>
    <definedName name="SAPRangePOPER_Tabelle3111_Sales_Vol">#REF!</definedName>
    <definedName name="SAPRangePOPER_Tabelle4_NOA_Value" localSheetId="4">#REF!</definedName>
    <definedName name="SAPRangePOPER_Tabelle4_NOA_Value" localSheetId="3">#REF!</definedName>
    <definedName name="SAPRangePOPER_Tabelle4_NOA_Value">#REF!</definedName>
    <definedName name="SAPRangePOPER_Tabelle4_NOA_Value_LJ" localSheetId="4">#REF!</definedName>
    <definedName name="SAPRangePOPER_Tabelle4_NOA_Value_LJ" localSheetId="3">#REF!</definedName>
    <definedName name="SAPRangePOPER_Tabelle4_NOA_Value_LJ">#REF!</definedName>
    <definedName name="SAPRangePOPER_Tabelle4_Roll_Forec" localSheetId="4">#REF!</definedName>
    <definedName name="SAPRangePOPER_Tabelle4_Roll_Forec" localSheetId="3">#REF!</definedName>
    <definedName name="SAPRangePOPER_Tabelle4_Roll_Forec">#REF!</definedName>
    <definedName name="SAPRangePOPER_Tabelle4_Roll_Forec_LJ" localSheetId="4">#REF!</definedName>
    <definedName name="SAPRangePOPER_Tabelle4_Roll_Forec_LJ" localSheetId="3">#REF!</definedName>
    <definedName name="SAPRangePOPER_Tabelle4_Roll_Forec_LJ">#REF!</definedName>
    <definedName name="SAPRangePOPER_Tabelle4_Sales_Volume" localSheetId="4">#REF!</definedName>
    <definedName name="SAPRangePOPER_Tabelle4_Sales_Volume" localSheetId="3">#REF!</definedName>
    <definedName name="SAPRangePOPER_Tabelle4_Sales_Volume">#REF!</definedName>
    <definedName name="SAPRangePOPER_Tabelle4_Sales_Volume_LJ" localSheetId="4">#REF!</definedName>
    <definedName name="SAPRangePOPER_Tabelle4_Sales_Volume_LJ" localSheetId="3">#REF!</definedName>
    <definedName name="SAPRangePOPER_Tabelle4_Sales_Volume_LJ">#REF!</definedName>
    <definedName name="SAPRangePOPER_Tabelle4_Tabelle4D2" localSheetId="4">#REF!</definedName>
    <definedName name="SAPRangePOPER_Tabelle4_Tabelle4D2" localSheetId="3">#REF!</definedName>
    <definedName name="SAPRangePOPER_Tabelle4_Tabelle4D2">#REF!</definedName>
    <definedName name="SAPRangePOPER_Tabelle5_Inv_Cem_Types" localSheetId="4">#REF!</definedName>
    <definedName name="SAPRangePOPER_Tabelle5_Inv_Cem_Types" localSheetId="3">#REF!</definedName>
    <definedName name="SAPRangePOPER_Tabelle5_Inv_Cem_Types">#REF!</definedName>
    <definedName name="SAPRangePOPER_Tabelle5_Inv_Prices_3" localSheetId="4">#REF!</definedName>
    <definedName name="SAPRangePOPER_Tabelle5_Inv_Prices_3" localSheetId="3">#REF!</definedName>
    <definedName name="SAPRangePOPER_Tabelle5_Inv_Prices_3">#REF!</definedName>
    <definedName name="SAPRangePOPER_Tabelle5_Inventories" localSheetId="4">#REF!</definedName>
    <definedName name="SAPRangePOPER_Tabelle5_Inventories" localSheetId="3">#REF!</definedName>
    <definedName name="SAPRangePOPER_Tabelle5_Inventories">#REF!</definedName>
    <definedName name="SAPRangePOPER_Tabelle5_Other_Mat" localSheetId="4">#REF!</definedName>
    <definedName name="SAPRangePOPER_Tabelle5_Other_Mat" localSheetId="3">#REF!</definedName>
    <definedName name="SAPRangePOPER_Tabelle5_Other_Mat">#REF!</definedName>
    <definedName name="SAPRangePOPER_Tabelle5_Prices_per_Pc" localSheetId="4">#REF!</definedName>
    <definedName name="SAPRangePOPER_Tabelle5_Prices_per_Pc" localSheetId="3">#REF!</definedName>
    <definedName name="SAPRangePOPER_Tabelle5_Prices_per_Pc">#REF!</definedName>
    <definedName name="SAPRangePOPER_Tabelle5_Tabelle5D2" localSheetId="4">#REF!</definedName>
    <definedName name="SAPRangePOPER_Tabelle5_Tabelle5D2" localSheetId="3">#REF!</definedName>
    <definedName name="SAPRangePOPER_Tabelle5_Tabelle5D2">#REF!</definedName>
    <definedName name="SAPRangePOPER_Tabelle5_Tabelle5D3" localSheetId="4">#REF!</definedName>
    <definedName name="SAPRangePOPER_Tabelle5_Tabelle5D3" localSheetId="3">#REF!</definedName>
    <definedName name="SAPRangePOPER_Tabelle5_Tabelle5D3">#REF!</definedName>
    <definedName name="SAPRangePOPER_Tabelle6_Head_Counts" localSheetId="4">#REF!</definedName>
    <definedName name="SAPRangePOPER_Tabelle6_Head_Counts" localSheetId="3">#REF!</definedName>
    <definedName name="SAPRangePOPER_Tabelle6_Head_Counts">#REF!</definedName>
    <definedName name="SAPRangePOPER_Tabelle6_Maintenance_mit_Unterpos" localSheetId="4">#REF!</definedName>
    <definedName name="SAPRangePOPER_Tabelle6_Maintenance_mit_Unterpos" localSheetId="3">#REF!</definedName>
    <definedName name="SAPRangePOPER_Tabelle6_Maintenance_mit_Unterpos">#REF!</definedName>
    <definedName name="SAPRangePOPER_Tabelle6_Maintenance_ohne_Unterpos" localSheetId="4">#REF!</definedName>
    <definedName name="SAPRangePOPER_Tabelle6_Maintenance_ohne_Unterpos" localSheetId="3">#REF!</definedName>
    <definedName name="SAPRangePOPER_Tabelle6_Maintenance_ohne_Unterpos">#REF!</definedName>
    <definedName name="SAPRangePOPER_Tabelle6_Tabelle6D1" localSheetId="4">#REF!</definedName>
    <definedName name="SAPRangePOPER_Tabelle6_Tabelle6D1" localSheetId="3">#REF!</definedName>
    <definedName name="SAPRangePOPER_Tabelle6_Tabelle6D1">#REF!</definedName>
    <definedName name="SAPRangePOPER_Tabelle8_Sales_Domestic" localSheetId="4">#REF!</definedName>
    <definedName name="SAPRangePOPER_Tabelle8_Sales_Domestic" localSheetId="3">#REF!</definedName>
    <definedName name="SAPRangePOPER_Tabelle8_Sales_Domestic">#REF!</definedName>
    <definedName name="SAPRangePOPER_Tabelle8_Sales_Domestic_Cement_Types" localSheetId="4">#REF!</definedName>
    <definedName name="SAPRangePOPER_Tabelle8_Sales_Domestic_Cement_Types" localSheetId="3">#REF!</definedName>
    <definedName name="SAPRangePOPER_Tabelle8_Sales_Domestic_Cement_Types">#REF!</definedName>
    <definedName name="SAPRangePOPER_Tabelle8_Sales_Domestic_Price" localSheetId="4">#REF!</definedName>
    <definedName name="SAPRangePOPER_Tabelle8_Sales_Domestic_Price" localSheetId="3">#REF!</definedName>
    <definedName name="SAPRangePOPER_Tabelle8_Sales_Domestic_Price">#REF!</definedName>
    <definedName name="SAPRangePOPER_Tabelle8_Sales_Domestic_Price_Area" localSheetId="4">#REF!</definedName>
    <definedName name="SAPRangePOPER_Tabelle8_Sales_Domestic_Price_Area" localSheetId="3">#REF!</definedName>
    <definedName name="SAPRangePOPER_Tabelle8_Sales_Domestic_Price_Area">#REF!</definedName>
    <definedName name="SAPRangePOPER_Tabelle8_Tabelle8D3" localSheetId="4">#REF!</definedName>
    <definedName name="SAPRangePOPER_Tabelle8_Tabelle8D3" localSheetId="3">#REF!</definedName>
    <definedName name="SAPRangePOPER_Tabelle8_Tabelle8D3">#REF!</definedName>
    <definedName name="SAPRangePOPER_Tabelle8_Tabelle8D4" localSheetId="4">#REF!</definedName>
    <definedName name="SAPRangePOPER_Tabelle8_Tabelle8D4" localSheetId="3">#REF!</definedName>
    <definedName name="SAPRangePOPER_Tabelle8_Tabelle8D4">#REF!</definedName>
    <definedName name="SAPRangeRBUNIT_Tabelle12_OEE_rol_Graph" localSheetId="4">'[15]Tech Ind Hee Bericht ohne BCG'!#REF!</definedName>
    <definedName name="SAPRangeRBUNIT_Tabelle12_OEE_rol_Graph" localSheetId="3">'[15]Tech Ind Hee Bericht ohne BCG'!#REF!</definedName>
    <definedName name="SAPRangeRBUNIT_Tabelle12_OEE_rol_Graph">'[15]Tech Ind Hee Bericht ohne BCG'!#REF!</definedName>
    <definedName name="SAPRangeRBUNIT_Tabelle12_Techn_1" localSheetId="4">'[15]Tech Ind Hee Bericht ohne BCG'!#REF!</definedName>
    <definedName name="SAPRangeRBUNIT_Tabelle12_Techn_1" localSheetId="3">'[15]Tech Ind Hee Bericht ohne BCG'!#REF!</definedName>
    <definedName name="SAPRangeRBUNIT_Tabelle12_Techn_1">'[15]Tech Ind Hee Bericht ohne BCG'!#REF!</definedName>
    <definedName name="SAPRangeRBUNIT_Tabelle12_Techn_Cem_Types" localSheetId="4">'[15]Tech Ind Hee Bericht ohne BCG'!#REF!</definedName>
    <definedName name="SAPRangeRBUNIT_Tabelle12_Techn_Cem_Types" localSheetId="3">'[15]Tech Ind Hee Bericht ohne BCG'!#REF!</definedName>
    <definedName name="SAPRangeRBUNIT_Tabelle12_Techn_Cem_Types">'[15]Tech Ind Hee Bericht ohne BCG'!#REF!</definedName>
    <definedName name="SAPRangeRCONGR_Tabelle10_Sales_Export" localSheetId="4">#REF!</definedName>
    <definedName name="SAPRangeRCONGR_Tabelle10_Sales_Export" localSheetId="3">#REF!</definedName>
    <definedName name="SAPRangeRCONGR_Tabelle10_Sales_Export">#REF!</definedName>
    <definedName name="SAPRangeRCONGR_Tabelle10_Sales_Export_Cement_Types" localSheetId="4">#REF!</definedName>
    <definedName name="SAPRangeRCONGR_Tabelle10_Sales_Export_Cement_Types" localSheetId="3">#REF!</definedName>
    <definedName name="SAPRangeRCONGR_Tabelle10_Sales_Export_Cement_Types">#REF!</definedName>
    <definedName name="SAPRangeRCONGR_Tabelle10_Sales_Export_Price" localSheetId="4">#REF!</definedName>
    <definedName name="SAPRangeRCONGR_Tabelle10_Sales_Export_Price" localSheetId="3">#REF!</definedName>
    <definedName name="SAPRangeRCONGR_Tabelle10_Sales_Export_Price">#REF!</definedName>
    <definedName name="SAPRangeRCONGR_Tabelle10_Sales_Export_Price_Area" localSheetId="4">#REF!</definedName>
    <definedName name="SAPRangeRCONGR_Tabelle10_Sales_Export_Price_Area" localSheetId="3">#REF!</definedName>
    <definedName name="SAPRangeRCONGR_Tabelle10_Sales_Export_Price_Area">#REF!</definedName>
    <definedName name="SAPRangeRCONGR_Tabelle11_Sales_Trad_Prices1" localSheetId="4">#REF!</definedName>
    <definedName name="SAPRangeRCONGR_Tabelle11_Sales_Trad_Prices1" localSheetId="3">#REF!</definedName>
    <definedName name="SAPRangeRCONGR_Tabelle11_Sales_Trad_Prices1">#REF!</definedName>
    <definedName name="SAPRangeRCONGR_Tabelle11_Sales_Trad_Prices2" localSheetId="4">#REF!</definedName>
    <definedName name="SAPRangeRCONGR_Tabelle11_Sales_Trad_Prices2" localSheetId="3">#REF!</definedName>
    <definedName name="SAPRangeRCONGR_Tabelle11_Sales_Trad_Prices2">#REF!</definedName>
    <definedName name="SAPRangeRCONGR_Tabelle11_Sales_Trad_Prices3" localSheetId="4">#REF!</definedName>
    <definedName name="SAPRangeRCONGR_Tabelle11_Sales_Trad_Prices3" localSheetId="3">#REF!</definedName>
    <definedName name="SAPRangeRCONGR_Tabelle11_Sales_Trad_Prices3">#REF!</definedName>
    <definedName name="SAPRangeRCONGR_Tabelle11_Sales_Trad_Vol" localSheetId="4">#REF!</definedName>
    <definedName name="SAPRangeRCONGR_Tabelle11_Sales_Trad_Vol" localSheetId="3">#REF!</definedName>
    <definedName name="SAPRangeRCONGR_Tabelle11_Sales_Trad_Vol">#REF!</definedName>
    <definedName name="SAPRangeRCONGR_Tabelle11_Sales_Trade_Prices" localSheetId="4">#REF!</definedName>
    <definedName name="SAPRangeRCONGR_Tabelle11_Sales_Trade_Prices" localSheetId="3">#REF!</definedName>
    <definedName name="SAPRangeRCONGR_Tabelle11_Sales_Trade_Prices">#REF!</definedName>
    <definedName name="SAPRangeRCONGR_Tabelle11_Sales_Trade_Prices_Areas" localSheetId="4">#REF!</definedName>
    <definedName name="SAPRangeRCONGR_Tabelle11_Sales_Trade_Prices_Areas" localSheetId="3">#REF!</definedName>
    <definedName name="SAPRangeRCONGR_Tabelle11_Sales_Trade_Prices_Areas">#REF!</definedName>
    <definedName name="SAPRangeRCONGR_Tabelle11_Sales_Trade_Prices_Cem_Types" localSheetId="4">#REF!</definedName>
    <definedName name="SAPRangeRCONGR_Tabelle11_Sales_Trade_Prices_Cem_Types" localSheetId="3">#REF!</definedName>
    <definedName name="SAPRangeRCONGR_Tabelle11_Sales_Trade_Prices_Cem_Types">#REF!</definedName>
    <definedName name="SAPRangeRCONGR_Tabelle11_Sales_Trade_Vol" localSheetId="4">#REF!</definedName>
    <definedName name="SAPRangeRCONGR_Tabelle11_Sales_Trade_Vol" localSheetId="3">#REF!</definedName>
    <definedName name="SAPRangeRCONGR_Tabelle11_Sales_Trade_Vol">#REF!</definedName>
    <definedName name="SAPRangeRCONGR_Tabelle12_Clinker_Production_Graph_1" localSheetId="4">'[15]Tech Ind Hee Bericht ohne BCG'!#REF!</definedName>
    <definedName name="SAPRangeRCONGR_Tabelle12_Clinker_Production_Graph_1" localSheetId="3">'[15]Tech Ind Hee Bericht ohne BCG'!#REF!</definedName>
    <definedName name="SAPRangeRCONGR_Tabelle12_Clinker_Production_Graph_1">'[15]Tech Ind Hee Bericht ohne BCG'!#REF!</definedName>
    <definedName name="SAPRangeRCONGR_Tabelle12_OEE" localSheetId="4">'[15]Tech Ind Hee Bericht ohne BCG'!#REF!</definedName>
    <definedName name="SAPRangeRCONGR_Tabelle12_OEE" localSheetId="3">'[15]Tech Ind Hee Bericht ohne BCG'!#REF!</definedName>
    <definedName name="SAPRangeRCONGR_Tabelle12_OEE">'[15]Tech Ind Hee Bericht ohne BCG'!#REF!</definedName>
    <definedName name="SAPRangeRCONGR_Tabelle2_IC_Values" localSheetId="4">#REF!</definedName>
    <definedName name="SAPRangeRCONGR_Tabelle2_IC_Values" localSheetId="3">#REF!</definedName>
    <definedName name="SAPRangeRCONGR_Tabelle2_IC_Values">#REF!</definedName>
    <definedName name="SAPRangeRCONGR_Tabelle2_Prod_Sales_Vol" localSheetId="4">#REF!</definedName>
    <definedName name="SAPRangeRCONGR_Tabelle2_Prod_Sales_Vol" localSheetId="3">#REF!</definedName>
    <definedName name="SAPRangeRCONGR_Tabelle2_Prod_Sales_Vol">#REF!</definedName>
    <definedName name="SAPRangeRCONGR_Tabelle2_Tabelle2D1" localSheetId="4">#REF!</definedName>
    <definedName name="SAPRangeRCONGR_Tabelle2_Tabelle2D1" localSheetId="3">#REF!</definedName>
    <definedName name="SAPRangeRCONGR_Tabelle2_Tabelle2D1">#REF!</definedName>
    <definedName name="SAPRangeRCONGR_Tabelle3_IC_Sales" localSheetId="4">#REF!</definedName>
    <definedName name="SAPRangeRCONGR_Tabelle3_IC_Sales" localSheetId="3">#REF!</definedName>
    <definedName name="SAPRangeRCONGR_Tabelle3_IC_Sales">#REF!</definedName>
    <definedName name="SAPRangeRCONGR_Tabelle3_Production_Vol" localSheetId="4">#REF!</definedName>
    <definedName name="SAPRangeRCONGR_Tabelle3_Production_Vol" localSheetId="3">#REF!</definedName>
    <definedName name="SAPRangeRCONGR_Tabelle3_Production_Vol">#REF!</definedName>
    <definedName name="SAPRangeRCONGR_Tabelle3_Sales_Vol" localSheetId="4">#REF!</definedName>
    <definedName name="SAPRangeRCONGR_Tabelle3_Sales_Vol" localSheetId="3">#REF!</definedName>
    <definedName name="SAPRangeRCONGR_Tabelle3_Sales_Vol">#REF!</definedName>
    <definedName name="SAPRangeRCONGR_Tabelle3_Tabelle3D3" localSheetId="4">#REF!</definedName>
    <definedName name="SAPRangeRCONGR_Tabelle3_Tabelle3D3" localSheetId="3">#REF!</definedName>
    <definedName name="SAPRangeRCONGR_Tabelle3_Tabelle3D3">#REF!</definedName>
    <definedName name="SAPRangeRCONGR_Tabelle31_IC_Values" localSheetId="4">#REF!</definedName>
    <definedName name="SAPRangeRCONGR_Tabelle31_IC_Values" localSheetId="3">#REF!</definedName>
    <definedName name="SAPRangeRCONGR_Tabelle31_IC_Values">#REF!</definedName>
    <definedName name="SAPRangeRCONGR_Tabelle31_Production_Vol" localSheetId="4">#REF!</definedName>
    <definedName name="SAPRangeRCONGR_Tabelle31_Production_Vol" localSheetId="3">#REF!</definedName>
    <definedName name="SAPRangeRCONGR_Tabelle31_Production_Vol">#REF!</definedName>
    <definedName name="SAPRangeRCONGR_Tabelle31_Sales_Vol" localSheetId="4">#REF!</definedName>
    <definedName name="SAPRangeRCONGR_Tabelle31_Sales_Vol" localSheetId="3">#REF!</definedName>
    <definedName name="SAPRangeRCONGR_Tabelle31_Sales_Vol">#REF!</definedName>
    <definedName name="SAPRangeRCONGR_Tabelle311_IC_Sales" localSheetId="4">#REF!</definedName>
    <definedName name="SAPRangeRCONGR_Tabelle311_IC_Sales" localSheetId="3">#REF!</definedName>
    <definedName name="SAPRangeRCONGR_Tabelle311_IC_Sales">#REF!</definedName>
    <definedName name="SAPRangeRCONGR_Tabelle311_Production_Vol" localSheetId="4">#REF!</definedName>
    <definedName name="SAPRangeRCONGR_Tabelle311_Production_Vol" localSheetId="3">#REF!</definedName>
    <definedName name="SAPRangeRCONGR_Tabelle311_Production_Vol">#REF!</definedName>
    <definedName name="SAPRangeRCONGR_Tabelle311_Sales_Vol" localSheetId="4">#REF!</definedName>
    <definedName name="SAPRangeRCONGR_Tabelle311_Sales_Vol" localSheetId="3">#REF!</definedName>
    <definedName name="SAPRangeRCONGR_Tabelle311_Sales_Vol">#REF!</definedName>
    <definedName name="SAPRangeRCONGR_Tabelle3111_IC_Sales" localSheetId="4">#REF!</definedName>
    <definedName name="SAPRangeRCONGR_Tabelle3111_IC_Sales" localSheetId="3">#REF!</definedName>
    <definedName name="SAPRangeRCONGR_Tabelle3111_IC_Sales">#REF!</definedName>
    <definedName name="SAPRangeRCONGR_Tabelle3111_Production_Vol" localSheetId="4">#REF!</definedName>
    <definedName name="SAPRangeRCONGR_Tabelle3111_Production_Vol" localSheetId="3">#REF!</definedName>
    <definedName name="SAPRangeRCONGR_Tabelle3111_Production_Vol">#REF!</definedName>
    <definedName name="SAPRangeRCONGR_Tabelle3111_Sales_Vol" localSheetId="4">#REF!</definedName>
    <definedName name="SAPRangeRCONGR_Tabelle3111_Sales_Vol" localSheetId="3">#REF!</definedName>
    <definedName name="SAPRangeRCONGR_Tabelle3111_Sales_Vol">#REF!</definedName>
    <definedName name="SAPRangeRCONGR_Tabelle4_NOA_Value" localSheetId="4">#REF!</definedName>
    <definedName name="SAPRangeRCONGR_Tabelle4_NOA_Value" localSheetId="3">#REF!</definedName>
    <definedName name="SAPRangeRCONGR_Tabelle4_NOA_Value">#REF!</definedName>
    <definedName name="SAPRangeRCONGR_Tabelle4_NOA_Value_LJ" localSheetId="4">#REF!</definedName>
    <definedName name="SAPRangeRCONGR_Tabelle4_NOA_Value_LJ" localSheetId="3">#REF!</definedName>
    <definedName name="SAPRangeRCONGR_Tabelle4_NOA_Value_LJ">#REF!</definedName>
    <definedName name="SAPRangeRCONGR_Tabelle4_Roll_Forec" localSheetId="4">#REF!</definedName>
    <definedName name="SAPRangeRCONGR_Tabelle4_Roll_Forec" localSheetId="3">#REF!</definedName>
    <definedName name="SAPRangeRCONGR_Tabelle4_Roll_Forec">#REF!</definedName>
    <definedName name="SAPRangeRCONGR_Tabelle4_Roll_Forec_LJ" localSheetId="4">#REF!</definedName>
    <definedName name="SAPRangeRCONGR_Tabelle4_Roll_Forec_LJ" localSheetId="3">#REF!</definedName>
    <definedName name="SAPRangeRCONGR_Tabelle4_Roll_Forec_LJ">#REF!</definedName>
    <definedName name="SAPRangeRCONGR_Tabelle4_Sales_Volume" localSheetId="4">#REF!</definedName>
    <definedName name="SAPRangeRCONGR_Tabelle4_Sales_Volume" localSheetId="3">#REF!</definedName>
    <definedName name="SAPRangeRCONGR_Tabelle4_Sales_Volume">#REF!</definedName>
    <definedName name="SAPRangeRCONGR_Tabelle4_Sales_Volume_LJ" localSheetId="4">#REF!</definedName>
    <definedName name="SAPRangeRCONGR_Tabelle4_Sales_Volume_LJ" localSheetId="3">#REF!</definedName>
    <definedName name="SAPRangeRCONGR_Tabelle4_Sales_Volume_LJ">#REF!</definedName>
    <definedName name="SAPRangeRCONGR_Tabelle4_Tabelle4D2" localSheetId="4">#REF!</definedName>
    <definedName name="SAPRangeRCONGR_Tabelle4_Tabelle4D2" localSheetId="3">#REF!</definedName>
    <definedName name="SAPRangeRCONGR_Tabelle4_Tabelle4D2">#REF!</definedName>
    <definedName name="SAPRangeRCONGR_Tabelle5_Inv_Cem_Types" localSheetId="4">#REF!</definedName>
    <definedName name="SAPRangeRCONGR_Tabelle5_Inv_Cem_Types" localSheetId="3">#REF!</definedName>
    <definedName name="SAPRangeRCONGR_Tabelle5_Inv_Cem_Types">#REF!</definedName>
    <definedName name="SAPRangeRCONGR_Tabelle5_Inv_Prices_3" localSheetId="4">#REF!</definedName>
    <definedName name="SAPRangeRCONGR_Tabelle5_Inv_Prices_3" localSheetId="3">#REF!</definedName>
    <definedName name="SAPRangeRCONGR_Tabelle5_Inv_Prices_3">#REF!</definedName>
    <definedName name="SAPRangeRCONGR_Tabelle5_Inventories" localSheetId="4">#REF!</definedName>
    <definedName name="SAPRangeRCONGR_Tabelle5_Inventories" localSheetId="3">#REF!</definedName>
    <definedName name="SAPRangeRCONGR_Tabelle5_Inventories">#REF!</definedName>
    <definedName name="SAPRangeRCONGR_Tabelle5_Other_Mat" localSheetId="4">#REF!</definedName>
    <definedName name="SAPRangeRCONGR_Tabelle5_Other_Mat" localSheetId="3">#REF!</definedName>
    <definedName name="SAPRangeRCONGR_Tabelle5_Other_Mat">#REF!</definedName>
    <definedName name="SAPRangeRCONGR_Tabelle5_Prices_per_Pc" localSheetId="4">#REF!</definedName>
    <definedName name="SAPRangeRCONGR_Tabelle5_Prices_per_Pc" localSheetId="3">#REF!</definedName>
    <definedName name="SAPRangeRCONGR_Tabelle5_Prices_per_Pc">#REF!</definedName>
    <definedName name="SAPRangeRCONGR_Tabelle5_Tabelle5D2" localSheetId="4">#REF!</definedName>
    <definedName name="SAPRangeRCONGR_Tabelle5_Tabelle5D2" localSheetId="3">#REF!</definedName>
    <definedName name="SAPRangeRCONGR_Tabelle5_Tabelle5D2">#REF!</definedName>
    <definedName name="SAPRangeRCONGR_Tabelle5_Tabelle5D3" localSheetId="4">#REF!</definedName>
    <definedName name="SAPRangeRCONGR_Tabelle5_Tabelle5D3" localSheetId="3">#REF!</definedName>
    <definedName name="SAPRangeRCONGR_Tabelle5_Tabelle5D3">#REF!</definedName>
    <definedName name="SAPRangeRCONGR_Tabelle6_Head_Counts" localSheetId="4">#REF!</definedName>
    <definedName name="SAPRangeRCONGR_Tabelle6_Head_Counts" localSheetId="3">#REF!</definedName>
    <definedName name="SAPRangeRCONGR_Tabelle6_Head_Counts">#REF!</definedName>
    <definedName name="SAPRangeRCONGR_Tabelle6_Maintenance_mit_Unterpos" localSheetId="4">#REF!</definedName>
    <definedName name="SAPRangeRCONGR_Tabelle6_Maintenance_mit_Unterpos" localSheetId="3">#REF!</definedName>
    <definedName name="SAPRangeRCONGR_Tabelle6_Maintenance_mit_Unterpos">#REF!</definedName>
    <definedName name="SAPRangeRCONGR_Tabelle6_Maintenance_ohne_Unterpos" localSheetId="4">#REF!</definedName>
    <definedName name="SAPRangeRCONGR_Tabelle6_Maintenance_ohne_Unterpos" localSheetId="3">#REF!</definedName>
    <definedName name="SAPRangeRCONGR_Tabelle6_Maintenance_ohne_Unterpos">#REF!</definedName>
    <definedName name="SAPRangeRCONGR_Tabelle6_Tabelle6D1" localSheetId="4">#REF!</definedName>
    <definedName name="SAPRangeRCONGR_Tabelle6_Tabelle6D1" localSheetId="3">#REF!</definedName>
    <definedName name="SAPRangeRCONGR_Tabelle6_Tabelle6D1">#REF!</definedName>
    <definedName name="SAPRangeRCONGR_Tabelle8_Sales_Domestic" localSheetId="4">#REF!</definedName>
    <definedName name="SAPRangeRCONGR_Tabelle8_Sales_Domestic" localSheetId="3">#REF!</definedName>
    <definedName name="SAPRangeRCONGR_Tabelle8_Sales_Domestic">#REF!</definedName>
    <definedName name="SAPRangeRCONGR_Tabelle8_Sales_Domestic_Cement_Types" localSheetId="4">#REF!</definedName>
    <definedName name="SAPRangeRCONGR_Tabelle8_Sales_Domestic_Cement_Types" localSheetId="3">#REF!</definedName>
    <definedName name="SAPRangeRCONGR_Tabelle8_Sales_Domestic_Cement_Types">#REF!</definedName>
    <definedName name="SAPRangeRCONGR_Tabelle8_Sales_Domestic_Price" localSheetId="4">#REF!</definedName>
    <definedName name="SAPRangeRCONGR_Tabelle8_Sales_Domestic_Price" localSheetId="3">#REF!</definedName>
    <definedName name="SAPRangeRCONGR_Tabelle8_Sales_Domestic_Price">#REF!</definedName>
    <definedName name="SAPRangeRCONGR_Tabelle8_Sales_Domestic_Price_Area" localSheetId="4">#REF!</definedName>
    <definedName name="SAPRangeRCONGR_Tabelle8_Sales_Domestic_Price_Area" localSheetId="3">#REF!</definedName>
    <definedName name="SAPRangeRCONGR_Tabelle8_Sales_Domestic_Price_Area">#REF!</definedName>
    <definedName name="SAPRangeRCONGR_Tabelle8_Tabelle8D3" localSheetId="4">#REF!</definedName>
    <definedName name="SAPRangeRCONGR_Tabelle8_Tabelle8D3" localSheetId="3">#REF!</definedName>
    <definedName name="SAPRangeRCONGR_Tabelle8_Tabelle8D3">#REF!</definedName>
    <definedName name="SAPRangeRCONGR_Tabelle8_Tabelle8D4" localSheetId="4">#REF!</definedName>
    <definedName name="SAPRangeRCONGR_Tabelle8_Tabelle8D4" localSheetId="3">#REF!</definedName>
    <definedName name="SAPRangeRCONGR_Tabelle8_Tabelle8D4">#REF!</definedName>
    <definedName name="SAPRangeRDIMEN_Tabelle10_Sales_Export" localSheetId="4">#REF!</definedName>
    <definedName name="SAPRangeRDIMEN_Tabelle10_Sales_Export" localSheetId="3">#REF!</definedName>
    <definedName name="SAPRangeRDIMEN_Tabelle10_Sales_Export">#REF!</definedName>
    <definedName name="SAPRangeRDIMEN_Tabelle10_Sales_Export_Cement_Types" localSheetId="4">#REF!</definedName>
    <definedName name="SAPRangeRDIMEN_Tabelle10_Sales_Export_Cement_Types" localSheetId="3">#REF!</definedName>
    <definedName name="SAPRangeRDIMEN_Tabelle10_Sales_Export_Cement_Types">#REF!</definedName>
    <definedName name="SAPRangeRDIMEN_Tabelle10_Sales_Export_Price" localSheetId="4">#REF!</definedName>
    <definedName name="SAPRangeRDIMEN_Tabelle10_Sales_Export_Price" localSheetId="3">#REF!</definedName>
    <definedName name="SAPRangeRDIMEN_Tabelle10_Sales_Export_Price">#REF!</definedName>
    <definedName name="SAPRangeRDIMEN_Tabelle10_Sales_Export_Price_Area" localSheetId="4">#REF!</definedName>
    <definedName name="SAPRangeRDIMEN_Tabelle10_Sales_Export_Price_Area" localSheetId="3">#REF!</definedName>
    <definedName name="SAPRangeRDIMEN_Tabelle10_Sales_Export_Price_Area">#REF!</definedName>
    <definedName name="SAPRangeRDIMEN_Tabelle11_Sales_Trad_Prices1" localSheetId="4">#REF!</definedName>
    <definedName name="SAPRangeRDIMEN_Tabelle11_Sales_Trad_Prices1" localSheetId="3">#REF!</definedName>
    <definedName name="SAPRangeRDIMEN_Tabelle11_Sales_Trad_Prices1">#REF!</definedName>
    <definedName name="SAPRangeRDIMEN_Tabelle11_Sales_Trad_Prices2" localSheetId="4">#REF!</definedName>
    <definedName name="SAPRangeRDIMEN_Tabelle11_Sales_Trad_Prices2" localSheetId="3">#REF!</definedName>
    <definedName name="SAPRangeRDIMEN_Tabelle11_Sales_Trad_Prices2">#REF!</definedName>
    <definedName name="SAPRangeRDIMEN_Tabelle11_Sales_Trad_Prices3" localSheetId="4">#REF!</definedName>
    <definedName name="SAPRangeRDIMEN_Tabelle11_Sales_Trad_Prices3" localSheetId="3">#REF!</definedName>
    <definedName name="SAPRangeRDIMEN_Tabelle11_Sales_Trad_Prices3">#REF!</definedName>
    <definedName name="SAPRangeRDIMEN_Tabelle11_Sales_Trad_Vol" localSheetId="4">#REF!</definedName>
    <definedName name="SAPRangeRDIMEN_Tabelle11_Sales_Trad_Vol" localSheetId="3">#REF!</definedName>
    <definedName name="SAPRangeRDIMEN_Tabelle11_Sales_Trad_Vol">#REF!</definedName>
    <definedName name="SAPRangeRDIMEN_Tabelle11_Sales_Trade_Prices" localSheetId="4">#REF!</definedName>
    <definedName name="SAPRangeRDIMEN_Tabelle11_Sales_Trade_Prices" localSheetId="3">#REF!</definedName>
    <definedName name="SAPRangeRDIMEN_Tabelle11_Sales_Trade_Prices">#REF!</definedName>
    <definedName name="SAPRangeRDIMEN_Tabelle11_Sales_Trade_Prices_Areas" localSheetId="4">#REF!</definedName>
    <definedName name="SAPRangeRDIMEN_Tabelle11_Sales_Trade_Prices_Areas" localSheetId="3">#REF!</definedName>
    <definedName name="SAPRangeRDIMEN_Tabelle11_Sales_Trade_Prices_Areas">#REF!</definedName>
    <definedName name="SAPRangeRDIMEN_Tabelle11_Sales_Trade_Prices_Cem_Types" localSheetId="4">#REF!</definedName>
    <definedName name="SAPRangeRDIMEN_Tabelle11_Sales_Trade_Prices_Cem_Types" localSheetId="3">#REF!</definedName>
    <definedName name="SAPRangeRDIMEN_Tabelle11_Sales_Trade_Prices_Cem_Types">#REF!</definedName>
    <definedName name="SAPRangeRDIMEN_Tabelle11_Sales_Trade_Vol" localSheetId="4">#REF!</definedName>
    <definedName name="SAPRangeRDIMEN_Tabelle11_Sales_Trade_Vol" localSheetId="3">#REF!</definedName>
    <definedName name="SAPRangeRDIMEN_Tabelle11_Sales_Trade_Vol">#REF!</definedName>
    <definedName name="SAPRangeRDIMEN_Tabelle12_Clinker_Production_Graph_1" localSheetId="4">'[15]Tech Ind Hee Bericht ohne BCG'!#REF!</definedName>
    <definedName name="SAPRangeRDIMEN_Tabelle12_Clinker_Production_Graph_1" localSheetId="3">'[15]Tech Ind Hee Bericht ohne BCG'!#REF!</definedName>
    <definedName name="SAPRangeRDIMEN_Tabelle12_Clinker_Production_Graph_1">'[15]Tech Ind Hee Bericht ohne BCG'!#REF!</definedName>
    <definedName name="SAPRangeRDIMEN_Tabelle12_OEE" localSheetId="4">'[15]Tech Ind Hee Bericht ohne BCG'!#REF!</definedName>
    <definedName name="SAPRangeRDIMEN_Tabelle12_OEE" localSheetId="3">'[15]Tech Ind Hee Bericht ohne BCG'!#REF!</definedName>
    <definedName name="SAPRangeRDIMEN_Tabelle12_OEE">'[15]Tech Ind Hee Bericht ohne BCG'!#REF!</definedName>
    <definedName name="SAPRangeRDIMEN_Tabelle12_OEE_rol_Graph" localSheetId="4">'[15]Tech Ind Hee Bericht ohne BCG'!#REF!</definedName>
    <definedName name="SAPRangeRDIMEN_Tabelle12_OEE_rol_Graph" localSheetId="3">'[15]Tech Ind Hee Bericht ohne BCG'!#REF!</definedName>
    <definedName name="SAPRangeRDIMEN_Tabelle12_OEE_rol_Graph">'[15]Tech Ind Hee Bericht ohne BCG'!#REF!</definedName>
    <definedName name="SAPRangeRDIMEN_Tabelle12_Techn_1" localSheetId="4">'[15]Tech Ind Hee Bericht ohne BCG'!#REF!</definedName>
    <definedName name="SAPRangeRDIMEN_Tabelle12_Techn_1" localSheetId="3">'[15]Tech Ind Hee Bericht ohne BCG'!#REF!</definedName>
    <definedName name="SAPRangeRDIMEN_Tabelle12_Techn_1">'[15]Tech Ind Hee Bericht ohne BCG'!#REF!</definedName>
    <definedName name="SAPRangeRDIMEN_Tabelle12_Techn_Cem_Types" localSheetId="4">'[15]Tech Ind Hee Bericht ohne BCG'!#REF!</definedName>
    <definedName name="SAPRangeRDIMEN_Tabelle12_Techn_Cem_Types" localSheetId="3">'[15]Tech Ind Hee Bericht ohne BCG'!#REF!</definedName>
    <definedName name="SAPRangeRDIMEN_Tabelle12_Techn_Cem_Types">'[15]Tech Ind Hee Bericht ohne BCG'!#REF!</definedName>
    <definedName name="SAPRangeRDIMEN_Tabelle2_IC_Values" localSheetId="4">#REF!</definedName>
    <definedName name="SAPRangeRDIMEN_Tabelle2_IC_Values" localSheetId="3">#REF!</definedName>
    <definedName name="SAPRangeRDIMEN_Tabelle2_IC_Values">#REF!</definedName>
    <definedName name="SAPRangeRDIMEN_Tabelle2_Prod_Sales_Vol" localSheetId="4">#REF!</definedName>
    <definedName name="SAPRangeRDIMEN_Tabelle2_Prod_Sales_Vol" localSheetId="3">#REF!</definedName>
    <definedName name="SAPRangeRDIMEN_Tabelle2_Prod_Sales_Vol">#REF!</definedName>
    <definedName name="SAPRangeRDIMEN_Tabelle2_Tabelle2D1" localSheetId="4">#REF!</definedName>
    <definedName name="SAPRangeRDIMEN_Tabelle2_Tabelle2D1" localSheetId="3">#REF!</definedName>
    <definedName name="SAPRangeRDIMEN_Tabelle2_Tabelle2D1">#REF!</definedName>
    <definedName name="SAPRangeRDIMEN_Tabelle3_IC_Sales" localSheetId="4">#REF!</definedName>
    <definedName name="SAPRangeRDIMEN_Tabelle3_IC_Sales" localSheetId="3">#REF!</definedName>
    <definedName name="SAPRangeRDIMEN_Tabelle3_IC_Sales">#REF!</definedName>
    <definedName name="SAPRangeRDIMEN_Tabelle3_Production_Vol" localSheetId="4">#REF!</definedName>
    <definedName name="SAPRangeRDIMEN_Tabelle3_Production_Vol" localSheetId="3">#REF!</definedName>
    <definedName name="SAPRangeRDIMEN_Tabelle3_Production_Vol">#REF!</definedName>
    <definedName name="SAPRangeRDIMEN_Tabelle3_Sales_Vol" localSheetId="4">#REF!</definedName>
    <definedName name="SAPRangeRDIMEN_Tabelle3_Sales_Vol" localSheetId="3">#REF!</definedName>
    <definedName name="SAPRangeRDIMEN_Tabelle3_Sales_Vol">#REF!</definedName>
    <definedName name="SAPRangeRDIMEN_Tabelle3_Tabelle3D3" localSheetId="4">#REF!</definedName>
    <definedName name="SAPRangeRDIMEN_Tabelle3_Tabelle3D3" localSheetId="3">#REF!</definedName>
    <definedName name="SAPRangeRDIMEN_Tabelle3_Tabelle3D3">#REF!</definedName>
    <definedName name="SAPRangeRDIMEN_Tabelle31_IC_Values" localSheetId="4">#REF!</definedName>
    <definedName name="SAPRangeRDIMEN_Tabelle31_IC_Values" localSheetId="3">#REF!</definedName>
    <definedName name="SAPRangeRDIMEN_Tabelle31_IC_Values">#REF!</definedName>
    <definedName name="SAPRangeRDIMEN_Tabelle31_Production_Vol" localSheetId="4">#REF!</definedName>
    <definedName name="SAPRangeRDIMEN_Tabelle31_Production_Vol" localSheetId="3">#REF!</definedName>
    <definedName name="SAPRangeRDIMEN_Tabelle31_Production_Vol">#REF!</definedName>
    <definedName name="SAPRangeRDIMEN_Tabelle31_Sales_Vol" localSheetId="4">#REF!</definedName>
    <definedName name="SAPRangeRDIMEN_Tabelle31_Sales_Vol" localSheetId="3">#REF!</definedName>
    <definedName name="SAPRangeRDIMEN_Tabelle31_Sales_Vol">#REF!</definedName>
    <definedName name="SAPRangeRDIMEN_Tabelle311_IC_Sales" localSheetId="4">#REF!</definedName>
    <definedName name="SAPRangeRDIMEN_Tabelle311_IC_Sales" localSheetId="3">#REF!</definedName>
    <definedName name="SAPRangeRDIMEN_Tabelle311_IC_Sales">#REF!</definedName>
    <definedName name="SAPRangeRDIMEN_Tabelle311_Production_Vol" localSheetId="4">#REF!</definedName>
    <definedName name="SAPRangeRDIMEN_Tabelle311_Production_Vol" localSheetId="3">#REF!</definedName>
    <definedName name="SAPRangeRDIMEN_Tabelle311_Production_Vol">#REF!</definedName>
    <definedName name="SAPRangeRDIMEN_Tabelle311_Sales_Vol" localSheetId="4">#REF!</definedName>
    <definedName name="SAPRangeRDIMEN_Tabelle311_Sales_Vol" localSheetId="3">#REF!</definedName>
    <definedName name="SAPRangeRDIMEN_Tabelle311_Sales_Vol">#REF!</definedName>
    <definedName name="SAPRangeRDIMEN_Tabelle3111_IC_Sales" localSheetId="4">#REF!</definedName>
    <definedName name="SAPRangeRDIMEN_Tabelle3111_IC_Sales" localSheetId="3">#REF!</definedName>
    <definedName name="SAPRangeRDIMEN_Tabelle3111_IC_Sales">#REF!</definedName>
    <definedName name="SAPRangeRDIMEN_Tabelle3111_Production_Vol" localSheetId="4">#REF!</definedName>
    <definedName name="SAPRangeRDIMEN_Tabelle3111_Production_Vol" localSheetId="3">#REF!</definedName>
    <definedName name="SAPRangeRDIMEN_Tabelle3111_Production_Vol">#REF!</definedName>
    <definedName name="SAPRangeRDIMEN_Tabelle3111_Sales_Vol" localSheetId="4">#REF!</definedName>
    <definedName name="SAPRangeRDIMEN_Tabelle3111_Sales_Vol" localSheetId="3">#REF!</definedName>
    <definedName name="SAPRangeRDIMEN_Tabelle3111_Sales_Vol">#REF!</definedName>
    <definedName name="SAPRangeRDIMEN_Tabelle4_NOA_Value" localSheetId="4">#REF!</definedName>
    <definedName name="SAPRangeRDIMEN_Tabelle4_NOA_Value" localSheetId="3">#REF!</definedName>
    <definedName name="SAPRangeRDIMEN_Tabelle4_NOA_Value">#REF!</definedName>
    <definedName name="SAPRangeRDIMEN_Tabelle4_NOA_Value_LJ" localSheetId="4">#REF!</definedName>
    <definedName name="SAPRangeRDIMEN_Tabelle4_NOA_Value_LJ" localSheetId="3">#REF!</definedName>
    <definedName name="SAPRangeRDIMEN_Tabelle4_NOA_Value_LJ">#REF!</definedName>
    <definedName name="SAPRangeRDIMEN_Tabelle4_Roll_Forec" localSheetId="4">#REF!</definedName>
    <definedName name="SAPRangeRDIMEN_Tabelle4_Roll_Forec" localSheetId="3">#REF!</definedName>
    <definedName name="SAPRangeRDIMEN_Tabelle4_Roll_Forec">#REF!</definedName>
    <definedName name="SAPRangeRDIMEN_Tabelle4_Roll_Forec_LJ" localSheetId="4">#REF!</definedName>
    <definedName name="SAPRangeRDIMEN_Tabelle4_Roll_Forec_LJ" localSheetId="3">#REF!</definedName>
    <definedName name="SAPRangeRDIMEN_Tabelle4_Roll_Forec_LJ">#REF!</definedName>
    <definedName name="SAPRangeRDIMEN_Tabelle4_Sales_Volume" localSheetId="4">#REF!</definedName>
    <definedName name="SAPRangeRDIMEN_Tabelle4_Sales_Volume" localSheetId="3">#REF!</definedName>
    <definedName name="SAPRangeRDIMEN_Tabelle4_Sales_Volume">#REF!</definedName>
    <definedName name="SAPRangeRDIMEN_Tabelle4_Sales_Volume_LJ" localSheetId="4">#REF!</definedName>
    <definedName name="SAPRangeRDIMEN_Tabelle4_Sales_Volume_LJ" localSheetId="3">#REF!</definedName>
    <definedName name="SAPRangeRDIMEN_Tabelle4_Sales_Volume_LJ">#REF!</definedName>
    <definedName name="SAPRangeRDIMEN_Tabelle4_Tabelle4D2" localSheetId="4">#REF!</definedName>
    <definedName name="SAPRangeRDIMEN_Tabelle4_Tabelle4D2" localSheetId="3">#REF!</definedName>
    <definedName name="SAPRangeRDIMEN_Tabelle4_Tabelle4D2">#REF!</definedName>
    <definedName name="SAPRangeRDIMEN_Tabelle5_Inv_Cem_Types" localSheetId="4">#REF!</definedName>
    <definedName name="SAPRangeRDIMEN_Tabelle5_Inv_Cem_Types" localSheetId="3">#REF!</definedName>
    <definedName name="SAPRangeRDIMEN_Tabelle5_Inv_Cem_Types">#REF!</definedName>
    <definedName name="SAPRangeRDIMEN_Tabelle5_Inv_Prices_3" localSheetId="4">#REF!</definedName>
    <definedName name="SAPRangeRDIMEN_Tabelle5_Inv_Prices_3" localSheetId="3">#REF!</definedName>
    <definedName name="SAPRangeRDIMEN_Tabelle5_Inv_Prices_3">#REF!</definedName>
    <definedName name="SAPRangeRDIMEN_Tabelle5_Inventories" localSheetId="4">#REF!</definedName>
    <definedName name="SAPRangeRDIMEN_Tabelle5_Inventories" localSheetId="3">#REF!</definedName>
    <definedName name="SAPRangeRDIMEN_Tabelle5_Inventories">#REF!</definedName>
    <definedName name="SAPRangeRDIMEN_Tabelle5_Other_Mat" localSheetId="4">#REF!</definedName>
    <definedName name="SAPRangeRDIMEN_Tabelle5_Other_Mat" localSheetId="3">#REF!</definedName>
    <definedName name="SAPRangeRDIMEN_Tabelle5_Other_Mat">#REF!</definedName>
    <definedName name="SAPRangeRDIMEN_Tabelle5_Prices_per_Pc" localSheetId="4">#REF!</definedName>
    <definedName name="SAPRangeRDIMEN_Tabelle5_Prices_per_Pc" localSheetId="3">#REF!</definedName>
    <definedName name="SAPRangeRDIMEN_Tabelle5_Prices_per_Pc">#REF!</definedName>
    <definedName name="SAPRangeRDIMEN_Tabelle5_Tabelle5D2" localSheetId="4">#REF!</definedName>
    <definedName name="SAPRangeRDIMEN_Tabelle5_Tabelle5D2" localSheetId="3">#REF!</definedName>
    <definedName name="SAPRangeRDIMEN_Tabelle5_Tabelle5D2">#REF!</definedName>
    <definedName name="SAPRangeRDIMEN_Tabelle5_Tabelle5D3" localSheetId="4">#REF!</definedName>
    <definedName name="SAPRangeRDIMEN_Tabelle5_Tabelle5D3" localSheetId="3">#REF!</definedName>
    <definedName name="SAPRangeRDIMEN_Tabelle5_Tabelle5D3">#REF!</definedName>
    <definedName name="SAPRangeRDIMEN_Tabelle6_Head_Counts" localSheetId="4">#REF!</definedName>
    <definedName name="SAPRangeRDIMEN_Tabelle6_Head_Counts" localSheetId="3">#REF!</definedName>
    <definedName name="SAPRangeRDIMEN_Tabelle6_Head_Counts">#REF!</definedName>
    <definedName name="SAPRangeRDIMEN_Tabelle6_Maintenance_mit_Unterpos" localSheetId="4">#REF!</definedName>
    <definedName name="SAPRangeRDIMEN_Tabelle6_Maintenance_mit_Unterpos" localSheetId="3">#REF!</definedName>
    <definedName name="SAPRangeRDIMEN_Tabelle6_Maintenance_mit_Unterpos">#REF!</definedName>
    <definedName name="SAPRangeRDIMEN_Tabelle6_Maintenance_ohne_Unterpos" localSheetId="4">#REF!</definedName>
    <definedName name="SAPRangeRDIMEN_Tabelle6_Maintenance_ohne_Unterpos" localSheetId="3">#REF!</definedName>
    <definedName name="SAPRangeRDIMEN_Tabelle6_Maintenance_ohne_Unterpos">#REF!</definedName>
    <definedName name="SAPRangeRDIMEN_Tabelle6_Tabelle6D1" localSheetId="4">#REF!</definedName>
    <definedName name="SAPRangeRDIMEN_Tabelle6_Tabelle6D1" localSheetId="3">#REF!</definedName>
    <definedName name="SAPRangeRDIMEN_Tabelle6_Tabelle6D1">#REF!</definedName>
    <definedName name="SAPRangeRDIMEN_Tabelle8_Sales_Domestic" localSheetId="4">#REF!</definedName>
    <definedName name="SAPRangeRDIMEN_Tabelle8_Sales_Domestic" localSheetId="3">#REF!</definedName>
    <definedName name="SAPRangeRDIMEN_Tabelle8_Sales_Domestic">#REF!</definedName>
    <definedName name="SAPRangeRDIMEN_Tabelle8_Sales_Domestic_Cement_Types" localSheetId="4">#REF!</definedName>
    <definedName name="SAPRangeRDIMEN_Tabelle8_Sales_Domestic_Cement_Types" localSheetId="3">#REF!</definedName>
    <definedName name="SAPRangeRDIMEN_Tabelle8_Sales_Domestic_Cement_Types">#REF!</definedName>
    <definedName name="SAPRangeRDIMEN_Tabelle8_Sales_Domestic_Price" localSheetId="4">#REF!</definedName>
    <definedName name="SAPRangeRDIMEN_Tabelle8_Sales_Domestic_Price" localSheetId="3">#REF!</definedName>
    <definedName name="SAPRangeRDIMEN_Tabelle8_Sales_Domestic_Price">#REF!</definedName>
    <definedName name="SAPRangeRDIMEN_Tabelle8_Sales_Domestic_Price_Area" localSheetId="4">#REF!</definedName>
    <definedName name="SAPRangeRDIMEN_Tabelle8_Sales_Domestic_Price_Area" localSheetId="3">#REF!</definedName>
    <definedName name="SAPRangeRDIMEN_Tabelle8_Sales_Domestic_Price_Area">#REF!</definedName>
    <definedName name="SAPRangeRDIMEN_Tabelle8_Tabelle8D3" localSheetId="4">#REF!</definedName>
    <definedName name="SAPRangeRDIMEN_Tabelle8_Tabelle8D3" localSheetId="3">#REF!</definedName>
    <definedName name="SAPRangeRDIMEN_Tabelle8_Tabelle8D3">#REF!</definedName>
    <definedName name="SAPRangeRDIMEN_Tabelle8_Tabelle8D4" localSheetId="4">#REF!</definedName>
    <definedName name="SAPRangeRDIMEN_Tabelle8_Tabelle8D4" localSheetId="3">#REF!</definedName>
    <definedName name="SAPRangeRDIMEN_Tabelle8_Tabelle8D4">#REF!</definedName>
    <definedName name="SAPRangeRITCLG_Tabelle10_Sales_Export" localSheetId="4">#REF!</definedName>
    <definedName name="SAPRangeRITCLG_Tabelle10_Sales_Export" localSheetId="3">#REF!</definedName>
    <definedName name="SAPRangeRITCLG_Tabelle10_Sales_Export">#REF!</definedName>
    <definedName name="SAPRangeRITCLG_Tabelle10_Sales_Export_Cement_Types" localSheetId="4">#REF!</definedName>
    <definedName name="SAPRangeRITCLG_Tabelle10_Sales_Export_Cement_Types" localSheetId="3">#REF!</definedName>
    <definedName name="SAPRangeRITCLG_Tabelle10_Sales_Export_Cement_Types">#REF!</definedName>
    <definedName name="SAPRangeRITCLG_Tabelle10_Sales_Export_Price" localSheetId="4">#REF!</definedName>
    <definedName name="SAPRangeRITCLG_Tabelle10_Sales_Export_Price" localSheetId="3">#REF!</definedName>
    <definedName name="SAPRangeRITCLG_Tabelle10_Sales_Export_Price">#REF!</definedName>
    <definedName name="SAPRangeRITCLG_Tabelle10_Sales_Export_Price_Area" localSheetId="4">#REF!</definedName>
    <definedName name="SAPRangeRITCLG_Tabelle10_Sales_Export_Price_Area" localSheetId="3">#REF!</definedName>
    <definedName name="SAPRangeRITCLG_Tabelle10_Sales_Export_Price_Area">#REF!</definedName>
    <definedName name="SAPRangeRITCLG_Tabelle11_Sales_Trad_Prices1" localSheetId="4">#REF!</definedName>
    <definedName name="SAPRangeRITCLG_Tabelle11_Sales_Trad_Prices1" localSheetId="3">#REF!</definedName>
    <definedName name="SAPRangeRITCLG_Tabelle11_Sales_Trad_Prices1">#REF!</definedName>
    <definedName name="SAPRangeRITCLG_Tabelle11_Sales_Trad_Prices2" localSheetId="4">#REF!</definedName>
    <definedName name="SAPRangeRITCLG_Tabelle11_Sales_Trad_Prices2" localSheetId="3">#REF!</definedName>
    <definedName name="SAPRangeRITCLG_Tabelle11_Sales_Trad_Prices2">#REF!</definedName>
    <definedName name="SAPRangeRITCLG_Tabelle11_Sales_Trad_Prices3" localSheetId="4">#REF!</definedName>
    <definedName name="SAPRangeRITCLG_Tabelle11_Sales_Trad_Prices3" localSheetId="3">#REF!</definedName>
    <definedName name="SAPRangeRITCLG_Tabelle11_Sales_Trad_Prices3">#REF!</definedName>
    <definedName name="SAPRangeRITCLG_Tabelle11_Sales_Trad_Vol" localSheetId="4">#REF!</definedName>
    <definedName name="SAPRangeRITCLG_Tabelle11_Sales_Trad_Vol" localSheetId="3">#REF!</definedName>
    <definedName name="SAPRangeRITCLG_Tabelle11_Sales_Trad_Vol">#REF!</definedName>
    <definedName name="SAPRangeRITCLG_Tabelle11_Sales_Trade_Prices" localSheetId="4">#REF!</definedName>
    <definedName name="SAPRangeRITCLG_Tabelle11_Sales_Trade_Prices" localSheetId="3">#REF!</definedName>
    <definedName name="SAPRangeRITCLG_Tabelle11_Sales_Trade_Prices">#REF!</definedName>
    <definedName name="SAPRangeRITCLG_Tabelle11_Sales_Trade_Prices_Areas" localSheetId="4">#REF!</definedName>
    <definedName name="SAPRangeRITCLG_Tabelle11_Sales_Trade_Prices_Areas" localSheetId="3">#REF!</definedName>
    <definedName name="SAPRangeRITCLG_Tabelle11_Sales_Trade_Prices_Areas">#REF!</definedName>
    <definedName name="SAPRangeRITCLG_Tabelle11_Sales_Trade_Prices_Cem_Types" localSheetId="4">#REF!</definedName>
    <definedName name="SAPRangeRITCLG_Tabelle11_Sales_Trade_Prices_Cem_Types" localSheetId="3">#REF!</definedName>
    <definedName name="SAPRangeRITCLG_Tabelle11_Sales_Trade_Prices_Cem_Types">#REF!</definedName>
    <definedName name="SAPRangeRITCLG_Tabelle11_Sales_Trade_Vol" localSheetId="4">#REF!</definedName>
    <definedName name="SAPRangeRITCLG_Tabelle11_Sales_Trade_Vol" localSheetId="3">#REF!</definedName>
    <definedName name="SAPRangeRITCLG_Tabelle11_Sales_Trade_Vol">#REF!</definedName>
    <definedName name="SAPRangeRITCLG_Tabelle12_Clinker_Production_Graph_1" localSheetId="4">'[15]Tech Ind Hee Bericht ohne BCG'!#REF!</definedName>
    <definedName name="SAPRangeRITCLG_Tabelle12_Clinker_Production_Graph_1" localSheetId="3">'[15]Tech Ind Hee Bericht ohne BCG'!#REF!</definedName>
    <definedName name="SAPRangeRITCLG_Tabelle12_Clinker_Production_Graph_1">'[15]Tech Ind Hee Bericht ohne BCG'!#REF!</definedName>
    <definedName name="SAPRangeRITCLG_Tabelle12_OEE" localSheetId="4">'[15]Tech Ind Hee Bericht ohne BCG'!#REF!</definedName>
    <definedName name="SAPRangeRITCLG_Tabelle12_OEE" localSheetId="3">'[15]Tech Ind Hee Bericht ohne BCG'!#REF!</definedName>
    <definedName name="SAPRangeRITCLG_Tabelle12_OEE">'[15]Tech Ind Hee Bericht ohne BCG'!#REF!</definedName>
    <definedName name="SAPRangeRITCLG_Tabelle12_OEE_rol_Graph" localSheetId="4">'[15]Tech Ind Hee Bericht ohne BCG'!#REF!</definedName>
    <definedName name="SAPRangeRITCLG_Tabelle12_OEE_rol_Graph" localSheetId="3">'[15]Tech Ind Hee Bericht ohne BCG'!#REF!</definedName>
    <definedName name="SAPRangeRITCLG_Tabelle12_OEE_rol_Graph">'[15]Tech Ind Hee Bericht ohne BCG'!#REF!</definedName>
    <definedName name="SAPRangeRITCLG_Tabelle12_Techn_1" localSheetId="4">'[15]Tech Ind Hee Bericht ohne BCG'!#REF!</definedName>
    <definedName name="SAPRangeRITCLG_Tabelle12_Techn_1" localSheetId="3">'[15]Tech Ind Hee Bericht ohne BCG'!#REF!</definedName>
    <definedName name="SAPRangeRITCLG_Tabelle12_Techn_1">'[15]Tech Ind Hee Bericht ohne BCG'!#REF!</definedName>
    <definedName name="SAPRangeRITCLG_Tabelle12_Techn_Cem_Types" localSheetId="4">'[15]Tech Ind Hee Bericht ohne BCG'!#REF!</definedName>
    <definedName name="SAPRangeRITCLG_Tabelle12_Techn_Cem_Types" localSheetId="3">'[15]Tech Ind Hee Bericht ohne BCG'!#REF!</definedName>
    <definedName name="SAPRangeRITCLG_Tabelle12_Techn_Cem_Types">'[15]Tech Ind Hee Bericht ohne BCG'!#REF!</definedName>
    <definedName name="SAPRangeRITCLG_Tabelle2_IC_Values" localSheetId="4">#REF!</definedName>
    <definedName name="SAPRangeRITCLG_Tabelle2_IC_Values" localSheetId="3">#REF!</definedName>
    <definedName name="SAPRangeRITCLG_Tabelle2_IC_Values">#REF!</definedName>
    <definedName name="SAPRangeRITCLG_Tabelle2_Prod_Sales_Vol" localSheetId="4">#REF!</definedName>
    <definedName name="SAPRangeRITCLG_Tabelle2_Prod_Sales_Vol" localSheetId="3">#REF!</definedName>
    <definedName name="SAPRangeRITCLG_Tabelle2_Prod_Sales_Vol">#REF!</definedName>
    <definedName name="SAPRangeRITCLG_Tabelle2_Tabelle2D1" localSheetId="4">#REF!</definedName>
    <definedName name="SAPRangeRITCLG_Tabelle2_Tabelle2D1" localSheetId="3">#REF!</definedName>
    <definedName name="SAPRangeRITCLG_Tabelle2_Tabelle2D1">#REF!</definedName>
    <definedName name="SAPRangeRITCLG_Tabelle3_IC_Sales" localSheetId="4">#REF!</definedName>
    <definedName name="SAPRangeRITCLG_Tabelle3_IC_Sales" localSheetId="3">#REF!</definedName>
    <definedName name="SAPRangeRITCLG_Tabelle3_IC_Sales">#REF!</definedName>
    <definedName name="SAPRangeRITCLG_Tabelle3_Production_Vol" localSheetId="4">#REF!</definedName>
    <definedName name="SAPRangeRITCLG_Tabelle3_Production_Vol" localSheetId="3">#REF!</definedName>
    <definedName name="SAPRangeRITCLG_Tabelle3_Production_Vol">#REF!</definedName>
    <definedName name="SAPRangeRITCLG_Tabelle3_Sales_Vol" localSheetId="4">#REF!</definedName>
    <definedName name="SAPRangeRITCLG_Tabelle3_Sales_Vol" localSheetId="3">#REF!</definedName>
    <definedName name="SAPRangeRITCLG_Tabelle3_Sales_Vol">#REF!</definedName>
    <definedName name="SAPRangeRITCLG_Tabelle3_Tabelle3D3" localSheetId="4">#REF!</definedName>
    <definedName name="SAPRangeRITCLG_Tabelle3_Tabelle3D3" localSheetId="3">#REF!</definedName>
    <definedName name="SAPRangeRITCLG_Tabelle3_Tabelle3D3">#REF!</definedName>
    <definedName name="SAPRangeRITCLG_Tabelle31_IC_Values" localSheetId="4">#REF!</definedName>
    <definedName name="SAPRangeRITCLG_Tabelle31_IC_Values" localSheetId="3">#REF!</definedName>
    <definedName name="SAPRangeRITCLG_Tabelle31_IC_Values">#REF!</definedName>
    <definedName name="SAPRangeRITCLG_Tabelle31_Production_Vol" localSheetId="4">#REF!</definedName>
    <definedName name="SAPRangeRITCLG_Tabelle31_Production_Vol" localSheetId="3">#REF!</definedName>
    <definedName name="SAPRangeRITCLG_Tabelle31_Production_Vol">#REF!</definedName>
    <definedName name="SAPRangeRITCLG_Tabelle31_Sales_Vol" localSheetId="4">#REF!</definedName>
    <definedName name="SAPRangeRITCLG_Tabelle31_Sales_Vol" localSheetId="3">#REF!</definedName>
    <definedName name="SAPRangeRITCLG_Tabelle31_Sales_Vol">#REF!</definedName>
    <definedName name="SAPRangeRITCLG_Tabelle311_IC_Sales" localSheetId="4">#REF!</definedName>
    <definedName name="SAPRangeRITCLG_Tabelle311_IC_Sales" localSheetId="3">#REF!</definedName>
    <definedName name="SAPRangeRITCLG_Tabelle311_IC_Sales">#REF!</definedName>
    <definedName name="SAPRangeRITCLG_Tabelle311_Production_Vol" localSheetId="4">#REF!</definedName>
    <definedName name="SAPRangeRITCLG_Tabelle311_Production_Vol" localSheetId="3">#REF!</definedName>
    <definedName name="SAPRangeRITCLG_Tabelle311_Production_Vol">#REF!</definedName>
    <definedName name="SAPRangeRITCLG_Tabelle311_Sales_Vol" localSheetId="4">#REF!</definedName>
    <definedName name="SAPRangeRITCLG_Tabelle311_Sales_Vol" localSheetId="3">#REF!</definedName>
    <definedName name="SAPRangeRITCLG_Tabelle311_Sales_Vol">#REF!</definedName>
    <definedName name="SAPRangeRITCLG_Tabelle3111_IC_Sales" localSheetId="4">#REF!</definedName>
    <definedName name="SAPRangeRITCLG_Tabelle3111_IC_Sales" localSheetId="3">#REF!</definedName>
    <definedName name="SAPRangeRITCLG_Tabelle3111_IC_Sales">#REF!</definedName>
    <definedName name="SAPRangeRITCLG_Tabelle3111_Production_Vol" localSheetId="4">#REF!</definedName>
    <definedName name="SAPRangeRITCLG_Tabelle3111_Production_Vol" localSheetId="3">#REF!</definedName>
    <definedName name="SAPRangeRITCLG_Tabelle3111_Production_Vol">#REF!</definedName>
    <definedName name="SAPRangeRITCLG_Tabelle3111_Sales_Vol" localSheetId="4">#REF!</definedName>
    <definedName name="SAPRangeRITCLG_Tabelle3111_Sales_Vol" localSheetId="3">#REF!</definedName>
    <definedName name="SAPRangeRITCLG_Tabelle3111_Sales_Vol">#REF!</definedName>
    <definedName name="SAPRangeRITCLG_Tabelle4_NOA_Value" localSheetId="4">#REF!</definedName>
    <definedName name="SAPRangeRITCLG_Tabelle4_NOA_Value" localSheetId="3">#REF!</definedName>
    <definedName name="SAPRangeRITCLG_Tabelle4_NOA_Value">#REF!</definedName>
    <definedName name="SAPRangeRITCLG_Tabelle4_NOA_Value_LJ" localSheetId="4">#REF!</definedName>
    <definedName name="SAPRangeRITCLG_Tabelle4_NOA_Value_LJ" localSheetId="3">#REF!</definedName>
    <definedName name="SAPRangeRITCLG_Tabelle4_NOA_Value_LJ">#REF!</definedName>
    <definedName name="SAPRangeRITCLG_Tabelle4_Roll_Forec" localSheetId="4">#REF!</definedName>
    <definedName name="SAPRangeRITCLG_Tabelle4_Roll_Forec" localSheetId="3">#REF!</definedName>
    <definedName name="SAPRangeRITCLG_Tabelle4_Roll_Forec">#REF!</definedName>
    <definedName name="SAPRangeRITCLG_Tabelle4_Roll_Forec_LJ" localSheetId="4">#REF!</definedName>
    <definedName name="SAPRangeRITCLG_Tabelle4_Roll_Forec_LJ" localSheetId="3">#REF!</definedName>
    <definedName name="SAPRangeRITCLG_Tabelle4_Roll_Forec_LJ">#REF!</definedName>
    <definedName name="SAPRangeRITCLG_Tabelle4_Sales_Volume" localSheetId="4">#REF!</definedName>
    <definedName name="SAPRangeRITCLG_Tabelle4_Sales_Volume" localSheetId="3">#REF!</definedName>
    <definedName name="SAPRangeRITCLG_Tabelle4_Sales_Volume">#REF!</definedName>
    <definedName name="SAPRangeRITCLG_Tabelle4_Sales_Volume_LJ" localSheetId="4">#REF!</definedName>
    <definedName name="SAPRangeRITCLG_Tabelle4_Sales_Volume_LJ" localSheetId="3">#REF!</definedName>
    <definedName name="SAPRangeRITCLG_Tabelle4_Sales_Volume_LJ">#REF!</definedName>
    <definedName name="SAPRangeRITCLG_Tabelle4_Tabelle4D2" localSheetId="4">#REF!</definedName>
    <definedName name="SAPRangeRITCLG_Tabelle4_Tabelle4D2" localSheetId="3">#REF!</definedName>
    <definedName name="SAPRangeRITCLG_Tabelle4_Tabelle4D2">#REF!</definedName>
    <definedName name="SAPRangeRITCLG_Tabelle5_Inv_Cem_Types" localSheetId="4">#REF!</definedName>
    <definedName name="SAPRangeRITCLG_Tabelle5_Inv_Cem_Types" localSheetId="3">#REF!</definedName>
    <definedName name="SAPRangeRITCLG_Tabelle5_Inv_Cem_Types">#REF!</definedName>
    <definedName name="SAPRangeRITCLG_Tabelle5_Inv_Prices_3" localSheetId="4">#REF!</definedName>
    <definedName name="SAPRangeRITCLG_Tabelle5_Inv_Prices_3" localSheetId="3">#REF!</definedName>
    <definedName name="SAPRangeRITCLG_Tabelle5_Inv_Prices_3">#REF!</definedName>
    <definedName name="SAPRangeRITCLG_Tabelle5_Inventories" localSheetId="4">#REF!</definedName>
    <definedName name="SAPRangeRITCLG_Tabelle5_Inventories" localSheetId="3">#REF!</definedName>
    <definedName name="SAPRangeRITCLG_Tabelle5_Inventories">#REF!</definedName>
    <definedName name="SAPRangeRITCLG_Tabelle5_Other_Mat" localSheetId="4">#REF!</definedName>
    <definedName name="SAPRangeRITCLG_Tabelle5_Other_Mat" localSheetId="3">#REF!</definedName>
    <definedName name="SAPRangeRITCLG_Tabelle5_Other_Mat">#REF!</definedName>
    <definedName name="SAPRangeRITCLG_Tabelle5_Prices_per_Pc" localSheetId="4">#REF!</definedName>
    <definedName name="SAPRangeRITCLG_Tabelle5_Prices_per_Pc" localSheetId="3">#REF!</definedName>
    <definedName name="SAPRangeRITCLG_Tabelle5_Prices_per_Pc">#REF!</definedName>
    <definedName name="SAPRangeRITCLG_Tabelle5_Tabelle5D2" localSheetId="4">#REF!</definedName>
    <definedName name="SAPRangeRITCLG_Tabelle5_Tabelle5D2" localSheetId="3">#REF!</definedName>
    <definedName name="SAPRangeRITCLG_Tabelle5_Tabelle5D2">#REF!</definedName>
    <definedName name="SAPRangeRITCLG_Tabelle5_Tabelle5D3" localSheetId="4">#REF!</definedName>
    <definedName name="SAPRangeRITCLG_Tabelle5_Tabelle5D3" localSheetId="3">#REF!</definedName>
    <definedName name="SAPRangeRITCLG_Tabelle5_Tabelle5D3">#REF!</definedName>
    <definedName name="SAPRangeRITCLG_Tabelle6_Head_Counts" localSheetId="4">#REF!</definedName>
    <definedName name="SAPRangeRITCLG_Tabelle6_Head_Counts" localSheetId="3">#REF!</definedName>
    <definedName name="SAPRangeRITCLG_Tabelle6_Head_Counts">#REF!</definedName>
    <definedName name="SAPRangeRITCLG_Tabelle6_Maintenance_mit_Unterpos" localSheetId="4">#REF!</definedName>
    <definedName name="SAPRangeRITCLG_Tabelle6_Maintenance_mit_Unterpos" localSheetId="3">#REF!</definedName>
    <definedName name="SAPRangeRITCLG_Tabelle6_Maintenance_mit_Unterpos">#REF!</definedName>
    <definedName name="SAPRangeRITCLG_Tabelle6_Maintenance_ohne_Unterpos" localSheetId="4">#REF!</definedName>
    <definedName name="SAPRangeRITCLG_Tabelle6_Maintenance_ohne_Unterpos" localSheetId="3">#REF!</definedName>
    <definedName name="SAPRangeRITCLG_Tabelle6_Maintenance_ohne_Unterpos">#REF!</definedName>
    <definedName name="SAPRangeRITCLG_Tabelle6_Tabelle6D1" localSheetId="4">#REF!</definedName>
    <definedName name="SAPRangeRITCLG_Tabelle6_Tabelle6D1" localSheetId="3">#REF!</definedName>
    <definedName name="SAPRangeRITCLG_Tabelle6_Tabelle6D1">#REF!</definedName>
    <definedName name="SAPRangeRITCLG_Tabelle8_Sales_Domestic" localSheetId="4">#REF!</definedName>
    <definedName name="SAPRangeRITCLG_Tabelle8_Sales_Domestic" localSheetId="3">#REF!</definedName>
    <definedName name="SAPRangeRITCLG_Tabelle8_Sales_Domestic">#REF!</definedName>
    <definedName name="SAPRangeRITCLG_Tabelle8_Sales_Domestic_Cement_Types" localSheetId="4">#REF!</definedName>
    <definedName name="SAPRangeRITCLG_Tabelle8_Sales_Domestic_Cement_Types" localSheetId="3">#REF!</definedName>
    <definedName name="SAPRangeRITCLG_Tabelle8_Sales_Domestic_Cement_Types">#REF!</definedName>
    <definedName name="SAPRangeRITCLG_Tabelle8_Sales_Domestic_Price" localSheetId="4">#REF!</definedName>
    <definedName name="SAPRangeRITCLG_Tabelle8_Sales_Domestic_Price" localSheetId="3">#REF!</definedName>
    <definedName name="SAPRangeRITCLG_Tabelle8_Sales_Domestic_Price">#REF!</definedName>
    <definedName name="SAPRangeRITCLG_Tabelle8_Sales_Domestic_Price_Area" localSheetId="4">#REF!</definedName>
    <definedName name="SAPRangeRITCLG_Tabelle8_Sales_Domestic_Price_Area" localSheetId="3">#REF!</definedName>
    <definedName name="SAPRangeRITCLG_Tabelle8_Sales_Domestic_Price_Area">#REF!</definedName>
    <definedName name="SAPRangeRITCLG_Tabelle8_Tabelle8D3" localSheetId="4">#REF!</definedName>
    <definedName name="SAPRangeRITCLG_Tabelle8_Tabelle8D3" localSheetId="3">#REF!</definedName>
    <definedName name="SAPRangeRITCLG_Tabelle8_Tabelle8D3">#REF!</definedName>
    <definedName name="SAPRangeRITCLG_Tabelle8_Tabelle8D4" localSheetId="4">#REF!</definedName>
    <definedName name="SAPRangeRITCLG_Tabelle8_Tabelle8D4" localSheetId="3">#REF!</definedName>
    <definedName name="SAPRangeRITCLG_Tabelle8_Tabelle8D4">#REF!</definedName>
    <definedName name="SAPRangeRITEM_Tabelle10_Sales_Export" localSheetId="4">#REF!</definedName>
    <definedName name="SAPRangeRITEM_Tabelle10_Sales_Export" localSheetId="3">#REF!</definedName>
    <definedName name="SAPRangeRITEM_Tabelle10_Sales_Export">#REF!</definedName>
    <definedName name="SAPRangeRITEM_Tabelle10_Sales_Export_Cement_Types" localSheetId="4">#REF!</definedName>
    <definedName name="SAPRangeRITEM_Tabelle10_Sales_Export_Cement_Types" localSheetId="3">#REF!</definedName>
    <definedName name="SAPRangeRITEM_Tabelle10_Sales_Export_Cement_Types">#REF!</definedName>
    <definedName name="SAPRangeRITEM_Tabelle10_Sales_Export_Price" localSheetId="4">#REF!</definedName>
    <definedName name="SAPRangeRITEM_Tabelle10_Sales_Export_Price" localSheetId="3">#REF!</definedName>
    <definedName name="SAPRangeRITEM_Tabelle10_Sales_Export_Price">#REF!</definedName>
    <definedName name="SAPRangeRITEM_Tabelle10_Sales_Export_Price_Area" localSheetId="4">#REF!</definedName>
    <definedName name="SAPRangeRITEM_Tabelle10_Sales_Export_Price_Area" localSheetId="3">#REF!</definedName>
    <definedName name="SAPRangeRITEM_Tabelle10_Sales_Export_Price_Area">#REF!</definedName>
    <definedName name="SAPRangeRITEM_Tabelle11_Sales_Trad_Prices1" localSheetId="4">#REF!</definedName>
    <definedName name="SAPRangeRITEM_Tabelle11_Sales_Trad_Prices1" localSheetId="3">#REF!</definedName>
    <definedName name="SAPRangeRITEM_Tabelle11_Sales_Trad_Prices1">#REF!</definedName>
    <definedName name="SAPRangeRITEM_Tabelle11_Sales_Trad_Prices2" localSheetId="4">#REF!</definedName>
    <definedName name="SAPRangeRITEM_Tabelle11_Sales_Trad_Prices2" localSheetId="3">#REF!</definedName>
    <definedName name="SAPRangeRITEM_Tabelle11_Sales_Trad_Prices2">#REF!</definedName>
    <definedName name="SAPRangeRITEM_Tabelle11_Sales_Trad_Prices3" localSheetId="4">#REF!</definedName>
    <definedName name="SAPRangeRITEM_Tabelle11_Sales_Trad_Prices3" localSheetId="3">#REF!</definedName>
    <definedName name="SAPRangeRITEM_Tabelle11_Sales_Trad_Prices3">#REF!</definedName>
    <definedName name="SAPRangeRITEM_Tabelle11_Sales_Trad_Vol" localSheetId="4">#REF!</definedName>
    <definedName name="SAPRangeRITEM_Tabelle11_Sales_Trad_Vol" localSheetId="3">#REF!</definedName>
    <definedName name="SAPRangeRITEM_Tabelle11_Sales_Trad_Vol">#REF!</definedName>
    <definedName name="SAPRangeRITEM_Tabelle11_Sales_Trade_Prices" localSheetId="4">#REF!</definedName>
    <definedName name="SAPRangeRITEM_Tabelle11_Sales_Trade_Prices" localSheetId="3">#REF!</definedName>
    <definedName name="SAPRangeRITEM_Tabelle11_Sales_Trade_Prices">#REF!</definedName>
    <definedName name="SAPRangeRITEM_Tabelle11_Sales_Trade_Prices_Areas" localSheetId="4">#REF!</definedName>
    <definedName name="SAPRangeRITEM_Tabelle11_Sales_Trade_Prices_Areas" localSheetId="3">#REF!</definedName>
    <definedName name="SAPRangeRITEM_Tabelle11_Sales_Trade_Prices_Areas">#REF!</definedName>
    <definedName name="SAPRangeRITEM_Tabelle11_Sales_Trade_Prices_Cem_Types" localSheetId="4">#REF!</definedName>
    <definedName name="SAPRangeRITEM_Tabelle11_Sales_Trade_Prices_Cem_Types" localSheetId="3">#REF!</definedName>
    <definedName name="SAPRangeRITEM_Tabelle11_Sales_Trade_Prices_Cem_Types">#REF!</definedName>
    <definedName name="SAPRangeRITEM_Tabelle11_Sales_Trade_Vol" localSheetId="4">#REF!</definedName>
    <definedName name="SAPRangeRITEM_Tabelle11_Sales_Trade_Vol" localSheetId="3">#REF!</definedName>
    <definedName name="SAPRangeRITEM_Tabelle11_Sales_Trade_Vol">#REF!</definedName>
    <definedName name="SAPRangeRITEM_Tabelle12_Clinker_Production_Graph_1" localSheetId="4">'[15]Tech Ind Hee Bericht ohne BCG'!#REF!</definedName>
    <definedName name="SAPRangeRITEM_Tabelle12_Clinker_Production_Graph_1" localSheetId="3">'[15]Tech Ind Hee Bericht ohne BCG'!#REF!</definedName>
    <definedName name="SAPRangeRITEM_Tabelle12_Clinker_Production_Graph_1">'[15]Tech Ind Hee Bericht ohne BCG'!#REF!</definedName>
    <definedName name="SAPRangeRITEM_Tabelle12_OEE" localSheetId="4">'[15]Tech Ind Hee Bericht ohne BCG'!#REF!</definedName>
    <definedName name="SAPRangeRITEM_Tabelle12_OEE" localSheetId="3">'[15]Tech Ind Hee Bericht ohne BCG'!#REF!</definedName>
    <definedName name="SAPRangeRITEM_Tabelle12_OEE">'[15]Tech Ind Hee Bericht ohne BCG'!#REF!</definedName>
    <definedName name="SAPRangeRITEM_Tabelle12_OEE_rol_Graph" localSheetId="4">'[15]Tech Ind Hee Bericht ohne BCG'!#REF!</definedName>
    <definedName name="SAPRangeRITEM_Tabelle12_OEE_rol_Graph" localSheetId="3">'[15]Tech Ind Hee Bericht ohne BCG'!#REF!</definedName>
    <definedName name="SAPRangeRITEM_Tabelle12_OEE_rol_Graph">'[15]Tech Ind Hee Bericht ohne BCG'!#REF!</definedName>
    <definedName name="SAPRangeRITEM_Tabelle12_Techn_1" localSheetId="4">'[15]Tech Ind Hee Bericht ohne BCG'!#REF!</definedName>
    <definedName name="SAPRangeRITEM_Tabelle12_Techn_1" localSheetId="3">'[15]Tech Ind Hee Bericht ohne BCG'!#REF!</definedName>
    <definedName name="SAPRangeRITEM_Tabelle12_Techn_1">'[15]Tech Ind Hee Bericht ohne BCG'!#REF!</definedName>
    <definedName name="SAPRangeRITEM_Tabelle12_Techn_Cem_Types" localSheetId="4">'[15]Tech Ind Hee Bericht ohne BCG'!#REF!</definedName>
    <definedName name="SAPRangeRITEM_Tabelle12_Techn_Cem_Types" localSheetId="3">'[15]Tech Ind Hee Bericht ohne BCG'!#REF!</definedName>
    <definedName name="SAPRangeRITEM_Tabelle12_Techn_Cem_Types">'[15]Tech Ind Hee Bericht ohne BCG'!#REF!</definedName>
    <definedName name="SAPRangeRITEM_Tabelle2_IC_Values" localSheetId="4">#REF!</definedName>
    <definedName name="SAPRangeRITEM_Tabelle2_IC_Values" localSheetId="3">#REF!</definedName>
    <definedName name="SAPRangeRITEM_Tabelle2_IC_Values">#REF!</definedName>
    <definedName name="SAPRangeRITEM_Tabelle2_Prod_Sales_Vol" localSheetId="4">#REF!</definedName>
    <definedName name="SAPRangeRITEM_Tabelle2_Prod_Sales_Vol" localSheetId="3">#REF!</definedName>
    <definedName name="SAPRangeRITEM_Tabelle2_Prod_Sales_Vol">#REF!</definedName>
    <definedName name="SAPRangeRITEM_Tabelle2_Tabelle2D1" localSheetId="4">#REF!</definedName>
    <definedName name="SAPRangeRITEM_Tabelle2_Tabelle2D1" localSheetId="3">#REF!</definedName>
    <definedName name="SAPRangeRITEM_Tabelle2_Tabelle2D1">#REF!</definedName>
    <definedName name="SAPRangeRITEM_Tabelle3_IC_Sales" localSheetId="4">#REF!</definedName>
    <definedName name="SAPRangeRITEM_Tabelle3_IC_Sales" localSheetId="3">#REF!</definedName>
    <definedName name="SAPRangeRITEM_Tabelle3_IC_Sales">#REF!</definedName>
    <definedName name="SAPRangeRITEM_Tabelle3_Production_Vol" localSheetId="4">#REF!</definedName>
    <definedName name="SAPRangeRITEM_Tabelle3_Production_Vol" localSheetId="3">#REF!</definedName>
    <definedName name="SAPRangeRITEM_Tabelle3_Production_Vol">#REF!</definedName>
    <definedName name="SAPRangeRITEM_Tabelle3_Sales_Vol" localSheetId="4">#REF!</definedName>
    <definedName name="SAPRangeRITEM_Tabelle3_Sales_Vol" localSheetId="3">#REF!</definedName>
    <definedName name="SAPRangeRITEM_Tabelle3_Sales_Vol">#REF!</definedName>
    <definedName name="SAPRangeRITEM_Tabelle3_Tabelle3D3" localSheetId="4">#REF!</definedName>
    <definedName name="SAPRangeRITEM_Tabelle3_Tabelle3D3" localSheetId="3">#REF!</definedName>
    <definedName name="SAPRangeRITEM_Tabelle3_Tabelle3D3">#REF!</definedName>
    <definedName name="SAPRangeRITEM_Tabelle31_IC_Values" localSheetId="4">#REF!</definedName>
    <definedName name="SAPRangeRITEM_Tabelle31_IC_Values" localSheetId="3">#REF!</definedName>
    <definedName name="SAPRangeRITEM_Tabelle31_IC_Values">#REF!</definedName>
    <definedName name="SAPRangeRITEM_Tabelle31_Production_Vol" localSheetId="4">#REF!</definedName>
    <definedName name="SAPRangeRITEM_Tabelle31_Production_Vol" localSheetId="3">#REF!</definedName>
    <definedName name="SAPRangeRITEM_Tabelle31_Production_Vol">#REF!</definedName>
    <definedName name="SAPRangeRITEM_Tabelle31_Sales_Vol" localSheetId="4">#REF!</definedName>
    <definedName name="SAPRangeRITEM_Tabelle31_Sales_Vol" localSheetId="3">#REF!</definedName>
    <definedName name="SAPRangeRITEM_Tabelle31_Sales_Vol">#REF!</definedName>
    <definedName name="SAPRangeRITEM_Tabelle311_IC_Sales" localSheetId="4">#REF!</definedName>
    <definedName name="SAPRangeRITEM_Tabelle311_IC_Sales" localSheetId="3">#REF!</definedName>
    <definedName name="SAPRangeRITEM_Tabelle311_IC_Sales">#REF!</definedName>
    <definedName name="SAPRangeRITEM_Tabelle311_Production_Vol" localSheetId="4">#REF!</definedName>
    <definedName name="SAPRangeRITEM_Tabelle311_Production_Vol" localSheetId="3">#REF!</definedName>
    <definedName name="SAPRangeRITEM_Tabelle311_Production_Vol">#REF!</definedName>
    <definedName name="SAPRangeRITEM_Tabelle311_Sales_Vol" localSheetId="4">#REF!</definedName>
    <definedName name="SAPRangeRITEM_Tabelle311_Sales_Vol" localSheetId="3">#REF!</definedName>
    <definedName name="SAPRangeRITEM_Tabelle311_Sales_Vol">#REF!</definedName>
    <definedName name="SAPRangeRITEM_Tabelle3111_IC_Sales" localSheetId="4">#REF!</definedName>
    <definedName name="SAPRangeRITEM_Tabelle3111_IC_Sales" localSheetId="3">#REF!</definedName>
    <definedName name="SAPRangeRITEM_Tabelle3111_IC_Sales">#REF!</definedName>
    <definedName name="SAPRangeRITEM_Tabelle3111_Production_Vol" localSheetId="4">#REF!</definedName>
    <definedName name="SAPRangeRITEM_Tabelle3111_Production_Vol" localSheetId="3">#REF!</definedName>
    <definedName name="SAPRangeRITEM_Tabelle3111_Production_Vol">#REF!</definedName>
    <definedName name="SAPRangeRITEM_Tabelle3111_Sales_Vol" localSheetId="4">#REF!</definedName>
    <definedName name="SAPRangeRITEM_Tabelle3111_Sales_Vol" localSheetId="3">#REF!</definedName>
    <definedName name="SAPRangeRITEM_Tabelle3111_Sales_Vol">#REF!</definedName>
    <definedName name="SAPRangeRITEM_Tabelle4_NOA_Value" localSheetId="4">#REF!</definedName>
    <definedName name="SAPRangeRITEM_Tabelle4_NOA_Value" localSheetId="3">#REF!</definedName>
    <definedName name="SAPRangeRITEM_Tabelle4_NOA_Value">#REF!</definedName>
    <definedName name="SAPRangeRITEM_Tabelle4_NOA_Value_LJ" localSheetId="4">#REF!</definedName>
    <definedName name="SAPRangeRITEM_Tabelle4_NOA_Value_LJ" localSheetId="3">#REF!</definedName>
    <definedName name="SAPRangeRITEM_Tabelle4_NOA_Value_LJ">#REF!</definedName>
    <definedName name="SAPRangeRITEM_Tabelle4_Roll_Forec" localSheetId="4">#REF!</definedName>
    <definedName name="SAPRangeRITEM_Tabelle4_Roll_Forec" localSheetId="3">#REF!</definedName>
    <definedName name="SAPRangeRITEM_Tabelle4_Roll_Forec">#REF!</definedName>
    <definedName name="SAPRangeRITEM_Tabelle4_Roll_Forec_LJ" localSheetId="4">#REF!</definedName>
    <definedName name="SAPRangeRITEM_Tabelle4_Roll_Forec_LJ" localSheetId="3">#REF!</definedName>
    <definedName name="SAPRangeRITEM_Tabelle4_Roll_Forec_LJ">#REF!</definedName>
    <definedName name="SAPRangeRITEM_Tabelle4_Sales_Volume" localSheetId="4">#REF!</definedName>
    <definedName name="SAPRangeRITEM_Tabelle4_Sales_Volume" localSheetId="3">#REF!</definedName>
    <definedName name="SAPRangeRITEM_Tabelle4_Sales_Volume">#REF!</definedName>
    <definedName name="SAPRangeRITEM_Tabelle4_Sales_Volume_LJ" localSheetId="4">#REF!</definedName>
    <definedName name="SAPRangeRITEM_Tabelle4_Sales_Volume_LJ" localSheetId="3">#REF!</definedName>
    <definedName name="SAPRangeRITEM_Tabelle4_Sales_Volume_LJ">#REF!</definedName>
    <definedName name="SAPRangeRITEM_Tabelle4_Tabelle4D2" localSheetId="4">#REF!</definedName>
    <definedName name="SAPRangeRITEM_Tabelle4_Tabelle4D2" localSheetId="3">#REF!</definedName>
    <definedName name="SAPRangeRITEM_Tabelle4_Tabelle4D2">#REF!</definedName>
    <definedName name="SAPRangeRITEM_Tabelle5_Inv_Cem_Types" localSheetId="4">#REF!</definedName>
    <definedName name="SAPRangeRITEM_Tabelle5_Inv_Cem_Types" localSheetId="3">#REF!</definedName>
    <definedName name="SAPRangeRITEM_Tabelle5_Inv_Cem_Types">#REF!</definedName>
    <definedName name="SAPRangeRITEM_Tabelle5_Inv_Prices_3" localSheetId="4">#REF!</definedName>
    <definedName name="SAPRangeRITEM_Tabelle5_Inv_Prices_3" localSheetId="3">#REF!</definedName>
    <definedName name="SAPRangeRITEM_Tabelle5_Inv_Prices_3">#REF!</definedName>
    <definedName name="SAPRangeRITEM_Tabelle5_Inventories" localSheetId="4">#REF!</definedName>
    <definedName name="SAPRangeRITEM_Tabelle5_Inventories" localSheetId="3">#REF!</definedName>
    <definedName name="SAPRangeRITEM_Tabelle5_Inventories">#REF!</definedName>
    <definedName name="SAPRangeRITEM_Tabelle5_Other_Mat" localSheetId="4">#REF!</definedName>
    <definedName name="SAPRangeRITEM_Tabelle5_Other_Mat" localSheetId="3">#REF!</definedName>
    <definedName name="SAPRangeRITEM_Tabelle5_Other_Mat">#REF!</definedName>
    <definedName name="SAPRangeRITEM_Tabelle5_Prices_per_Pc" localSheetId="4">#REF!</definedName>
    <definedName name="SAPRangeRITEM_Tabelle5_Prices_per_Pc" localSheetId="3">#REF!</definedName>
    <definedName name="SAPRangeRITEM_Tabelle5_Prices_per_Pc">#REF!</definedName>
    <definedName name="SAPRangeRITEM_Tabelle5_Tabelle5D2" localSheetId="4">#REF!</definedName>
    <definedName name="SAPRangeRITEM_Tabelle5_Tabelle5D2" localSheetId="3">#REF!</definedName>
    <definedName name="SAPRangeRITEM_Tabelle5_Tabelle5D2">#REF!</definedName>
    <definedName name="SAPRangeRITEM_Tabelle5_Tabelle5D3" localSheetId="4">#REF!</definedName>
    <definedName name="SAPRangeRITEM_Tabelle5_Tabelle5D3" localSheetId="3">#REF!</definedName>
    <definedName name="SAPRangeRITEM_Tabelle5_Tabelle5D3">#REF!</definedName>
    <definedName name="SAPRangeRITEM_Tabelle6_Head_Counts" localSheetId="4">#REF!</definedName>
    <definedName name="SAPRangeRITEM_Tabelle6_Head_Counts" localSheetId="3">#REF!</definedName>
    <definedName name="SAPRangeRITEM_Tabelle6_Head_Counts">#REF!</definedName>
    <definedName name="SAPRangeRITEM_Tabelle6_Maintenance_mit_Unterpos" localSheetId="4">#REF!</definedName>
    <definedName name="SAPRangeRITEM_Tabelle6_Maintenance_mit_Unterpos" localSheetId="3">#REF!</definedName>
    <definedName name="SAPRangeRITEM_Tabelle6_Maintenance_mit_Unterpos">#REF!</definedName>
    <definedName name="SAPRangeRITEM_Tabelle6_Maintenance_ohne_Unterpos" localSheetId="4">#REF!</definedName>
    <definedName name="SAPRangeRITEM_Tabelle6_Maintenance_ohne_Unterpos" localSheetId="3">#REF!</definedName>
    <definedName name="SAPRangeRITEM_Tabelle6_Maintenance_ohne_Unterpos">#REF!</definedName>
    <definedName name="SAPRangeRITEM_Tabelle6_Tabelle6D1" localSheetId="4">#REF!</definedName>
    <definedName name="SAPRangeRITEM_Tabelle6_Tabelle6D1" localSheetId="3">#REF!</definedName>
    <definedName name="SAPRangeRITEM_Tabelle6_Tabelle6D1">#REF!</definedName>
    <definedName name="SAPRangeRITEM_Tabelle8_Sales_Domestic" localSheetId="4">#REF!</definedName>
    <definedName name="SAPRangeRITEM_Tabelle8_Sales_Domestic" localSheetId="3">#REF!</definedName>
    <definedName name="SAPRangeRITEM_Tabelle8_Sales_Domestic">#REF!</definedName>
    <definedName name="SAPRangeRITEM_Tabelle8_Sales_Domestic_Cement_Types" localSheetId="4">#REF!</definedName>
    <definedName name="SAPRangeRITEM_Tabelle8_Sales_Domestic_Cement_Types" localSheetId="3">#REF!</definedName>
    <definedName name="SAPRangeRITEM_Tabelle8_Sales_Domestic_Cement_Types">#REF!</definedName>
    <definedName name="SAPRangeRITEM_Tabelle8_Sales_Domestic_Price" localSheetId="4">#REF!</definedName>
    <definedName name="SAPRangeRITEM_Tabelle8_Sales_Domestic_Price" localSheetId="3">#REF!</definedName>
    <definedName name="SAPRangeRITEM_Tabelle8_Sales_Domestic_Price">#REF!</definedName>
    <definedName name="SAPRangeRITEM_Tabelle8_Sales_Domestic_Price_Area" localSheetId="4">#REF!</definedName>
    <definedName name="SAPRangeRITEM_Tabelle8_Sales_Domestic_Price_Area" localSheetId="3">#REF!</definedName>
    <definedName name="SAPRangeRITEM_Tabelle8_Sales_Domestic_Price_Area">#REF!</definedName>
    <definedName name="SAPRangeRITEM_Tabelle8_Tabelle8D3" localSheetId="4">#REF!</definedName>
    <definedName name="SAPRangeRITEM_Tabelle8_Tabelle8D3" localSheetId="3">#REF!</definedName>
    <definedName name="SAPRangeRITEM_Tabelle8_Tabelle8D3">#REF!</definedName>
    <definedName name="SAPRangeRITEM_Tabelle8_Tabelle8D4" localSheetId="4">#REF!</definedName>
    <definedName name="SAPRangeRITEM_Tabelle8_Tabelle8D4" localSheetId="3">#REF!</definedName>
    <definedName name="SAPRangeRITEM_Tabelle8_Tabelle8D4">#REF!</definedName>
    <definedName name="SAPRangeRLDNR_Tabelle10_Sales_Export" localSheetId="4">#REF!</definedName>
    <definedName name="SAPRangeRLDNR_Tabelle10_Sales_Export" localSheetId="3">#REF!</definedName>
    <definedName name="SAPRangeRLDNR_Tabelle10_Sales_Export">#REF!</definedName>
    <definedName name="SAPRangeRLDNR_Tabelle10_Sales_Export_Cement_Types" localSheetId="4">#REF!</definedName>
    <definedName name="SAPRangeRLDNR_Tabelle10_Sales_Export_Cement_Types" localSheetId="3">#REF!</definedName>
    <definedName name="SAPRangeRLDNR_Tabelle10_Sales_Export_Cement_Types">#REF!</definedName>
    <definedName name="SAPRangeRLDNR_Tabelle10_Sales_Export_Price" localSheetId="4">#REF!</definedName>
    <definedName name="SAPRangeRLDNR_Tabelle10_Sales_Export_Price" localSheetId="3">#REF!</definedName>
    <definedName name="SAPRangeRLDNR_Tabelle10_Sales_Export_Price">#REF!</definedName>
    <definedName name="SAPRangeRLDNR_Tabelle10_Sales_Export_Price_Area" localSheetId="4">#REF!</definedName>
    <definedName name="SAPRangeRLDNR_Tabelle10_Sales_Export_Price_Area" localSheetId="3">#REF!</definedName>
    <definedName name="SAPRangeRLDNR_Tabelle10_Sales_Export_Price_Area">#REF!</definedName>
    <definedName name="SAPRangeRLDNR_Tabelle11_Sales_Trad_Prices1" localSheetId="4">#REF!</definedName>
    <definedName name="SAPRangeRLDNR_Tabelle11_Sales_Trad_Prices1" localSheetId="3">#REF!</definedName>
    <definedName name="SAPRangeRLDNR_Tabelle11_Sales_Trad_Prices1">#REF!</definedName>
    <definedName name="SAPRangeRLDNR_Tabelle11_Sales_Trad_Prices2" localSheetId="4">#REF!</definedName>
    <definedName name="SAPRangeRLDNR_Tabelle11_Sales_Trad_Prices2" localSheetId="3">#REF!</definedName>
    <definedName name="SAPRangeRLDNR_Tabelle11_Sales_Trad_Prices2">#REF!</definedName>
    <definedName name="SAPRangeRLDNR_Tabelle11_Sales_Trad_Prices3" localSheetId="4">#REF!</definedName>
    <definedName name="SAPRangeRLDNR_Tabelle11_Sales_Trad_Prices3" localSheetId="3">#REF!</definedName>
    <definedName name="SAPRangeRLDNR_Tabelle11_Sales_Trad_Prices3">#REF!</definedName>
    <definedName name="SAPRangeRLDNR_Tabelle11_Sales_Trad_Vol" localSheetId="4">#REF!</definedName>
    <definedName name="SAPRangeRLDNR_Tabelle11_Sales_Trad_Vol" localSheetId="3">#REF!</definedName>
    <definedName name="SAPRangeRLDNR_Tabelle11_Sales_Trad_Vol">#REF!</definedName>
    <definedName name="SAPRangeRLDNR_Tabelle11_Sales_Trade_Prices" localSheetId="4">#REF!</definedName>
    <definedName name="SAPRangeRLDNR_Tabelle11_Sales_Trade_Prices" localSheetId="3">#REF!</definedName>
    <definedName name="SAPRangeRLDNR_Tabelle11_Sales_Trade_Prices">#REF!</definedName>
    <definedName name="SAPRangeRLDNR_Tabelle11_Sales_Trade_Prices_Areas" localSheetId="4">#REF!</definedName>
    <definedName name="SAPRangeRLDNR_Tabelle11_Sales_Trade_Prices_Areas" localSheetId="3">#REF!</definedName>
    <definedName name="SAPRangeRLDNR_Tabelle11_Sales_Trade_Prices_Areas">#REF!</definedName>
    <definedName name="SAPRangeRLDNR_Tabelle11_Sales_Trade_Prices_Cem_Types" localSheetId="4">#REF!</definedName>
    <definedName name="SAPRangeRLDNR_Tabelle11_Sales_Trade_Prices_Cem_Types" localSheetId="3">#REF!</definedName>
    <definedName name="SAPRangeRLDNR_Tabelle11_Sales_Trade_Prices_Cem_Types">#REF!</definedName>
    <definedName name="SAPRangeRLDNR_Tabelle11_Sales_Trade_Vol" localSheetId="4">#REF!</definedName>
    <definedName name="SAPRangeRLDNR_Tabelle11_Sales_Trade_Vol" localSheetId="3">#REF!</definedName>
    <definedName name="SAPRangeRLDNR_Tabelle11_Sales_Trade_Vol">#REF!</definedName>
    <definedName name="SAPRangeRLDNR_Tabelle12_Clinker_Production_Graph_1" localSheetId="4">'[15]Tech Ind Hee Bericht ohne BCG'!#REF!</definedName>
    <definedName name="SAPRangeRLDNR_Tabelle12_Clinker_Production_Graph_1" localSheetId="3">'[15]Tech Ind Hee Bericht ohne BCG'!#REF!</definedName>
    <definedName name="SAPRangeRLDNR_Tabelle12_Clinker_Production_Graph_1">'[15]Tech Ind Hee Bericht ohne BCG'!#REF!</definedName>
    <definedName name="SAPRangeRLDNR_Tabelle12_OEE" localSheetId="4">'[15]Tech Ind Hee Bericht ohne BCG'!#REF!</definedName>
    <definedName name="SAPRangeRLDNR_Tabelle12_OEE" localSheetId="3">'[15]Tech Ind Hee Bericht ohne BCG'!#REF!</definedName>
    <definedName name="SAPRangeRLDNR_Tabelle12_OEE">'[15]Tech Ind Hee Bericht ohne BCG'!#REF!</definedName>
    <definedName name="SAPRangeRLDNR_Tabelle12_OEE_rol_Graph" localSheetId="4">'[15]Tech Ind Hee Bericht ohne BCG'!#REF!</definedName>
    <definedName name="SAPRangeRLDNR_Tabelle12_OEE_rol_Graph" localSheetId="3">'[15]Tech Ind Hee Bericht ohne BCG'!#REF!</definedName>
    <definedName name="SAPRangeRLDNR_Tabelle12_OEE_rol_Graph">'[15]Tech Ind Hee Bericht ohne BCG'!#REF!</definedName>
    <definedName name="SAPRangeRLDNR_Tabelle12_Techn_1" localSheetId="4">'[15]Tech Ind Hee Bericht ohne BCG'!#REF!</definedName>
    <definedName name="SAPRangeRLDNR_Tabelle12_Techn_1" localSheetId="3">'[15]Tech Ind Hee Bericht ohne BCG'!#REF!</definedName>
    <definedName name="SAPRangeRLDNR_Tabelle12_Techn_1">'[15]Tech Ind Hee Bericht ohne BCG'!#REF!</definedName>
    <definedName name="SAPRangeRLDNR_Tabelle12_Techn_Cem_Types" localSheetId="4">'[15]Tech Ind Hee Bericht ohne BCG'!#REF!</definedName>
    <definedName name="SAPRangeRLDNR_Tabelle12_Techn_Cem_Types" localSheetId="3">'[15]Tech Ind Hee Bericht ohne BCG'!#REF!</definedName>
    <definedName name="SAPRangeRLDNR_Tabelle12_Techn_Cem_Types">'[15]Tech Ind Hee Bericht ohne BCG'!#REF!</definedName>
    <definedName name="SAPRangeRLDNR_Tabelle2_IC_Values" localSheetId="4">#REF!</definedName>
    <definedName name="SAPRangeRLDNR_Tabelle2_IC_Values" localSheetId="3">#REF!</definedName>
    <definedName name="SAPRangeRLDNR_Tabelle2_IC_Values">#REF!</definedName>
    <definedName name="SAPRangeRLDNR_Tabelle2_Prod_Sales_Vol" localSheetId="4">#REF!</definedName>
    <definedName name="SAPRangeRLDNR_Tabelle2_Prod_Sales_Vol" localSheetId="3">#REF!</definedName>
    <definedName name="SAPRangeRLDNR_Tabelle2_Prod_Sales_Vol">#REF!</definedName>
    <definedName name="SAPRangeRLDNR_Tabelle2_Tabelle2D1" localSheetId="4">#REF!</definedName>
    <definedName name="SAPRangeRLDNR_Tabelle2_Tabelle2D1" localSheetId="3">#REF!</definedName>
    <definedName name="SAPRangeRLDNR_Tabelle2_Tabelle2D1">#REF!</definedName>
    <definedName name="SAPRangeRLDNR_Tabelle3_IC_Sales" localSheetId="4">#REF!</definedName>
    <definedName name="SAPRangeRLDNR_Tabelle3_IC_Sales" localSheetId="3">#REF!</definedName>
    <definedName name="SAPRangeRLDNR_Tabelle3_IC_Sales">#REF!</definedName>
    <definedName name="SAPRangeRLDNR_Tabelle3_Production_Vol" localSheetId="4">#REF!</definedName>
    <definedName name="SAPRangeRLDNR_Tabelle3_Production_Vol" localSheetId="3">#REF!</definedName>
    <definedName name="SAPRangeRLDNR_Tabelle3_Production_Vol">#REF!</definedName>
    <definedName name="SAPRangeRLDNR_Tabelle3_Sales_Vol" localSheetId="4">#REF!</definedName>
    <definedName name="SAPRangeRLDNR_Tabelle3_Sales_Vol" localSheetId="3">#REF!</definedName>
    <definedName name="SAPRangeRLDNR_Tabelle3_Sales_Vol">#REF!</definedName>
    <definedName name="SAPRangeRLDNR_Tabelle3_Tabelle3D3" localSheetId="4">#REF!</definedName>
    <definedName name="SAPRangeRLDNR_Tabelle3_Tabelle3D3" localSheetId="3">#REF!</definedName>
    <definedName name="SAPRangeRLDNR_Tabelle3_Tabelle3D3">#REF!</definedName>
    <definedName name="SAPRangeRLDNR_Tabelle31_IC_Values" localSheetId="4">#REF!</definedName>
    <definedName name="SAPRangeRLDNR_Tabelle31_IC_Values" localSheetId="3">#REF!</definedName>
    <definedName name="SAPRangeRLDNR_Tabelle31_IC_Values">#REF!</definedName>
    <definedName name="SAPRangeRLDNR_Tabelle31_Production_Vol" localSheetId="4">#REF!</definedName>
    <definedName name="SAPRangeRLDNR_Tabelle31_Production_Vol" localSheetId="3">#REF!</definedName>
    <definedName name="SAPRangeRLDNR_Tabelle31_Production_Vol">#REF!</definedName>
    <definedName name="SAPRangeRLDNR_Tabelle31_Sales_Vol" localSheetId="4">#REF!</definedName>
    <definedName name="SAPRangeRLDNR_Tabelle31_Sales_Vol" localSheetId="3">#REF!</definedName>
    <definedName name="SAPRangeRLDNR_Tabelle31_Sales_Vol">#REF!</definedName>
    <definedName name="SAPRangeRLDNR_Tabelle311_IC_Sales" localSheetId="4">#REF!</definedName>
    <definedName name="SAPRangeRLDNR_Tabelle311_IC_Sales" localSheetId="3">#REF!</definedName>
    <definedName name="SAPRangeRLDNR_Tabelle311_IC_Sales">#REF!</definedName>
    <definedName name="SAPRangeRLDNR_Tabelle311_Production_Vol" localSheetId="4">#REF!</definedName>
    <definedName name="SAPRangeRLDNR_Tabelle311_Production_Vol" localSheetId="3">#REF!</definedName>
    <definedName name="SAPRangeRLDNR_Tabelle311_Production_Vol">#REF!</definedName>
    <definedName name="SAPRangeRLDNR_Tabelle311_Sales_Vol" localSheetId="4">#REF!</definedName>
    <definedName name="SAPRangeRLDNR_Tabelle311_Sales_Vol" localSheetId="3">#REF!</definedName>
    <definedName name="SAPRangeRLDNR_Tabelle311_Sales_Vol">#REF!</definedName>
    <definedName name="SAPRangeRLDNR_Tabelle3111_IC_Sales" localSheetId="4">#REF!</definedName>
    <definedName name="SAPRangeRLDNR_Tabelle3111_IC_Sales" localSheetId="3">#REF!</definedName>
    <definedName name="SAPRangeRLDNR_Tabelle3111_IC_Sales">#REF!</definedName>
    <definedName name="SAPRangeRLDNR_Tabelle3111_Production_Vol" localSheetId="4">#REF!</definedName>
    <definedName name="SAPRangeRLDNR_Tabelle3111_Production_Vol" localSheetId="3">#REF!</definedName>
    <definedName name="SAPRangeRLDNR_Tabelle3111_Production_Vol">#REF!</definedName>
    <definedName name="SAPRangeRLDNR_Tabelle3111_Sales_Vol" localSheetId="4">#REF!</definedName>
    <definedName name="SAPRangeRLDNR_Tabelle3111_Sales_Vol" localSheetId="3">#REF!</definedName>
    <definedName name="SAPRangeRLDNR_Tabelle3111_Sales_Vol">#REF!</definedName>
    <definedName name="SAPRangeRLDNR_Tabelle4_NOA_Value" localSheetId="4">#REF!</definedName>
    <definedName name="SAPRangeRLDNR_Tabelle4_NOA_Value" localSheetId="3">#REF!</definedName>
    <definedName name="SAPRangeRLDNR_Tabelle4_NOA_Value">#REF!</definedName>
    <definedName name="SAPRangeRLDNR_Tabelle4_NOA_Value_LJ" localSheetId="4">#REF!</definedName>
    <definedName name="SAPRangeRLDNR_Tabelle4_NOA_Value_LJ" localSheetId="3">#REF!</definedName>
    <definedName name="SAPRangeRLDNR_Tabelle4_NOA_Value_LJ">#REF!</definedName>
    <definedName name="SAPRangeRLDNR_Tabelle4_Roll_Forec" localSheetId="4">#REF!</definedName>
    <definedName name="SAPRangeRLDNR_Tabelle4_Roll_Forec" localSheetId="3">#REF!</definedName>
    <definedName name="SAPRangeRLDNR_Tabelle4_Roll_Forec">#REF!</definedName>
    <definedName name="SAPRangeRLDNR_Tabelle4_Roll_Forec_LJ" localSheetId="4">#REF!</definedName>
    <definedName name="SAPRangeRLDNR_Tabelle4_Roll_Forec_LJ" localSheetId="3">#REF!</definedName>
    <definedName name="SAPRangeRLDNR_Tabelle4_Roll_Forec_LJ">#REF!</definedName>
    <definedName name="SAPRangeRLDNR_Tabelle4_Sales_Volume" localSheetId="4">#REF!</definedName>
    <definedName name="SAPRangeRLDNR_Tabelle4_Sales_Volume" localSheetId="3">#REF!</definedName>
    <definedName name="SAPRangeRLDNR_Tabelle4_Sales_Volume">#REF!</definedName>
    <definedName name="SAPRangeRLDNR_Tabelle4_Sales_Volume_LJ" localSheetId="4">#REF!</definedName>
    <definedName name="SAPRangeRLDNR_Tabelle4_Sales_Volume_LJ" localSheetId="3">#REF!</definedName>
    <definedName name="SAPRangeRLDNR_Tabelle4_Sales_Volume_LJ">#REF!</definedName>
    <definedName name="SAPRangeRLDNR_Tabelle4_Tabelle4D2" localSheetId="4">#REF!</definedName>
    <definedName name="SAPRangeRLDNR_Tabelle4_Tabelle4D2" localSheetId="3">#REF!</definedName>
    <definedName name="SAPRangeRLDNR_Tabelle4_Tabelle4D2">#REF!</definedName>
    <definedName name="SAPRangeRLDNR_Tabelle5_Inv_Cem_Types" localSheetId="4">#REF!</definedName>
    <definedName name="SAPRangeRLDNR_Tabelle5_Inv_Cem_Types" localSheetId="3">#REF!</definedName>
    <definedName name="SAPRangeRLDNR_Tabelle5_Inv_Cem_Types">#REF!</definedName>
    <definedName name="SAPRangeRLDNR_Tabelle5_Inv_Prices_3" localSheetId="4">#REF!</definedName>
    <definedName name="SAPRangeRLDNR_Tabelle5_Inv_Prices_3" localSheetId="3">#REF!</definedName>
    <definedName name="SAPRangeRLDNR_Tabelle5_Inv_Prices_3">#REF!</definedName>
    <definedName name="SAPRangeRLDNR_Tabelle5_Inventories" localSheetId="4">#REF!</definedName>
    <definedName name="SAPRangeRLDNR_Tabelle5_Inventories" localSheetId="3">#REF!</definedName>
    <definedName name="SAPRangeRLDNR_Tabelle5_Inventories">#REF!</definedName>
    <definedName name="SAPRangeRLDNR_Tabelle5_Other_Mat" localSheetId="4">#REF!</definedName>
    <definedName name="SAPRangeRLDNR_Tabelle5_Other_Mat" localSheetId="3">#REF!</definedName>
    <definedName name="SAPRangeRLDNR_Tabelle5_Other_Mat">#REF!</definedName>
    <definedName name="SAPRangeRLDNR_Tabelle5_Prices_per_Pc" localSheetId="4">#REF!</definedName>
    <definedName name="SAPRangeRLDNR_Tabelle5_Prices_per_Pc" localSheetId="3">#REF!</definedName>
    <definedName name="SAPRangeRLDNR_Tabelle5_Prices_per_Pc">#REF!</definedName>
    <definedName name="SAPRangeRLDNR_Tabelle5_Tabelle5D2" localSheetId="4">#REF!</definedName>
    <definedName name="SAPRangeRLDNR_Tabelle5_Tabelle5D2" localSheetId="3">#REF!</definedName>
    <definedName name="SAPRangeRLDNR_Tabelle5_Tabelle5D2">#REF!</definedName>
    <definedName name="SAPRangeRLDNR_Tabelle5_Tabelle5D3" localSheetId="4">#REF!</definedName>
    <definedName name="SAPRangeRLDNR_Tabelle5_Tabelle5D3" localSheetId="3">#REF!</definedName>
    <definedName name="SAPRangeRLDNR_Tabelle5_Tabelle5D3">#REF!</definedName>
    <definedName name="SAPRangeRLDNR_Tabelle6_Head_Counts" localSheetId="4">#REF!</definedName>
    <definedName name="SAPRangeRLDNR_Tabelle6_Head_Counts" localSheetId="3">#REF!</definedName>
    <definedName name="SAPRangeRLDNR_Tabelle6_Head_Counts">#REF!</definedName>
    <definedName name="SAPRangeRLDNR_Tabelle6_Maintenance_mit_Unterpos" localSheetId="4">#REF!</definedName>
    <definedName name="SAPRangeRLDNR_Tabelle6_Maintenance_mit_Unterpos" localSheetId="3">#REF!</definedName>
    <definedName name="SAPRangeRLDNR_Tabelle6_Maintenance_mit_Unterpos">#REF!</definedName>
    <definedName name="SAPRangeRLDNR_Tabelle6_Maintenance_ohne_Unterpos" localSheetId="4">#REF!</definedName>
    <definedName name="SAPRangeRLDNR_Tabelle6_Maintenance_ohne_Unterpos" localSheetId="3">#REF!</definedName>
    <definedName name="SAPRangeRLDNR_Tabelle6_Maintenance_ohne_Unterpos">#REF!</definedName>
    <definedName name="SAPRangeRLDNR_Tabelle6_Tabelle6D1" localSheetId="4">#REF!</definedName>
    <definedName name="SAPRangeRLDNR_Tabelle6_Tabelle6D1" localSheetId="3">#REF!</definedName>
    <definedName name="SAPRangeRLDNR_Tabelle6_Tabelle6D1">#REF!</definedName>
    <definedName name="SAPRangeRLDNR_Tabelle8_Sales_Domestic" localSheetId="4">#REF!</definedName>
    <definedName name="SAPRangeRLDNR_Tabelle8_Sales_Domestic" localSheetId="3">#REF!</definedName>
    <definedName name="SAPRangeRLDNR_Tabelle8_Sales_Domestic">#REF!</definedName>
    <definedName name="SAPRangeRLDNR_Tabelle8_Sales_Domestic_Cement_Types" localSheetId="4">#REF!</definedName>
    <definedName name="SAPRangeRLDNR_Tabelle8_Sales_Domestic_Cement_Types" localSheetId="3">#REF!</definedName>
    <definedName name="SAPRangeRLDNR_Tabelle8_Sales_Domestic_Cement_Types">#REF!</definedName>
    <definedName name="SAPRangeRLDNR_Tabelle8_Sales_Domestic_Price" localSheetId="4">#REF!</definedName>
    <definedName name="SAPRangeRLDNR_Tabelle8_Sales_Domestic_Price" localSheetId="3">#REF!</definedName>
    <definedName name="SAPRangeRLDNR_Tabelle8_Sales_Domestic_Price">#REF!</definedName>
    <definedName name="SAPRangeRLDNR_Tabelle8_Sales_Domestic_Price_Area" localSheetId="4">#REF!</definedName>
    <definedName name="SAPRangeRLDNR_Tabelle8_Sales_Domestic_Price_Area" localSheetId="3">#REF!</definedName>
    <definedName name="SAPRangeRLDNR_Tabelle8_Sales_Domestic_Price_Area">#REF!</definedName>
    <definedName name="SAPRangeRLDNR_Tabelle8_Tabelle8D4" localSheetId="4">#REF!</definedName>
    <definedName name="SAPRangeRLDNR_Tabelle8_Tabelle8D4" localSheetId="3">#REF!</definedName>
    <definedName name="SAPRangeRLDNR_Tabelle8_Tabelle8D4">#REF!</definedName>
    <definedName name="SAPRangeRVERS_Tabelle10_Sales_Export" localSheetId="4">#REF!</definedName>
    <definedName name="SAPRangeRVERS_Tabelle10_Sales_Export" localSheetId="3">#REF!</definedName>
    <definedName name="SAPRangeRVERS_Tabelle10_Sales_Export">#REF!</definedName>
    <definedName name="SAPRangeRVERS_Tabelle10_Sales_Export_Cement_Types" localSheetId="4">#REF!</definedName>
    <definedName name="SAPRangeRVERS_Tabelle10_Sales_Export_Cement_Types" localSheetId="3">#REF!</definedName>
    <definedName name="SAPRangeRVERS_Tabelle10_Sales_Export_Cement_Types">#REF!</definedName>
    <definedName name="SAPRangeRVERS_Tabelle10_Sales_Export_Price" localSheetId="4">#REF!</definedName>
    <definedName name="SAPRangeRVERS_Tabelle10_Sales_Export_Price" localSheetId="3">#REF!</definedName>
    <definedName name="SAPRangeRVERS_Tabelle10_Sales_Export_Price">#REF!</definedName>
    <definedName name="SAPRangeRVERS_Tabelle10_Sales_Export_Price_Area" localSheetId="4">#REF!</definedName>
    <definedName name="SAPRangeRVERS_Tabelle10_Sales_Export_Price_Area" localSheetId="3">#REF!</definedName>
    <definedName name="SAPRangeRVERS_Tabelle10_Sales_Export_Price_Area">#REF!</definedName>
    <definedName name="SAPRangeRVERS_Tabelle11_Sales_Trad_Prices1" localSheetId="4">#REF!</definedName>
    <definedName name="SAPRangeRVERS_Tabelle11_Sales_Trad_Prices1" localSheetId="3">#REF!</definedName>
    <definedName name="SAPRangeRVERS_Tabelle11_Sales_Trad_Prices1">#REF!</definedName>
    <definedName name="SAPRangeRVERS_Tabelle11_Sales_Trad_Prices2" localSheetId="4">#REF!</definedName>
    <definedName name="SAPRangeRVERS_Tabelle11_Sales_Trad_Prices2" localSheetId="3">#REF!</definedName>
    <definedName name="SAPRangeRVERS_Tabelle11_Sales_Trad_Prices2">#REF!</definedName>
    <definedName name="SAPRangeRVERS_Tabelle11_Sales_Trad_Prices3" localSheetId="4">#REF!</definedName>
    <definedName name="SAPRangeRVERS_Tabelle11_Sales_Trad_Prices3" localSheetId="3">#REF!</definedName>
    <definedName name="SAPRangeRVERS_Tabelle11_Sales_Trad_Prices3">#REF!</definedName>
    <definedName name="SAPRangeRVERS_Tabelle11_Sales_Trad_Vol" localSheetId="4">#REF!</definedName>
    <definedName name="SAPRangeRVERS_Tabelle11_Sales_Trad_Vol" localSheetId="3">#REF!</definedName>
    <definedName name="SAPRangeRVERS_Tabelle11_Sales_Trad_Vol">#REF!</definedName>
    <definedName name="SAPRangeRVERS_Tabelle11_Sales_Trade_Prices" localSheetId="4">#REF!</definedName>
    <definedName name="SAPRangeRVERS_Tabelle11_Sales_Trade_Prices" localSheetId="3">#REF!</definedName>
    <definedName name="SAPRangeRVERS_Tabelle11_Sales_Trade_Prices">#REF!</definedName>
    <definedName name="SAPRangeRVERS_Tabelle11_Sales_Trade_Prices_Areas" localSheetId="4">#REF!</definedName>
    <definedName name="SAPRangeRVERS_Tabelle11_Sales_Trade_Prices_Areas" localSheetId="3">#REF!</definedName>
    <definedName name="SAPRangeRVERS_Tabelle11_Sales_Trade_Prices_Areas">#REF!</definedName>
    <definedName name="SAPRangeRVERS_Tabelle11_Sales_Trade_Prices_Cem_Types" localSheetId="4">#REF!</definedName>
    <definedName name="SAPRangeRVERS_Tabelle11_Sales_Trade_Prices_Cem_Types" localSheetId="3">#REF!</definedName>
    <definedName name="SAPRangeRVERS_Tabelle11_Sales_Trade_Prices_Cem_Types">#REF!</definedName>
    <definedName name="SAPRangeRVERS_Tabelle11_Sales_Trade_Vol" localSheetId="4">#REF!</definedName>
    <definedName name="SAPRangeRVERS_Tabelle11_Sales_Trade_Vol" localSheetId="3">#REF!</definedName>
    <definedName name="SAPRangeRVERS_Tabelle11_Sales_Trade_Vol">#REF!</definedName>
    <definedName name="SAPRangeRVERS_Tabelle12_Clinker_Production_Graph_1" localSheetId="4">'[15]Tech Ind Hee Bericht ohne BCG'!#REF!</definedName>
    <definedName name="SAPRangeRVERS_Tabelle12_Clinker_Production_Graph_1" localSheetId="3">'[15]Tech Ind Hee Bericht ohne BCG'!#REF!</definedName>
    <definedName name="SAPRangeRVERS_Tabelle12_Clinker_Production_Graph_1">'[15]Tech Ind Hee Bericht ohne BCG'!#REF!</definedName>
    <definedName name="SAPRangeRVERS_Tabelle12_OEE" localSheetId="4">'[15]Tech Ind Hee Bericht ohne BCG'!#REF!</definedName>
    <definedName name="SAPRangeRVERS_Tabelle12_OEE" localSheetId="3">'[15]Tech Ind Hee Bericht ohne BCG'!#REF!</definedName>
    <definedName name="SAPRangeRVERS_Tabelle12_OEE">'[15]Tech Ind Hee Bericht ohne BCG'!#REF!</definedName>
    <definedName name="SAPRangeRVERS_Tabelle12_OEE_rol_Graph" localSheetId="4">'[15]Tech Ind Hee Bericht ohne BCG'!#REF!</definedName>
    <definedName name="SAPRangeRVERS_Tabelle12_OEE_rol_Graph" localSheetId="3">'[15]Tech Ind Hee Bericht ohne BCG'!#REF!</definedName>
    <definedName name="SAPRangeRVERS_Tabelle12_OEE_rol_Graph">'[15]Tech Ind Hee Bericht ohne BCG'!#REF!</definedName>
    <definedName name="SAPRangeRVERS_Tabelle12_Techn_1" localSheetId="4">'[15]Tech Ind Hee Bericht ohne BCG'!#REF!</definedName>
    <definedName name="SAPRangeRVERS_Tabelle12_Techn_1" localSheetId="3">'[15]Tech Ind Hee Bericht ohne BCG'!#REF!</definedName>
    <definedName name="SAPRangeRVERS_Tabelle12_Techn_1">'[15]Tech Ind Hee Bericht ohne BCG'!#REF!</definedName>
    <definedName name="SAPRangeRVERS_Tabelle12_Techn_Cem_Types" localSheetId="4">'[15]Tech Ind Hee Bericht ohne BCG'!#REF!</definedName>
    <definedName name="SAPRangeRVERS_Tabelle12_Techn_Cem_Types" localSheetId="3">'[15]Tech Ind Hee Bericht ohne BCG'!#REF!</definedName>
    <definedName name="SAPRangeRVERS_Tabelle12_Techn_Cem_Types">'[15]Tech Ind Hee Bericht ohne BCG'!#REF!</definedName>
    <definedName name="SAPRangeRVERS_Tabelle2_IC_Values" localSheetId="4">#REF!</definedName>
    <definedName name="SAPRangeRVERS_Tabelle2_IC_Values" localSheetId="3">#REF!</definedName>
    <definedName name="SAPRangeRVERS_Tabelle2_IC_Values">#REF!</definedName>
    <definedName name="SAPRangeRVERS_Tabelle2_Prod_Sales_Vol" localSheetId="4">#REF!</definedName>
    <definedName name="SAPRangeRVERS_Tabelle2_Prod_Sales_Vol" localSheetId="3">#REF!</definedName>
    <definedName name="SAPRangeRVERS_Tabelle2_Prod_Sales_Vol">#REF!</definedName>
    <definedName name="SAPRangeRVERS_Tabelle2_Tabelle2D1" localSheetId="4">#REF!</definedName>
    <definedName name="SAPRangeRVERS_Tabelle2_Tabelle2D1" localSheetId="3">#REF!</definedName>
    <definedName name="SAPRangeRVERS_Tabelle2_Tabelle2D1">#REF!</definedName>
    <definedName name="SAPRangeRVERS_Tabelle3_IC_Sales" localSheetId="4">#REF!</definedName>
    <definedName name="SAPRangeRVERS_Tabelle3_IC_Sales" localSheetId="3">#REF!</definedName>
    <definedName name="SAPRangeRVERS_Tabelle3_IC_Sales">#REF!</definedName>
    <definedName name="SAPRangeRVERS_Tabelle3_Production_Vol" localSheetId="4">#REF!</definedName>
    <definedName name="SAPRangeRVERS_Tabelle3_Production_Vol" localSheetId="3">#REF!</definedName>
    <definedName name="SAPRangeRVERS_Tabelle3_Production_Vol">#REF!</definedName>
    <definedName name="SAPRangeRVERS_Tabelle3_Sales_Vol" localSheetId="4">#REF!</definedName>
    <definedName name="SAPRangeRVERS_Tabelle3_Sales_Vol" localSheetId="3">#REF!</definedName>
    <definedName name="SAPRangeRVERS_Tabelle3_Sales_Vol">#REF!</definedName>
    <definedName name="SAPRangeRVERS_Tabelle3_Tabelle3D3" localSheetId="4">#REF!</definedName>
    <definedName name="SAPRangeRVERS_Tabelle3_Tabelle3D3" localSheetId="3">#REF!</definedName>
    <definedName name="SAPRangeRVERS_Tabelle3_Tabelle3D3">#REF!</definedName>
    <definedName name="SAPRangeRVERS_Tabelle31_IC_Values" localSheetId="4">#REF!</definedName>
    <definedName name="SAPRangeRVERS_Tabelle31_IC_Values" localSheetId="3">#REF!</definedName>
    <definedName name="SAPRangeRVERS_Tabelle31_IC_Values">#REF!</definedName>
    <definedName name="SAPRangeRVERS_Tabelle31_Production_Vol" localSheetId="4">#REF!</definedName>
    <definedName name="SAPRangeRVERS_Tabelle31_Production_Vol" localSheetId="3">#REF!</definedName>
    <definedName name="SAPRangeRVERS_Tabelle31_Production_Vol">#REF!</definedName>
    <definedName name="SAPRangeRVERS_Tabelle31_Sales_Vol" localSheetId="4">#REF!</definedName>
    <definedName name="SAPRangeRVERS_Tabelle31_Sales_Vol" localSheetId="3">#REF!</definedName>
    <definedName name="SAPRangeRVERS_Tabelle31_Sales_Vol">#REF!</definedName>
    <definedName name="SAPRangeRVERS_Tabelle311_IC_Sales" localSheetId="4">#REF!</definedName>
    <definedName name="SAPRangeRVERS_Tabelle311_IC_Sales" localSheetId="3">#REF!</definedName>
    <definedName name="SAPRangeRVERS_Tabelle311_IC_Sales">#REF!</definedName>
    <definedName name="SAPRangeRVERS_Tabelle311_Production_Vol" localSheetId="4">#REF!</definedName>
    <definedName name="SAPRangeRVERS_Tabelle311_Production_Vol" localSheetId="3">#REF!</definedName>
    <definedName name="SAPRangeRVERS_Tabelle311_Production_Vol">#REF!</definedName>
    <definedName name="SAPRangeRVERS_Tabelle311_Sales_Vol" localSheetId="4">#REF!</definedName>
    <definedName name="SAPRangeRVERS_Tabelle311_Sales_Vol" localSheetId="3">#REF!</definedName>
    <definedName name="SAPRangeRVERS_Tabelle311_Sales_Vol">#REF!</definedName>
    <definedName name="SAPRangeRVERS_Tabelle3111_IC_Sales" localSheetId="4">#REF!</definedName>
    <definedName name="SAPRangeRVERS_Tabelle3111_IC_Sales" localSheetId="3">#REF!</definedName>
    <definedName name="SAPRangeRVERS_Tabelle3111_IC_Sales">#REF!</definedName>
    <definedName name="SAPRangeRVERS_Tabelle3111_Production_Vol" localSheetId="4">#REF!</definedName>
    <definedName name="SAPRangeRVERS_Tabelle3111_Production_Vol" localSheetId="3">#REF!</definedName>
    <definedName name="SAPRangeRVERS_Tabelle3111_Production_Vol">#REF!</definedName>
    <definedName name="SAPRangeRVERS_Tabelle3111_Sales_Vol" localSheetId="4">#REF!</definedName>
    <definedName name="SAPRangeRVERS_Tabelle3111_Sales_Vol" localSheetId="3">#REF!</definedName>
    <definedName name="SAPRangeRVERS_Tabelle3111_Sales_Vol">#REF!</definedName>
    <definedName name="SAPRangeRVERS_Tabelle4_NOA_Value" localSheetId="4">#REF!</definedName>
    <definedName name="SAPRangeRVERS_Tabelle4_NOA_Value" localSheetId="3">#REF!</definedName>
    <definedName name="SAPRangeRVERS_Tabelle4_NOA_Value">#REF!</definedName>
    <definedName name="SAPRangeRVERS_Tabelle4_NOA_Value_LJ" localSheetId="4">#REF!</definedName>
    <definedName name="SAPRangeRVERS_Tabelle4_NOA_Value_LJ" localSheetId="3">#REF!</definedName>
    <definedName name="SAPRangeRVERS_Tabelle4_NOA_Value_LJ">#REF!</definedName>
    <definedName name="SAPRangeRVERS_Tabelle4_Roll_Forec" localSheetId="4">#REF!</definedName>
    <definedName name="SAPRangeRVERS_Tabelle4_Roll_Forec" localSheetId="3">#REF!</definedName>
    <definedName name="SAPRangeRVERS_Tabelle4_Roll_Forec">#REF!</definedName>
    <definedName name="SAPRangeRVERS_Tabelle4_Roll_Forec_LJ" localSheetId="4">#REF!</definedName>
    <definedName name="SAPRangeRVERS_Tabelle4_Roll_Forec_LJ" localSheetId="3">#REF!</definedName>
    <definedName name="SAPRangeRVERS_Tabelle4_Roll_Forec_LJ">#REF!</definedName>
    <definedName name="SAPRangeRVERS_Tabelle4_Sales_Volume" localSheetId="4">#REF!</definedName>
    <definedName name="SAPRangeRVERS_Tabelle4_Sales_Volume" localSheetId="3">#REF!</definedName>
    <definedName name="SAPRangeRVERS_Tabelle4_Sales_Volume">#REF!</definedName>
    <definedName name="SAPRangeRVERS_Tabelle4_Sales_Volume_LJ" localSheetId="4">#REF!</definedName>
    <definedName name="SAPRangeRVERS_Tabelle4_Sales_Volume_LJ" localSheetId="3">#REF!</definedName>
    <definedName name="SAPRangeRVERS_Tabelle4_Sales_Volume_LJ">#REF!</definedName>
    <definedName name="SAPRangeRVERS_Tabelle4_Tabelle4D2" localSheetId="4">#REF!</definedName>
    <definedName name="SAPRangeRVERS_Tabelle4_Tabelle4D2" localSheetId="3">#REF!</definedName>
    <definedName name="SAPRangeRVERS_Tabelle4_Tabelle4D2">#REF!</definedName>
    <definedName name="SAPRangeRVERS_Tabelle5_Inv_Cem_Types" localSheetId="4">#REF!</definedName>
    <definedName name="SAPRangeRVERS_Tabelle5_Inv_Cem_Types" localSheetId="3">#REF!</definedName>
    <definedName name="SAPRangeRVERS_Tabelle5_Inv_Cem_Types">#REF!</definedName>
    <definedName name="SAPRangeRVERS_Tabelle5_Inv_Prices_3" localSheetId="4">#REF!</definedName>
    <definedName name="SAPRangeRVERS_Tabelle5_Inv_Prices_3" localSheetId="3">#REF!</definedName>
    <definedName name="SAPRangeRVERS_Tabelle5_Inv_Prices_3">#REF!</definedName>
    <definedName name="SAPRangeRVERS_Tabelle5_Inventories" localSheetId="4">#REF!</definedName>
    <definedName name="SAPRangeRVERS_Tabelle5_Inventories" localSheetId="3">#REF!</definedName>
    <definedName name="SAPRangeRVERS_Tabelle5_Inventories">#REF!</definedName>
    <definedName name="SAPRangeRVERS_Tabelle5_Other_Mat" localSheetId="4">#REF!</definedName>
    <definedName name="SAPRangeRVERS_Tabelle5_Other_Mat" localSheetId="3">#REF!</definedName>
    <definedName name="SAPRangeRVERS_Tabelle5_Other_Mat">#REF!</definedName>
    <definedName name="SAPRangeRVERS_Tabelle5_Prices_per_Pc" localSheetId="4">#REF!</definedName>
    <definedName name="SAPRangeRVERS_Tabelle5_Prices_per_Pc" localSheetId="3">#REF!</definedName>
    <definedName name="SAPRangeRVERS_Tabelle5_Prices_per_Pc">#REF!</definedName>
    <definedName name="SAPRangeRVERS_Tabelle5_Tabelle5D2" localSheetId="4">#REF!</definedName>
    <definedName name="SAPRangeRVERS_Tabelle5_Tabelle5D2" localSheetId="3">#REF!</definedName>
    <definedName name="SAPRangeRVERS_Tabelle5_Tabelle5D2">#REF!</definedName>
    <definedName name="SAPRangeRVERS_Tabelle5_Tabelle5D3" localSheetId="4">#REF!</definedName>
    <definedName name="SAPRangeRVERS_Tabelle5_Tabelle5D3" localSheetId="3">#REF!</definedName>
    <definedName name="SAPRangeRVERS_Tabelle5_Tabelle5D3">#REF!</definedName>
    <definedName name="SAPRangeRVERS_Tabelle6_Head_Counts" localSheetId="4">#REF!</definedName>
    <definedName name="SAPRangeRVERS_Tabelle6_Head_Counts" localSheetId="3">#REF!</definedName>
    <definedName name="SAPRangeRVERS_Tabelle6_Head_Counts">#REF!</definedName>
    <definedName name="SAPRangeRVERS_Tabelle6_Maintenance_mit_Unterpos" localSheetId="4">#REF!</definedName>
    <definedName name="SAPRangeRVERS_Tabelle6_Maintenance_mit_Unterpos" localSheetId="3">#REF!</definedName>
    <definedName name="SAPRangeRVERS_Tabelle6_Maintenance_mit_Unterpos">#REF!</definedName>
    <definedName name="SAPRangeRVERS_Tabelle6_Maintenance_ohne_Unterpos" localSheetId="4">#REF!</definedName>
    <definedName name="SAPRangeRVERS_Tabelle6_Maintenance_ohne_Unterpos" localSheetId="3">#REF!</definedName>
    <definedName name="SAPRangeRVERS_Tabelle6_Maintenance_ohne_Unterpos">#REF!</definedName>
    <definedName name="SAPRangeRVERS_Tabelle6_Tabelle6D1" localSheetId="4">#REF!</definedName>
    <definedName name="SAPRangeRVERS_Tabelle6_Tabelle6D1" localSheetId="3">#REF!</definedName>
    <definedName name="SAPRangeRVERS_Tabelle6_Tabelle6D1">#REF!</definedName>
    <definedName name="SAPRangeRVERS_Tabelle8_Sales_Domestic" localSheetId="4">#REF!</definedName>
    <definedName name="SAPRangeRVERS_Tabelle8_Sales_Domestic" localSheetId="3">#REF!</definedName>
    <definedName name="SAPRangeRVERS_Tabelle8_Sales_Domestic">#REF!</definedName>
    <definedName name="SAPRangeRVERS_Tabelle8_Sales_Domestic_Cement_Types" localSheetId="4">#REF!</definedName>
    <definedName name="SAPRangeRVERS_Tabelle8_Sales_Domestic_Cement_Types" localSheetId="3">#REF!</definedName>
    <definedName name="SAPRangeRVERS_Tabelle8_Sales_Domestic_Cement_Types">#REF!</definedName>
    <definedName name="SAPRangeRVERS_Tabelle8_Sales_Domestic_Price" localSheetId="4">#REF!</definedName>
    <definedName name="SAPRangeRVERS_Tabelle8_Sales_Domestic_Price" localSheetId="3">#REF!</definedName>
    <definedName name="SAPRangeRVERS_Tabelle8_Sales_Domestic_Price">#REF!</definedName>
    <definedName name="SAPRangeRVERS_Tabelle8_Sales_Domestic_Price_Area" localSheetId="4">#REF!</definedName>
    <definedName name="SAPRangeRVERS_Tabelle8_Sales_Domestic_Price_Area" localSheetId="3">#REF!</definedName>
    <definedName name="SAPRangeRVERS_Tabelle8_Sales_Domestic_Price_Area">#REF!</definedName>
    <definedName name="SAPRangeRVERS_Tabelle8_Tabelle8D3" localSheetId="4">#REF!</definedName>
    <definedName name="SAPRangeRVERS_Tabelle8_Tabelle8D3" localSheetId="3">#REF!</definedName>
    <definedName name="SAPRangeRVERS_Tabelle8_Tabelle8D3">#REF!</definedName>
    <definedName name="SAPRangeRVERS_Tabelle8_Tabelle8D4" localSheetId="4">#REF!</definedName>
    <definedName name="SAPRangeRVERS_Tabelle8_Tabelle8D4" localSheetId="3">#REF!</definedName>
    <definedName name="SAPRangeRVERS_Tabelle8_Tabelle8D4">#REF!</definedName>
    <definedName name="SAPRangeRYEAR_Tabelle10_Sales_Export" localSheetId="4">#REF!</definedName>
    <definedName name="SAPRangeRYEAR_Tabelle10_Sales_Export" localSheetId="3">#REF!</definedName>
    <definedName name="SAPRangeRYEAR_Tabelle10_Sales_Export">#REF!</definedName>
    <definedName name="SAPRangeRYEAR_Tabelle10_Sales_Export_Cement_Types" localSheetId="4">#REF!</definedName>
    <definedName name="SAPRangeRYEAR_Tabelle10_Sales_Export_Cement_Types" localSheetId="3">#REF!</definedName>
    <definedName name="SAPRangeRYEAR_Tabelle10_Sales_Export_Cement_Types">#REF!</definedName>
    <definedName name="SAPRangeRYEAR_Tabelle10_Sales_Export_Price" localSheetId="4">#REF!</definedName>
    <definedName name="SAPRangeRYEAR_Tabelle10_Sales_Export_Price" localSheetId="3">#REF!</definedName>
    <definedName name="SAPRangeRYEAR_Tabelle10_Sales_Export_Price">#REF!</definedName>
    <definedName name="SAPRangeRYEAR_Tabelle10_Sales_Export_Price_Area" localSheetId="4">#REF!</definedName>
    <definedName name="SAPRangeRYEAR_Tabelle10_Sales_Export_Price_Area" localSheetId="3">#REF!</definedName>
    <definedName name="SAPRangeRYEAR_Tabelle10_Sales_Export_Price_Area">#REF!</definedName>
    <definedName name="SAPRangeRYEAR_Tabelle11_Sales_Trad_Prices1" localSheetId="4">#REF!</definedName>
    <definedName name="SAPRangeRYEAR_Tabelle11_Sales_Trad_Prices1" localSheetId="3">#REF!</definedName>
    <definedName name="SAPRangeRYEAR_Tabelle11_Sales_Trad_Prices1">#REF!</definedName>
    <definedName name="SAPRangeRYEAR_Tabelle11_Sales_Trad_Prices2" localSheetId="4">#REF!</definedName>
    <definedName name="SAPRangeRYEAR_Tabelle11_Sales_Trad_Prices2" localSheetId="3">#REF!</definedName>
    <definedName name="SAPRangeRYEAR_Tabelle11_Sales_Trad_Prices2">#REF!</definedName>
    <definedName name="SAPRangeRYEAR_Tabelle11_Sales_Trad_Prices3" localSheetId="4">#REF!</definedName>
    <definedName name="SAPRangeRYEAR_Tabelle11_Sales_Trad_Prices3" localSheetId="3">#REF!</definedName>
    <definedName name="SAPRangeRYEAR_Tabelle11_Sales_Trad_Prices3">#REF!</definedName>
    <definedName name="SAPRangeRYEAR_Tabelle11_Sales_Trad_Vol" localSheetId="4">#REF!</definedName>
    <definedName name="SAPRangeRYEAR_Tabelle11_Sales_Trad_Vol" localSheetId="3">#REF!</definedName>
    <definedName name="SAPRangeRYEAR_Tabelle11_Sales_Trad_Vol">#REF!</definedName>
    <definedName name="SAPRangeRYEAR_Tabelle11_Sales_Trade_Prices" localSheetId="4">#REF!</definedName>
    <definedName name="SAPRangeRYEAR_Tabelle11_Sales_Trade_Prices" localSheetId="3">#REF!</definedName>
    <definedName name="SAPRangeRYEAR_Tabelle11_Sales_Trade_Prices">#REF!</definedName>
    <definedName name="SAPRangeRYEAR_Tabelle11_Sales_Trade_Prices_Areas" localSheetId="4">#REF!</definedName>
    <definedName name="SAPRangeRYEAR_Tabelle11_Sales_Trade_Prices_Areas" localSheetId="3">#REF!</definedName>
    <definedName name="SAPRangeRYEAR_Tabelle11_Sales_Trade_Prices_Areas">#REF!</definedName>
    <definedName name="SAPRangeRYEAR_Tabelle11_Sales_Trade_Prices_Cem_Types" localSheetId="4">#REF!</definedName>
    <definedName name="SAPRangeRYEAR_Tabelle11_Sales_Trade_Prices_Cem_Types" localSheetId="3">#REF!</definedName>
    <definedName name="SAPRangeRYEAR_Tabelle11_Sales_Trade_Prices_Cem_Types">#REF!</definedName>
    <definedName name="SAPRangeRYEAR_Tabelle11_Sales_Trade_Vol" localSheetId="4">#REF!</definedName>
    <definedName name="SAPRangeRYEAR_Tabelle11_Sales_Trade_Vol" localSheetId="3">#REF!</definedName>
    <definedName name="SAPRangeRYEAR_Tabelle11_Sales_Trade_Vol">#REF!</definedName>
    <definedName name="SAPRangeRYEAR_Tabelle12_Clinker_Production_Graph_1" localSheetId="4">'[15]Tech Ind Hee Bericht ohne BCG'!#REF!</definedName>
    <definedName name="SAPRangeRYEAR_Tabelle12_Clinker_Production_Graph_1" localSheetId="3">'[15]Tech Ind Hee Bericht ohne BCG'!#REF!</definedName>
    <definedName name="SAPRangeRYEAR_Tabelle12_Clinker_Production_Graph_1">'[15]Tech Ind Hee Bericht ohne BCG'!#REF!</definedName>
    <definedName name="SAPRangeRYEAR_Tabelle12_OEE" localSheetId="4">'[15]Tech Ind Hee Bericht ohne BCG'!#REF!</definedName>
    <definedName name="SAPRangeRYEAR_Tabelle12_OEE" localSheetId="3">'[15]Tech Ind Hee Bericht ohne BCG'!#REF!</definedName>
    <definedName name="SAPRangeRYEAR_Tabelle12_OEE">'[15]Tech Ind Hee Bericht ohne BCG'!#REF!</definedName>
    <definedName name="SAPRangeRYEAR_Tabelle12_OEE_rol_Graph" localSheetId="4">'[15]Tech Ind Hee Bericht ohne BCG'!#REF!</definedName>
    <definedName name="SAPRangeRYEAR_Tabelle12_OEE_rol_Graph" localSheetId="3">'[15]Tech Ind Hee Bericht ohne BCG'!#REF!</definedName>
    <definedName name="SAPRangeRYEAR_Tabelle12_OEE_rol_Graph">'[15]Tech Ind Hee Bericht ohne BCG'!#REF!</definedName>
    <definedName name="SAPRangeRYEAR_Tabelle12_Techn_Cem_Types" localSheetId="4">'[15]Tech Ind Hee Bericht ohne BCG'!#REF!</definedName>
    <definedName name="SAPRangeRYEAR_Tabelle12_Techn_Cem_Types" localSheetId="3">'[15]Tech Ind Hee Bericht ohne BCG'!#REF!</definedName>
    <definedName name="SAPRangeRYEAR_Tabelle12_Techn_Cem_Types">'[15]Tech Ind Hee Bericht ohne BCG'!#REF!</definedName>
    <definedName name="SAPRangeRYEAR_Tabelle2_IC_Values" localSheetId="4">#REF!</definedName>
    <definedName name="SAPRangeRYEAR_Tabelle2_IC_Values" localSheetId="3">#REF!</definedName>
    <definedName name="SAPRangeRYEAR_Tabelle2_IC_Values">#REF!</definedName>
    <definedName name="SAPRangeRYEAR_Tabelle2_Prod_Sales_Vol" localSheetId="4">#REF!</definedName>
    <definedName name="SAPRangeRYEAR_Tabelle2_Prod_Sales_Vol" localSheetId="3">#REF!</definedName>
    <definedName name="SAPRangeRYEAR_Tabelle2_Prod_Sales_Vol">#REF!</definedName>
    <definedName name="SAPRangeRYEAR_Tabelle2_Tabelle2D1" localSheetId="4">#REF!</definedName>
    <definedName name="SAPRangeRYEAR_Tabelle2_Tabelle2D1" localSheetId="3">#REF!</definedName>
    <definedName name="SAPRangeRYEAR_Tabelle2_Tabelle2D1">#REF!</definedName>
    <definedName name="SAPRangeRYEAR_Tabelle3_IC_Sales" localSheetId="4">#REF!</definedName>
    <definedName name="SAPRangeRYEAR_Tabelle3_IC_Sales" localSheetId="3">#REF!</definedName>
    <definedName name="SAPRangeRYEAR_Tabelle3_IC_Sales">#REF!</definedName>
    <definedName name="SAPRangeRYEAR_Tabelle3_Production_Vol" localSheetId="4">#REF!</definedName>
    <definedName name="SAPRangeRYEAR_Tabelle3_Production_Vol" localSheetId="3">#REF!</definedName>
    <definedName name="SAPRangeRYEAR_Tabelle3_Production_Vol">#REF!</definedName>
    <definedName name="SAPRangeRYEAR_Tabelle3_Sales_Vol" localSheetId="4">#REF!</definedName>
    <definedName name="SAPRangeRYEAR_Tabelle3_Sales_Vol" localSheetId="3">#REF!</definedName>
    <definedName name="SAPRangeRYEAR_Tabelle3_Sales_Vol">#REF!</definedName>
    <definedName name="SAPRangeRYEAR_Tabelle3_Tabelle3D3" localSheetId="4">#REF!</definedName>
    <definedName name="SAPRangeRYEAR_Tabelle3_Tabelle3D3" localSheetId="3">#REF!</definedName>
    <definedName name="SAPRangeRYEAR_Tabelle3_Tabelle3D3">#REF!</definedName>
    <definedName name="SAPRangeRYEAR_Tabelle31_IC_Values" localSheetId="4">#REF!</definedName>
    <definedName name="SAPRangeRYEAR_Tabelle31_IC_Values" localSheetId="3">#REF!</definedName>
    <definedName name="SAPRangeRYEAR_Tabelle31_IC_Values">#REF!</definedName>
    <definedName name="SAPRangeRYEAR_Tabelle31_Production_Vol" localSheetId="4">#REF!</definedName>
    <definedName name="SAPRangeRYEAR_Tabelle31_Production_Vol" localSheetId="3">#REF!</definedName>
    <definedName name="SAPRangeRYEAR_Tabelle31_Production_Vol">#REF!</definedName>
    <definedName name="SAPRangeRYEAR_Tabelle31_Sales_Vol" localSheetId="4">#REF!</definedName>
    <definedName name="SAPRangeRYEAR_Tabelle31_Sales_Vol" localSheetId="3">#REF!</definedName>
    <definedName name="SAPRangeRYEAR_Tabelle31_Sales_Vol">#REF!</definedName>
    <definedName name="SAPRangeRYEAR_Tabelle311_IC_Sales" localSheetId="4">#REF!</definedName>
    <definedName name="SAPRangeRYEAR_Tabelle311_IC_Sales" localSheetId="3">#REF!</definedName>
    <definedName name="SAPRangeRYEAR_Tabelle311_IC_Sales">#REF!</definedName>
    <definedName name="SAPRangeRYEAR_Tabelle311_Production_Vol" localSheetId="4">#REF!</definedName>
    <definedName name="SAPRangeRYEAR_Tabelle311_Production_Vol" localSheetId="3">#REF!</definedName>
    <definedName name="SAPRangeRYEAR_Tabelle311_Production_Vol">#REF!</definedName>
    <definedName name="SAPRangeRYEAR_Tabelle311_Sales_Vol" localSheetId="4">#REF!</definedName>
    <definedName name="SAPRangeRYEAR_Tabelle311_Sales_Vol" localSheetId="3">#REF!</definedName>
    <definedName name="SAPRangeRYEAR_Tabelle311_Sales_Vol">#REF!</definedName>
    <definedName name="SAPRangeRYEAR_Tabelle3111_IC_Sales" localSheetId="4">#REF!</definedName>
    <definedName name="SAPRangeRYEAR_Tabelle3111_IC_Sales" localSheetId="3">#REF!</definedName>
    <definedName name="SAPRangeRYEAR_Tabelle3111_IC_Sales">#REF!</definedName>
    <definedName name="SAPRangeRYEAR_Tabelle3111_Production_Vol" localSheetId="4">#REF!</definedName>
    <definedName name="SAPRangeRYEAR_Tabelle3111_Production_Vol" localSheetId="3">#REF!</definedName>
    <definedName name="SAPRangeRYEAR_Tabelle3111_Production_Vol">#REF!</definedName>
    <definedName name="SAPRangeRYEAR_Tabelle3111_Sales_Vol" localSheetId="4">#REF!</definedName>
    <definedName name="SAPRangeRYEAR_Tabelle3111_Sales_Vol" localSheetId="3">#REF!</definedName>
    <definedName name="SAPRangeRYEAR_Tabelle3111_Sales_Vol">#REF!</definedName>
    <definedName name="SAPRangeRYEAR_Tabelle4_NOA_Value" localSheetId="4">#REF!</definedName>
    <definedName name="SAPRangeRYEAR_Tabelle4_NOA_Value" localSheetId="3">#REF!</definedName>
    <definedName name="SAPRangeRYEAR_Tabelle4_NOA_Value">#REF!</definedName>
    <definedName name="SAPRangeRYEAR_Tabelle4_NOA_Value_LJ" localSheetId="4">#REF!</definedName>
    <definedName name="SAPRangeRYEAR_Tabelle4_NOA_Value_LJ" localSheetId="3">#REF!</definedName>
    <definedName name="SAPRangeRYEAR_Tabelle4_NOA_Value_LJ">#REF!</definedName>
    <definedName name="SAPRangeRYEAR_Tabelle4_Roll_Forec" localSheetId="4">#REF!</definedName>
    <definedName name="SAPRangeRYEAR_Tabelle4_Roll_Forec" localSheetId="3">#REF!</definedName>
    <definedName name="SAPRangeRYEAR_Tabelle4_Roll_Forec">#REF!</definedName>
    <definedName name="SAPRangeRYEAR_Tabelle4_Roll_Forec_LJ" localSheetId="4">#REF!</definedName>
    <definedName name="SAPRangeRYEAR_Tabelle4_Roll_Forec_LJ" localSheetId="3">#REF!</definedName>
    <definedName name="SAPRangeRYEAR_Tabelle4_Roll_Forec_LJ">#REF!</definedName>
    <definedName name="SAPRangeRYEAR_Tabelle4_Sales_Volume" localSheetId="4">#REF!</definedName>
    <definedName name="SAPRangeRYEAR_Tabelle4_Sales_Volume" localSheetId="3">#REF!</definedName>
    <definedName name="SAPRangeRYEAR_Tabelle4_Sales_Volume">#REF!</definedName>
    <definedName name="SAPRangeRYEAR_Tabelle4_Sales_Volume_LJ" localSheetId="4">#REF!</definedName>
    <definedName name="SAPRangeRYEAR_Tabelle4_Sales_Volume_LJ" localSheetId="3">#REF!</definedName>
    <definedName name="SAPRangeRYEAR_Tabelle4_Sales_Volume_LJ">#REF!</definedName>
    <definedName name="SAPRangeRYEAR_Tabelle4_Tabelle4D2" localSheetId="4">#REF!</definedName>
    <definedName name="SAPRangeRYEAR_Tabelle4_Tabelle4D2" localSheetId="3">#REF!</definedName>
    <definedName name="SAPRangeRYEAR_Tabelle4_Tabelle4D2">#REF!</definedName>
    <definedName name="SAPRangeRYEAR_Tabelle5_Inv_Cem_Types" localSheetId="4">#REF!</definedName>
    <definedName name="SAPRangeRYEAR_Tabelle5_Inv_Cem_Types" localSheetId="3">#REF!</definedName>
    <definedName name="SAPRangeRYEAR_Tabelle5_Inv_Cem_Types">#REF!</definedName>
    <definedName name="SAPRangeRYEAR_Tabelle5_Inv_Prices_3" localSheetId="4">#REF!</definedName>
    <definedName name="SAPRangeRYEAR_Tabelle5_Inv_Prices_3" localSheetId="3">#REF!</definedName>
    <definedName name="SAPRangeRYEAR_Tabelle5_Inv_Prices_3">#REF!</definedName>
    <definedName name="SAPRangeRYEAR_Tabelle5_Inventories" localSheetId="4">#REF!</definedName>
    <definedName name="SAPRangeRYEAR_Tabelle5_Inventories" localSheetId="3">#REF!</definedName>
    <definedName name="SAPRangeRYEAR_Tabelle5_Inventories">#REF!</definedName>
    <definedName name="SAPRangeRYEAR_Tabelle5_Other_Mat" localSheetId="4">#REF!</definedName>
    <definedName name="SAPRangeRYEAR_Tabelle5_Other_Mat" localSheetId="3">#REF!</definedName>
    <definedName name="SAPRangeRYEAR_Tabelle5_Other_Mat">#REF!</definedName>
    <definedName name="SAPRangeRYEAR_Tabelle5_Prices_per_Pc" localSheetId="4">#REF!</definedName>
    <definedName name="SAPRangeRYEAR_Tabelle5_Prices_per_Pc" localSheetId="3">#REF!</definedName>
    <definedName name="SAPRangeRYEAR_Tabelle5_Prices_per_Pc">#REF!</definedName>
    <definedName name="SAPRangeRYEAR_Tabelle5_Tabelle5D2" localSheetId="4">#REF!</definedName>
    <definedName name="SAPRangeRYEAR_Tabelle5_Tabelle5D2" localSheetId="3">#REF!</definedName>
    <definedName name="SAPRangeRYEAR_Tabelle5_Tabelle5D2">#REF!</definedName>
    <definedName name="SAPRangeRYEAR_Tabelle5_Tabelle5D3" localSheetId="4">#REF!</definedName>
    <definedName name="SAPRangeRYEAR_Tabelle5_Tabelle5D3" localSheetId="3">#REF!</definedName>
    <definedName name="SAPRangeRYEAR_Tabelle5_Tabelle5D3">#REF!</definedName>
    <definedName name="SAPRangeRYEAR_Tabelle6_Head_Counts" localSheetId="4">#REF!</definedName>
    <definedName name="SAPRangeRYEAR_Tabelle6_Head_Counts" localSheetId="3">#REF!</definedName>
    <definedName name="SAPRangeRYEAR_Tabelle6_Head_Counts">#REF!</definedName>
    <definedName name="SAPRangeRYEAR_Tabelle6_Maintenance_mit_Unterpos" localSheetId="4">#REF!</definedName>
    <definedName name="SAPRangeRYEAR_Tabelle6_Maintenance_mit_Unterpos" localSheetId="3">#REF!</definedName>
    <definedName name="SAPRangeRYEAR_Tabelle6_Maintenance_mit_Unterpos">#REF!</definedName>
    <definedName name="SAPRangeRYEAR_Tabelle6_Maintenance_ohne_Unterpos" localSheetId="4">#REF!</definedName>
    <definedName name="SAPRangeRYEAR_Tabelle6_Maintenance_ohne_Unterpos" localSheetId="3">#REF!</definedName>
    <definedName name="SAPRangeRYEAR_Tabelle6_Maintenance_ohne_Unterpos">#REF!</definedName>
    <definedName name="SAPRangeRYEAR_Tabelle6_Tabelle6D1" localSheetId="4">#REF!</definedName>
    <definedName name="SAPRangeRYEAR_Tabelle6_Tabelle6D1" localSheetId="3">#REF!</definedName>
    <definedName name="SAPRangeRYEAR_Tabelle6_Tabelle6D1">#REF!</definedName>
    <definedName name="SAPRangeRYEAR_Tabelle8_Sales_Domestic" localSheetId="4">#REF!</definedName>
    <definedName name="SAPRangeRYEAR_Tabelle8_Sales_Domestic" localSheetId="3">#REF!</definedName>
    <definedName name="SAPRangeRYEAR_Tabelle8_Sales_Domestic">#REF!</definedName>
    <definedName name="SAPRangeRYEAR_Tabelle8_Sales_Domestic_Cement_Types" localSheetId="4">#REF!</definedName>
    <definedName name="SAPRangeRYEAR_Tabelle8_Sales_Domestic_Cement_Types" localSheetId="3">#REF!</definedName>
    <definedName name="SAPRangeRYEAR_Tabelle8_Sales_Domestic_Cement_Types">#REF!</definedName>
    <definedName name="SAPRangeRYEAR_Tabelle8_Sales_Domestic_Price" localSheetId="4">#REF!</definedName>
    <definedName name="SAPRangeRYEAR_Tabelle8_Sales_Domestic_Price" localSheetId="3">#REF!</definedName>
    <definedName name="SAPRangeRYEAR_Tabelle8_Sales_Domestic_Price">#REF!</definedName>
    <definedName name="SAPRangeRYEAR_Tabelle8_Sales_Domestic_Price_Area" localSheetId="4">#REF!</definedName>
    <definedName name="SAPRangeRYEAR_Tabelle8_Sales_Domestic_Price_Area" localSheetId="3">#REF!</definedName>
    <definedName name="SAPRangeRYEAR_Tabelle8_Sales_Domestic_Price_Area">#REF!</definedName>
    <definedName name="SAPRangeRYEAR_Tabelle8_Tabelle8D3" localSheetId="4">#REF!</definedName>
    <definedName name="SAPRangeRYEAR_Tabelle8_Tabelle8D3" localSheetId="3">#REF!</definedName>
    <definedName name="SAPRangeRYEAR_Tabelle8_Tabelle8D3">#REF!</definedName>
    <definedName name="SAPRangeRYEAR_Tabelle8_Tabelle8D4" localSheetId="4">#REF!</definedName>
    <definedName name="SAPRangeRYEAR_Tabelle8_Tabelle8D4" localSheetId="3">#REF!</definedName>
    <definedName name="SAPRangeRYEAR_Tabelle8_Tabelle8D4">#REF!</definedName>
    <definedName name="SAPRangeSITYP_Tabelle2_IC_Values" localSheetId="4">#REF!</definedName>
    <definedName name="SAPRangeSITYP_Tabelle2_IC_Values" localSheetId="3">#REF!</definedName>
    <definedName name="SAPRangeSITYP_Tabelle2_IC_Values">#REF!</definedName>
    <definedName name="SAPRangeSITYP_Tabelle2_Tabelle2D1" localSheetId="4">#REF!</definedName>
    <definedName name="SAPRangeSITYP_Tabelle2_Tabelle2D1" localSheetId="3">#REF!</definedName>
    <definedName name="SAPRangeSITYP_Tabelle2_Tabelle2D1">#REF!</definedName>
    <definedName name="SAPRangeSITYP_Tabelle3_IC_Sales" localSheetId="4">#REF!</definedName>
    <definedName name="SAPRangeSITYP_Tabelle3_IC_Sales" localSheetId="3">#REF!</definedName>
    <definedName name="SAPRangeSITYP_Tabelle3_IC_Sales">#REF!</definedName>
    <definedName name="SAPRangeSITYP_Tabelle3_Tabelle3D3" localSheetId="4">#REF!</definedName>
    <definedName name="SAPRangeSITYP_Tabelle3_Tabelle3D3" localSheetId="3">#REF!</definedName>
    <definedName name="SAPRangeSITYP_Tabelle3_Tabelle3D3">#REF!</definedName>
    <definedName name="SAPRangeSITYP_Tabelle31_IC_Values" localSheetId="4">#REF!</definedName>
    <definedName name="SAPRangeSITYP_Tabelle31_IC_Values" localSheetId="3">#REF!</definedName>
    <definedName name="SAPRangeSITYP_Tabelle31_IC_Values">#REF!</definedName>
    <definedName name="SAPRangeSITYP_Tabelle311_IC_Sales" localSheetId="4">#REF!</definedName>
    <definedName name="SAPRangeSITYP_Tabelle311_IC_Sales" localSheetId="3">#REF!</definedName>
    <definedName name="SAPRangeSITYP_Tabelle311_IC_Sales">#REF!</definedName>
    <definedName name="SAPRangeSITYP_Tabelle3111_IC_Sales" localSheetId="4">#REF!</definedName>
    <definedName name="SAPRangeSITYP_Tabelle3111_IC_Sales" localSheetId="3">#REF!</definedName>
    <definedName name="SAPRangeSITYP_Tabelle3111_IC_Sales">#REF!</definedName>
    <definedName name="SAPRangeSITYP_Tabelle4_NOA_Value" localSheetId="4">#REF!</definedName>
    <definedName name="SAPRangeSITYP_Tabelle4_NOA_Value" localSheetId="3">#REF!</definedName>
    <definedName name="SAPRangeSITYP_Tabelle4_NOA_Value">#REF!</definedName>
    <definedName name="SAPRangeSITYP_Tabelle4_NOA_Value_LJ" localSheetId="4">#REF!</definedName>
    <definedName name="SAPRangeSITYP_Tabelle4_NOA_Value_LJ" localSheetId="3">#REF!</definedName>
    <definedName name="SAPRangeSITYP_Tabelle4_NOA_Value_LJ">#REF!</definedName>
    <definedName name="SAPRangeSITYP_Tabelle4_Roll_Forec" localSheetId="4">#REF!</definedName>
    <definedName name="SAPRangeSITYP_Tabelle4_Roll_Forec" localSheetId="3">#REF!</definedName>
    <definedName name="SAPRangeSITYP_Tabelle4_Roll_Forec">#REF!</definedName>
    <definedName name="SAPRangeSITYP_Tabelle4_Roll_Forec_LJ" localSheetId="4">#REF!</definedName>
    <definedName name="SAPRangeSITYP_Tabelle4_Roll_Forec_LJ" localSheetId="3">#REF!</definedName>
    <definedName name="SAPRangeSITYP_Tabelle4_Roll_Forec_LJ">#REF!</definedName>
    <definedName name="SAPRangeSITYP_Tabelle4_Tabelle4D2" localSheetId="4">#REF!</definedName>
    <definedName name="SAPRangeSITYP_Tabelle4_Tabelle4D2" localSheetId="3">#REF!</definedName>
    <definedName name="SAPRangeSITYP_Tabelle4_Tabelle4D2">#REF!</definedName>
    <definedName name="SAPRangeSITYP_Tabelle6_Maintenance_mit_Unterpos" localSheetId="4">#REF!</definedName>
    <definedName name="SAPRangeSITYP_Tabelle6_Maintenance_mit_Unterpos" localSheetId="3">#REF!</definedName>
    <definedName name="SAPRangeSITYP_Tabelle6_Maintenance_mit_Unterpos">#REF!</definedName>
    <definedName name="SAPRangeSITYP_Tabelle6_Tabelle6D1" localSheetId="4">#REF!</definedName>
    <definedName name="SAPRangeSITYP_Tabelle6_Tabelle6D1" localSheetId="3">#REF!</definedName>
    <definedName name="SAPRangeSITYP_Tabelle6_Tabelle6D1">#REF!</definedName>
    <definedName name="SAPRangeSITYP_Tabelle8_Sales_Domestic_Cement_Types" localSheetId="4">#REF!</definedName>
    <definedName name="SAPRangeSITYP_Tabelle8_Sales_Domestic_Cement_Types" localSheetId="3">#REF!</definedName>
    <definedName name="SAPRangeSITYP_Tabelle8_Sales_Domestic_Cement_Types">#REF!</definedName>
    <definedName name="SAPRangeSITYP_Tabelle8_Sales_Domestic_Price_Area" localSheetId="4">#REF!</definedName>
    <definedName name="SAPRangeSITYP_Tabelle8_Sales_Domestic_Price_Area" localSheetId="3">#REF!</definedName>
    <definedName name="SAPRangeSITYP_Tabelle8_Sales_Domestic_Price_Area">#REF!</definedName>
    <definedName name="SAPRangeSUBIT_Tabelle10_Sales_Export_Cement_Types" localSheetId="4">#REF!</definedName>
    <definedName name="SAPRangeSUBIT_Tabelle10_Sales_Export_Cement_Types" localSheetId="3">#REF!</definedName>
    <definedName name="SAPRangeSUBIT_Tabelle10_Sales_Export_Cement_Types">#REF!</definedName>
    <definedName name="SAPRangeSUBIT_Tabelle10_Sales_Export_Price_Area" localSheetId="4">#REF!</definedName>
    <definedName name="SAPRangeSUBIT_Tabelle10_Sales_Export_Price_Area" localSheetId="3">#REF!</definedName>
    <definedName name="SAPRangeSUBIT_Tabelle10_Sales_Export_Price_Area">#REF!</definedName>
    <definedName name="SAPRangeSUBIT_Tabelle11_Sales_Trad_Prices2" localSheetId="4">#REF!</definedName>
    <definedName name="SAPRangeSUBIT_Tabelle11_Sales_Trad_Prices2" localSheetId="3">#REF!</definedName>
    <definedName name="SAPRangeSUBIT_Tabelle11_Sales_Trad_Prices2">#REF!</definedName>
    <definedName name="SAPRangeSUBIT_Tabelle11_Sales_Trad_Prices3" localSheetId="4">#REF!</definedName>
    <definedName name="SAPRangeSUBIT_Tabelle11_Sales_Trad_Prices3" localSheetId="3">#REF!</definedName>
    <definedName name="SAPRangeSUBIT_Tabelle11_Sales_Trad_Prices3">#REF!</definedName>
    <definedName name="SAPRangeSUBIT_Tabelle11_Sales_Trade_Prices_Areas" localSheetId="4">#REF!</definedName>
    <definedName name="SAPRangeSUBIT_Tabelle11_Sales_Trade_Prices_Areas" localSheetId="3">#REF!</definedName>
    <definedName name="SAPRangeSUBIT_Tabelle11_Sales_Trade_Prices_Areas">#REF!</definedName>
    <definedName name="SAPRangeSUBIT_Tabelle11_Sales_Trade_Prices_Cem_Types" localSheetId="4">#REF!</definedName>
    <definedName name="SAPRangeSUBIT_Tabelle11_Sales_Trade_Prices_Cem_Types" localSheetId="3">#REF!</definedName>
    <definedName name="SAPRangeSUBIT_Tabelle11_Sales_Trade_Prices_Cem_Types">#REF!</definedName>
    <definedName name="SAPRangeSUBIT_Tabelle12_Techn_Cem_Types" localSheetId="4">'[15]Tech Ind Hee Bericht ohne BCG'!#REF!</definedName>
    <definedName name="SAPRangeSUBIT_Tabelle12_Techn_Cem_Types" localSheetId="3">'[15]Tech Ind Hee Bericht ohne BCG'!#REF!</definedName>
    <definedName name="SAPRangeSUBIT_Tabelle12_Techn_Cem_Types">'[15]Tech Ind Hee Bericht ohne BCG'!#REF!</definedName>
    <definedName name="SAPRangeSUBIT_Tabelle2_IC_Values" localSheetId="4">#REF!</definedName>
    <definedName name="SAPRangeSUBIT_Tabelle2_IC_Values" localSheetId="3">#REF!</definedName>
    <definedName name="SAPRangeSUBIT_Tabelle2_IC_Values">#REF!</definedName>
    <definedName name="SAPRangeSUBIT_Tabelle2_Tabelle2D1" localSheetId="4">#REF!</definedName>
    <definedName name="SAPRangeSUBIT_Tabelle2_Tabelle2D1" localSheetId="3">#REF!</definedName>
    <definedName name="SAPRangeSUBIT_Tabelle2_Tabelle2D1">#REF!</definedName>
    <definedName name="SAPRangeSUBIT_Tabelle3_IC_Sales" localSheetId="4">#REF!</definedName>
    <definedName name="SAPRangeSUBIT_Tabelle3_IC_Sales" localSheetId="3">#REF!</definedName>
    <definedName name="SAPRangeSUBIT_Tabelle3_IC_Sales">#REF!</definedName>
    <definedName name="SAPRangeSUBIT_Tabelle3_Sales_Vol" localSheetId="4">#REF!</definedName>
    <definedName name="SAPRangeSUBIT_Tabelle3_Sales_Vol" localSheetId="3">#REF!</definedName>
    <definedName name="SAPRangeSUBIT_Tabelle3_Sales_Vol">#REF!</definedName>
    <definedName name="SAPRangeSUBIT_Tabelle3_Tabelle3D3" localSheetId="4">#REF!</definedName>
    <definedName name="SAPRangeSUBIT_Tabelle3_Tabelle3D3" localSheetId="3">#REF!</definedName>
    <definedName name="SAPRangeSUBIT_Tabelle3_Tabelle3D3">#REF!</definedName>
    <definedName name="SAPRangeSUBIT_Tabelle31_IC_Values" localSheetId="4">#REF!</definedName>
    <definedName name="SAPRangeSUBIT_Tabelle31_IC_Values" localSheetId="3">#REF!</definedName>
    <definedName name="SAPRangeSUBIT_Tabelle31_IC_Values">#REF!</definedName>
    <definedName name="SAPRangeSUBIT_Tabelle31_Sales_Vol" localSheetId="4">#REF!</definedName>
    <definedName name="SAPRangeSUBIT_Tabelle31_Sales_Vol" localSheetId="3">#REF!</definedName>
    <definedName name="SAPRangeSUBIT_Tabelle31_Sales_Vol">#REF!</definedName>
    <definedName name="SAPRangeSUBIT_Tabelle311_IC_Sales" localSheetId="4">#REF!</definedName>
    <definedName name="SAPRangeSUBIT_Tabelle311_IC_Sales" localSheetId="3">#REF!</definedName>
    <definedName name="SAPRangeSUBIT_Tabelle311_IC_Sales">#REF!</definedName>
    <definedName name="SAPRangeSUBIT_Tabelle311_Sales_Vol" localSheetId="4">#REF!</definedName>
    <definedName name="SAPRangeSUBIT_Tabelle311_Sales_Vol" localSheetId="3">#REF!</definedName>
    <definedName name="SAPRangeSUBIT_Tabelle311_Sales_Vol">#REF!</definedName>
    <definedName name="SAPRangeSUBIT_Tabelle3111_IC_Sales" localSheetId="4">#REF!</definedName>
    <definedName name="SAPRangeSUBIT_Tabelle3111_IC_Sales" localSheetId="3">#REF!</definedName>
    <definedName name="SAPRangeSUBIT_Tabelle3111_IC_Sales">#REF!</definedName>
    <definedName name="SAPRangeSUBIT_Tabelle3111_Sales_Vol" localSheetId="4">#REF!</definedName>
    <definedName name="SAPRangeSUBIT_Tabelle3111_Sales_Vol" localSheetId="3">#REF!</definedName>
    <definedName name="SAPRangeSUBIT_Tabelle3111_Sales_Vol">#REF!</definedName>
    <definedName name="SAPRangeSUBIT_Tabelle4_NOA_Value" localSheetId="4">#REF!</definedName>
    <definedName name="SAPRangeSUBIT_Tabelle4_NOA_Value" localSheetId="3">#REF!</definedName>
    <definedName name="SAPRangeSUBIT_Tabelle4_NOA_Value">#REF!</definedName>
    <definedName name="SAPRangeSUBIT_Tabelle4_NOA_Value_LJ" localSheetId="4">#REF!</definedName>
    <definedName name="SAPRangeSUBIT_Tabelle4_NOA_Value_LJ" localSheetId="3">#REF!</definedName>
    <definedName name="SAPRangeSUBIT_Tabelle4_NOA_Value_LJ">#REF!</definedName>
    <definedName name="SAPRangeSUBIT_Tabelle4_Roll_Forec" localSheetId="4">#REF!</definedName>
    <definedName name="SAPRangeSUBIT_Tabelle4_Roll_Forec" localSheetId="3">#REF!</definedName>
    <definedName name="SAPRangeSUBIT_Tabelle4_Roll_Forec">#REF!</definedName>
    <definedName name="SAPRangeSUBIT_Tabelle4_Roll_Forec_LJ" localSheetId="4">#REF!</definedName>
    <definedName name="SAPRangeSUBIT_Tabelle4_Roll_Forec_LJ" localSheetId="3">#REF!</definedName>
    <definedName name="SAPRangeSUBIT_Tabelle4_Roll_Forec_LJ">#REF!</definedName>
    <definedName name="SAPRangeSUBIT_Tabelle4_Tabelle4D2" localSheetId="4">#REF!</definedName>
    <definedName name="SAPRangeSUBIT_Tabelle4_Tabelle4D2" localSheetId="3">#REF!</definedName>
    <definedName name="SAPRangeSUBIT_Tabelle4_Tabelle4D2">#REF!</definedName>
    <definedName name="SAPRangeSUBIT_Tabelle5_Inv_Cem_Types" localSheetId="4">#REF!</definedName>
    <definedName name="SAPRangeSUBIT_Tabelle5_Inv_Cem_Types" localSheetId="3">#REF!</definedName>
    <definedName name="SAPRangeSUBIT_Tabelle5_Inv_Cem_Types">#REF!</definedName>
    <definedName name="SAPRangeSUBIT_Tabelle6_Maintenance_mit_Unterpos" localSheetId="4">#REF!</definedName>
    <definedName name="SAPRangeSUBIT_Tabelle6_Maintenance_mit_Unterpos" localSheetId="3">#REF!</definedName>
    <definedName name="SAPRangeSUBIT_Tabelle6_Maintenance_mit_Unterpos">#REF!</definedName>
    <definedName name="SAPRangeSUBIT_Tabelle6_Tabelle6D1" localSheetId="4">#REF!</definedName>
    <definedName name="SAPRangeSUBIT_Tabelle6_Tabelle6D1" localSheetId="3">#REF!</definedName>
    <definedName name="SAPRangeSUBIT_Tabelle6_Tabelle6D1">#REF!</definedName>
    <definedName name="SAPRangeSUBIT_Tabelle8_Sales_Domestic_Cement_Types" localSheetId="4">#REF!</definedName>
    <definedName name="SAPRangeSUBIT_Tabelle8_Sales_Domestic_Cement_Types" localSheetId="3">#REF!</definedName>
    <definedName name="SAPRangeSUBIT_Tabelle8_Sales_Domestic_Cement_Types">#REF!</definedName>
    <definedName name="SAPRangeSUBIT_Tabelle8_Sales_Domestic_Price_Area" localSheetId="4">#REF!</definedName>
    <definedName name="SAPRangeSUBIT_Tabelle8_Sales_Domestic_Price_Area" localSheetId="3">#REF!</definedName>
    <definedName name="SAPRangeSUBIT_Tabelle8_Sales_Domestic_Price_Area">#REF!</definedName>
    <definedName name="SAPRangeSUBIT_Tabelle8_Tabelle8D3" localSheetId="4">#REF!</definedName>
    <definedName name="SAPRangeSUBIT_Tabelle8_Tabelle8D3" localSheetId="3">#REF!</definedName>
    <definedName name="SAPRangeSUBIT_Tabelle8_Tabelle8D3">#REF!</definedName>
    <definedName name="SAPRangeSUBIT_Tabelle8_Tabelle8D4" localSheetId="4">#REF!</definedName>
    <definedName name="SAPRangeSUBIT_Tabelle8_Tabelle8D4" localSheetId="3">#REF!</definedName>
    <definedName name="SAPRangeSUBIT_Tabelle8_Tabelle8D4">#REF!</definedName>
    <definedName name="SAPTrigger_Tabelle10_Sales_Export" localSheetId="4">#REF!</definedName>
    <definedName name="SAPTrigger_Tabelle10_Sales_Export" localSheetId="3">#REF!</definedName>
    <definedName name="SAPTrigger_Tabelle10_Sales_Export">#REF!</definedName>
    <definedName name="SAPTrigger_Tabelle10_Sales_Export_Cement_Types" localSheetId="4">#REF!</definedName>
    <definedName name="SAPTrigger_Tabelle10_Sales_Export_Cement_Types" localSheetId="3">#REF!</definedName>
    <definedName name="SAPTrigger_Tabelle10_Sales_Export_Cement_Types">#REF!</definedName>
    <definedName name="SAPTrigger_Tabelle10_Sales_Export_Price" localSheetId="4">#REF!</definedName>
    <definedName name="SAPTrigger_Tabelle10_Sales_Export_Price" localSheetId="3">#REF!</definedName>
    <definedName name="SAPTrigger_Tabelle10_Sales_Export_Price">#REF!</definedName>
    <definedName name="SAPTrigger_Tabelle10_Sales_Export_Price_Area" localSheetId="4">#REF!</definedName>
    <definedName name="SAPTrigger_Tabelle10_Sales_Export_Price_Area" localSheetId="3">#REF!</definedName>
    <definedName name="SAPTrigger_Tabelle10_Sales_Export_Price_Area">#REF!</definedName>
    <definedName name="SAPTrigger_Tabelle11_Sales_Trade_Prices" localSheetId="4">#REF!</definedName>
    <definedName name="SAPTrigger_Tabelle11_Sales_Trade_Prices" localSheetId="3">#REF!</definedName>
    <definedName name="SAPTrigger_Tabelle11_Sales_Trade_Prices">#REF!</definedName>
    <definedName name="SAPTrigger_Tabelle11_Sales_Trade_Prices_Areas" localSheetId="4">#REF!</definedName>
    <definedName name="SAPTrigger_Tabelle11_Sales_Trade_Prices_Areas" localSheetId="3">#REF!</definedName>
    <definedName name="SAPTrigger_Tabelle11_Sales_Trade_Prices_Areas">#REF!</definedName>
    <definedName name="SAPTrigger_Tabelle11_Sales_Trade_Prices_Cem_Types" localSheetId="4">#REF!</definedName>
    <definedName name="SAPTrigger_Tabelle11_Sales_Trade_Prices_Cem_Types" localSheetId="3">#REF!</definedName>
    <definedName name="SAPTrigger_Tabelle11_Sales_Trade_Prices_Cem_Types">#REF!</definedName>
    <definedName name="SAPTrigger_Tabelle11_Sales_Trade_Vol" localSheetId="4">#REF!</definedName>
    <definedName name="SAPTrigger_Tabelle11_Sales_Trade_Vol" localSheetId="3">#REF!</definedName>
    <definedName name="SAPTrigger_Tabelle11_Sales_Trade_Vol">#REF!</definedName>
    <definedName name="SAPTrigger_Tabelle12_Clinker_Production_Graph_1" localSheetId="4">#REF!</definedName>
    <definedName name="SAPTrigger_Tabelle12_Clinker_Production_Graph_1" localSheetId="3">#REF!</definedName>
    <definedName name="SAPTrigger_Tabelle12_Clinker_Production_Graph_1">#REF!</definedName>
    <definedName name="SAPTrigger_Tabelle12_OEE" localSheetId="4">#REF!</definedName>
    <definedName name="SAPTrigger_Tabelle12_OEE" localSheetId="3">#REF!</definedName>
    <definedName name="SAPTrigger_Tabelle12_OEE">#REF!</definedName>
    <definedName name="SAPTrigger_Tabelle12_OEE_rol_Graph" localSheetId="4">#REF!</definedName>
    <definedName name="SAPTrigger_Tabelle12_OEE_rol_Graph" localSheetId="3">#REF!</definedName>
    <definedName name="SAPTrigger_Tabelle12_OEE_rol_Graph">#REF!</definedName>
    <definedName name="SAPTrigger_Tabelle12_Techn_1" localSheetId="4">#REF!</definedName>
    <definedName name="SAPTrigger_Tabelle12_Techn_1" localSheetId="3">#REF!</definedName>
    <definedName name="SAPTrigger_Tabelle12_Techn_1">#REF!</definedName>
    <definedName name="SAPTrigger_Tabelle12_Techn_Cem_Types" localSheetId="4">#REF!</definedName>
    <definedName name="SAPTrigger_Tabelle12_Techn_Cem_Types" localSheetId="3">#REF!</definedName>
    <definedName name="SAPTrigger_Tabelle12_Techn_Cem_Types">#REF!</definedName>
    <definedName name="SAPTrigger_Tabelle2_IC_Values" localSheetId="4">#REF!</definedName>
    <definedName name="SAPTrigger_Tabelle2_IC_Values" localSheetId="3">#REF!</definedName>
    <definedName name="SAPTrigger_Tabelle2_IC_Values">#REF!</definedName>
    <definedName name="SAPTrigger_Tabelle2_Prod_Sales_Vol" localSheetId="4">#REF!</definedName>
    <definedName name="SAPTrigger_Tabelle2_Prod_Sales_Vol" localSheetId="3">#REF!</definedName>
    <definedName name="SAPTrigger_Tabelle2_Prod_Sales_Vol">#REF!</definedName>
    <definedName name="SAPTrigger_Tabelle2_Tabelle2D1" localSheetId="4">#REF!</definedName>
    <definedName name="SAPTrigger_Tabelle2_Tabelle2D1" localSheetId="3">#REF!</definedName>
    <definedName name="SAPTrigger_Tabelle2_Tabelle2D1">#REF!</definedName>
    <definedName name="SAPTrigger_Tabelle3_IC_Sales" localSheetId="4">#REF!</definedName>
    <definedName name="SAPTrigger_Tabelle3_IC_Sales" localSheetId="3">#REF!</definedName>
    <definedName name="SAPTrigger_Tabelle3_IC_Sales">#REF!</definedName>
    <definedName name="SAPTrigger_Tabelle3_Production_Vol" localSheetId="4">#REF!</definedName>
    <definedName name="SAPTrigger_Tabelle3_Production_Vol" localSheetId="3">#REF!</definedName>
    <definedName name="SAPTrigger_Tabelle3_Production_Vol">#REF!</definedName>
    <definedName name="SAPTrigger_Tabelle3_Sales_Vol" localSheetId="4">#REF!</definedName>
    <definedName name="SAPTrigger_Tabelle3_Sales_Vol" localSheetId="3">#REF!</definedName>
    <definedName name="SAPTrigger_Tabelle3_Sales_Vol">#REF!</definedName>
    <definedName name="SAPTrigger_Tabelle3_Tabelle3D3" localSheetId="4">#REF!</definedName>
    <definedName name="SAPTrigger_Tabelle3_Tabelle3D3" localSheetId="3">#REF!</definedName>
    <definedName name="SAPTrigger_Tabelle3_Tabelle3D3">#REF!</definedName>
    <definedName name="SAPTrigger_Tabelle31_IC_Values" localSheetId="4">#REF!</definedName>
    <definedName name="SAPTrigger_Tabelle31_IC_Values" localSheetId="3">#REF!</definedName>
    <definedName name="SAPTrigger_Tabelle31_IC_Values">#REF!</definedName>
    <definedName name="SAPTrigger_Tabelle31_Production_Vol" localSheetId="4">#REF!</definedName>
    <definedName name="SAPTrigger_Tabelle31_Production_Vol" localSheetId="3">#REF!</definedName>
    <definedName name="SAPTrigger_Tabelle31_Production_Vol">#REF!</definedName>
    <definedName name="SAPTrigger_Tabelle31_Sales_Vol" localSheetId="4">#REF!</definedName>
    <definedName name="SAPTrigger_Tabelle31_Sales_Vol" localSheetId="3">#REF!</definedName>
    <definedName name="SAPTrigger_Tabelle31_Sales_Vol">#REF!</definedName>
    <definedName name="SAPTrigger_Tabelle311_IC_Sales" localSheetId="4">#REF!</definedName>
    <definedName name="SAPTrigger_Tabelle311_IC_Sales" localSheetId="3">#REF!</definedName>
    <definedName name="SAPTrigger_Tabelle311_IC_Sales">#REF!</definedName>
    <definedName name="SAPTrigger_Tabelle311_Production_Vol" localSheetId="4">#REF!</definedName>
    <definedName name="SAPTrigger_Tabelle311_Production_Vol" localSheetId="3">#REF!</definedName>
    <definedName name="SAPTrigger_Tabelle311_Production_Vol">#REF!</definedName>
    <definedName name="SAPTrigger_Tabelle311_Sales_Vol" localSheetId="4">#REF!</definedName>
    <definedName name="SAPTrigger_Tabelle311_Sales_Vol" localSheetId="3">#REF!</definedName>
    <definedName name="SAPTrigger_Tabelle311_Sales_Vol">#REF!</definedName>
    <definedName name="SAPTrigger_Tabelle3111_IC_Sales" localSheetId="4">#REF!</definedName>
    <definedName name="SAPTrigger_Tabelle3111_IC_Sales" localSheetId="3">#REF!</definedName>
    <definedName name="SAPTrigger_Tabelle3111_IC_Sales">#REF!</definedName>
    <definedName name="SAPTrigger_Tabelle3111_Production_Vol" localSheetId="4">#REF!</definedName>
    <definedName name="SAPTrigger_Tabelle3111_Production_Vol" localSheetId="3">#REF!</definedName>
    <definedName name="SAPTrigger_Tabelle3111_Production_Vol">#REF!</definedName>
    <definedName name="SAPTrigger_Tabelle3111_Sales_Vol" localSheetId="4">#REF!</definedName>
    <definedName name="SAPTrigger_Tabelle3111_Sales_Vol" localSheetId="3">#REF!</definedName>
    <definedName name="SAPTrigger_Tabelle3111_Sales_Vol">#REF!</definedName>
    <definedName name="SAPTrigger_Tabelle4_NOA_Value" localSheetId="4">#REF!</definedName>
    <definedName name="SAPTrigger_Tabelle4_NOA_Value" localSheetId="3">#REF!</definedName>
    <definedName name="SAPTrigger_Tabelle4_NOA_Value">#REF!</definedName>
    <definedName name="SAPTrigger_Tabelle4_NOA_Value_LJ" localSheetId="4">#REF!</definedName>
    <definedName name="SAPTrigger_Tabelle4_NOA_Value_LJ" localSheetId="3">#REF!</definedName>
    <definedName name="SAPTrigger_Tabelle4_NOA_Value_LJ">#REF!</definedName>
    <definedName name="SAPTrigger_Tabelle4_Roll_Forec" localSheetId="4">#REF!</definedName>
    <definedName name="SAPTrigger_Tabelle4_Roll_Forec" localSheetId="3">#REF!</definedName>
    <definedName name="SAPTrigger_Tabelle4_Roll_Forec">#REF!</definedName>
    <definedName name="SAPTrigger_Tabelle4_Roll_Forec_LJ" localSheetId="4">#REF!</definedName>
    <definedName name="SAPTrigger_Tabelle4_Roll_Forec_LJ" localSheetId="3">#REF!</definedName>
    <definedName name="SAPTrigger_Tabelle4_Roll_Forec_LJ">#REF!</definedName>
    <definedName name="SAPTrigger_Tabelle4_Sales_Volume" localSheetId="4">#REF!</definedName>
    <definedName name="SAPTrigger_Tabelle4_Sales_Volume" localSheetId="3">#REF!</definedName>
    <definedName name="SAPTrigger_Tabelle4_Sales_Volume">#REF!</definedName>
    <definedName name="SAPTrigger_Tabelle4_Sales_Volume_LJ" localSheetId="4">#REF!</definedName>
    <definedName name="SAPTrigger_Tabelle4_Sales_Volume_LJ" localSheetId="3">#REF!</definedName>
    <definedName name="SAPTrigger_Tabelle4_Sales_Volume_LJ">#REF!</definedName>
    <definedName name="SAPTrigger_Tabelle4_Tabelle4D2" localSheetId="4">#REF!</definedName>
    <definedName name="SAPTrigger_Tabelle4_Tabelle4D2" localSheetId="3">#REF!</definedName>
    <definedName name="SAPTrigger_Tabelle4_Tabelle4D2">#REF!</definedName>
    <definedName name="SAPTrigger_Tabelle5_Inv_Cem_Types" localSheetId="4">#REF!</definedName>
    <definedName name="SAPTrigger_Tabelle5_Inv_Cem_Types" localSheetId="3">#REF!</definedName>
    <definedName name="SAPTrigger_Tabelle5_Inv_Cem_Types">#REF!</definedName>
    <definedName name="SAPTrigger_Tabelle5_Inv_Prices_3" localSheetId="4">#REF!</definedName>
    <definedName name="SAPTrigger_Tabelle5_Inv_Prices_3" localSheetId="3">#REF!</definedName>
    <definedName name="SAPTrigger_Tabelle5_Inv_Prices_3">#REF!</definedName>
    <definedName name="SAPTrigger_Tabelle5_Inventories" localSheetId="4">#REF!</definedName>
    <definedName name="SAPTrigger_Tabelle5_Inventories" localSheetId="3">#REF!</definedName>
    <definedName name="SAPTrigger_Tabelle5_Inventories">#REF!</definedName>
    <definedName name="SAPTrigger_Tabelle5_Other_Mat" localSheetId="4">#REF!</definedName>
    <definedName name="SAPTrigger_Tabelle5_Other_Mat" localSheetId="3">#REF!</definedName>
    <definedName name="SAPTrigger_Tabelle5_Other_Mat">#REF!</definedName>
    <definedName name="SAPTrigger_Tabelle5_Prices_per_Pc" localSheetId="4">#REF!</definedName>
    <definedName name="SAPTrigger_Tabelle5_Prices_per_Pc" localSheetId="3">#REF!</definedName>
    <definedName name="SAPTrigger_Tabelle5_Prices_per_Pc">#REF!</definedName>
    <definedName name="SAPTrigger_Tabelle5_Tabelle5D2" localSheetId="4">#REF!</definedName>
    <definedName name="SAPTrigger_Tabelle5_Tabelle5D2" localSheetId="3">#REF!</definedName>
    <definedName name="SAPTrigger_Tabelle5_Tabelle5D2">#REF!</definedName>
    <definedName name="SAPTrigger_Tabelle5_Tabelle5D3" localSheetId="4">#REF!</definedName>
    <definedName name="SAPTrigger_Tabelle5_Tabelle5D3" localSheetId="3">#REF!</definedName>
    <definedName name="SAPTrigger_Tabelle5_Tabelle5D3">#REF!</definedName>
    <definedName name="SAPTrigger_Tabelle6_Head_Counts" localSheetId="4">#REF!</definedName>
    <definedName name="SAPTrigger_Tabelle6_Head_Counts" localSheetId="3">#REF!</definedName>
    <definedName name="SAPTrigger_Tabelle6_Head_Counts">#REF!</definedName>
    <definedName name="SAPTrigger_Tabelle6_Maintenance_mit_Unterpos" localSheetId="4">#REF!</definedName>
    <definedName name="SAPTrigger_Tabelle6_Maintenance_mit_Unterpos" localSheetId="3">#REF!</definedName>
    <definedName name="SAPTrigger_Tabelle6_Maintenance_mit_Unterpos">#REF!</definedName>
    <definedName name="SAPTrigger_Tabelle6_Maintenance_ohne_Unterpos" localSheetId="4">#REF!</definedName>
    <definedName name="SAPTrigger_Tabelle6_Maintenance_ohne_Unterpos" localSheetId="3">#REF!</definedName>
    <definedName name="SAPTrigger_Tabelle6_Maintenance_ohne_Unterpos">#REF!</definedName>
    <definedName name="SAPTrigger_Tabelle6_Tabelle6D1" localSheetId="4">#REF!</definedName>
    <definedName name="SAPTrigger_Tabelle6_Tabelle6D1" localSheetId="3">#REF!</definedName>
    <definedName name="SAPTrigger_Tabelle6_Tabelle6D1">#REF!</definedName>
    <definedName name="SAPTrigger_Tabelle8_Sales_Domestic" localSheetId="4">#REF!</definedName>
    <definedName name="SAPTrigger_Tabelle8_Sales_Domestic" localSheetId="3">#REF!</definedName>
    <definedName name="SAPTrigger_Tabelle8_Sales_Domestic">#REF!</definedName>
    <definedName name="SAPTrigger_Tabelle8_Sales_Domestic_Cement_Types" localSheetId="4">#REF!</definedName>
    <definedName name="SAPTrigger_Tabelle8_Sales_Domestic_Cement_Types" localSheetId="3">#REF!</definedName>
    <definedName name="SAPTrigger_Tabelle8_Sales_Domestic_Cement_Types">#REF!</definedName>
    <definedName name="SAPTrigger_Tabelle8_Sales_Domestic_Price" localSheetId="4">#REF!</definedName>
    <definedName name="SAPTrigger_Tabelle8_Sales_Domestic_Price" localSheetId="3">#REF!</definedName>
    <definedName name="SAPTrigger_Tabelle8_Sales_Domestic_Price">#REF!</definedName>
    <definedName name="SAPTrigger_Tabelle8_Sales_Domestic_Price_Area" localSheetId="4">#REF!</definedName>
    <definedName name="SAPTrigger_Tabelle8_Sales_Domestic_Price_Area" localSheetId="3">#REF!</definedName>
    <definedName name="SAPTrigger_Tabelle8_Sales_Domestic_Price_Area">#REF!</definedName>
    <definedName name="SAPTrigger_Tabelle8_Tabelle8D3" localSheetId="4">#REF!</definedName>
    <definedName name="SAPTrigger_Tabelle8_Tabelle8D3" localSheetId="3">#REF!</definedName>
    <definedName name="SAPTrigger_Tabelle8_Tabelle8D3">#REF!</definedName>
    <definedName name="SAPTrigger_Tabelle8_Tabelle8D4" localSheetId="4">#REF!</definedName>
    <definedName name="SAPTrigger_Tabelle8_Tabelle8D4" localSheetId="3">#REF!</definedName>
    <definedName name="SAPTrigger_Tabelle8_Tabelle8D4">#REF!</definedName>
    <definedName name="sencount" hidden="1">1</definedName>
    <definedName name="SM_STO" localSheetId="4">[5]топография!#REF!</definedName>
    <definedName name="SM_STO" localSheetId="3">[5]топография!#REF!</definedName>
    <definedName name="SM_STO">[5]топография!#REF!</definedName>
    <definedName name="SM_STO___0" localSheetId="4">[5]топография!#REF!</definedName>
    <definedName name="SM_STO___0" localSheetId="3">[5]топография!#REF!</definedName>
    <definedName name="SM_STO___0">[5]топография!#REF!</definedName>
    <definedName name="SM_STO___1" localSheetId="4">'[16]13.1'!#REF!</definedName>
    <definedName name="SM_STO___1" localSheetId="3">'[16]13.1'!#REF!</definedName>
    <definedName name="SM_STO___1">'[16]13.1'!#REF!</definedName>
    <definedName name="SM_STO___3" localSheetId="4">#REF!</definedName>
    <definedName name="SM_STO___3" localSheetId="3">#REF!</definedName>
    <definedName name="SM_STO___3">#REF!</definedName>
    <definedName name="SM_STO1" localSheetId="4">#REF!</definedName>
    <definedName name="SM_STO1" localSheetId="3">#REF!</definedName>
    <definedName name="SM_STO1">#REF!</definedName>
    <definedName name="SM_STO2" localSheetId="4">#REF!</definedName>
    <definedName name="SM_STO2" localSheetId="3">#REF!</definedName>
    <definedName name="SM_STO2">#REF!</definedName>
    <definedName name="SM_STO3" localSheetId="4">#REF!</definedName>
    <definedName name="SM_STO3" localSheetId="3">#REF!</definedName>
    <definedName name="SM_STO3">#REF!</definedName>
    <definedName name="SUM_" localSheetId="4">#REF!</definedName>
    <definedName name="SUM_" localSheetId="3">#REF!</definedName>
    <definedName name="SUM_">#REF!</definedName>
    <definedName name="SUM_1" localSheetId="4">#REF!</definedName>
    <definedName name="SUM_1" localSheetId="3">#REF!</definedName>
    <definedName name="SUM_1">#REF!</definedName>
    <definedName name="SUM_3" localSheetId="4">#REF!</definedName>
    <definedName name="SUM_3" localSheetId="3">#REF!</definedName>
    <definedName name="SUM_3">#REF!</definedName>
    <definedName name="USA" localSheetId="4">[17]Шкаф!#REF!</definedName>
    <definedName name="USA" localSheetId="3">[17]Шкаф!#REF!</definedName>
    <definedName name="USA">[17]Шкаф!#REF!</definedName>
    <definedName name="VData" localSheetId="4">'[2]Трудовой процесс. Норматив'!#REF!</definedName>
    <definedName name="VData" localSheetId="3">'[2]Трудовой процесс. Норматив'!#REF!</definedName>
    <definedName name="VData">'[2]Трудовой процесс. Норматив'!#REF!</definedName>
    <definedName name="VDate" localSheetId="4">'[2]Трудовой процесс. Норматив'!#REF!</definedName>
    <definedName name="VDate" localSheetId="3">'[2]Трудовой процесс. Норматив'!#REF!</definedName>
    <definedName name="VDate">'[2]Трудовой процесс. Норматив'!#REF!</definedName>
    <definedName name="VEnd" localSheetId="4">'[2]Трудовой процесс. Норматив'!#REF!</definedName>
    <definedName name="VEnd" localSheetId="3">'[2]Трудовой процесс. Норматив'!#REF!</definedName>
    <definedName name="VEnd">'[2]Трудовой процесс. Норматив'!#REF!</definedName>
    <definedName name="VEnd2" localSheetId="4">'[2]Трудовой процесс. Норматив'!#REF!</definedName>
    <definedName name="VEnd2" localSheetId="3">'[2]Трудовой процесс. Норматив'!#REF!</definedName>
    <definedName name="VEnd2">'[2]Трудовой процесс. Норматив'!#REF!</definedName>
    <definedName name="VFil" localSheetId="4">'[2]Трудовой процесс. Норматив'!#REF!</definedName>
    <definedName name="VFil" localSheetId="3">'[2]Трудовой процесс. Норматив'!#REF!</definedName>
    <definedName name="VFil">'[2]Трудовой процесс. Норматив'!#REF!</definedName>
    <definedName name="VKoef" localSheetId="4">'[2]Трудовой процесс. Норматив'!#REF!</definedName>
    <definedName name="VKoef" localSheetId="3">'[2]Трудовой процесс. Норматив'!#REF!</definedName>
    <definedName name="VKoef">'[2]Трудовой процесс. Норматив'!#REF!</definedName>
    <definedName name="VObRazr" localSheetId="4">'[2]Трудовой процесс. Норматив'!#REF!</definedName>
    <definedName name="VObRazr" localSheetId="3">'[2]Трудовой процесс. Норматив'!#REF!</definedName>
    <definedName name="VObRazr">'[2]Трудовой процесс. Норматив'!#REF!</definedName>
    <definedName name="VProf" localSheetId="4">'[2]Трудовой процесс. Норматив'!#REF!</definedName>
    <definedName name="VProf" localSheetId="3">'[2]Трудовой процесс. Норматив'!#REF!</definedName>
    <definedName name="VProf">'[2]Трудовой процесс. Норматив'!#REF!</definedName>
    <definedName name="VRM" localSheetId="4">'[2]Трудовой процесс. Норматив'!#REF!</definedName>
    <definedName name="VRM" localSheetId="3">'[2]Трудовой процесс. Норматив'!#REF!</definedName>
    <definedName name="VRM">'[2]Трудовой процесс. Норматив'!#REF!</definedName>
    <definedName name="Z_30FEE15E_D26F_11D4_A6F7_00508B6A7686_.wvu.FilterData" hidden="1">#N/A</definedName>
    <definedName name="Z_30FEE15E_D26F_11D4_A6F7_00508B6A7686_.wvu.PrintArea" hidden="1">#N/A</definedName>
    <definedName name="Z_30FEE15E_D26F_11D4_A6F7_00508B6A7686_.wvu.PrintTitles" hidden="1">#N/A</definedName>
    <definedName name="Z_30FEE15E_D26F_11D4_A6F7_00508B6A7686_.wvu.Rows" hidden="1">#N/A</definedName>
    <definedName name="ZAK1" localSheetId="4">#REF!</definedName>
    <definedName name="ZAK1" localSheetId="3">#REF!</definedName>
    <definedName name="ZAK1">#REF!</definedName>
    <definedName name="ZAK1___0" localSheetId="4">#REF!</definedName>
    <definedName name="ZAK1___0" localSheetId="3">#REF!</definedName>
    <definedName name="ZAK1___0">#REF!</definedName>
    <definedName name="ZAK2" localSheetId="4">#REF!</definedName>
    <definedName name="ZAK2" localSheetId="3">#REF!</definedName>
    <definedName name="ZAK2">#REF!</definedName>
    <definedName name="zitogo" localSheetId="4">#REF!</definedName>
    <definedName name="zitogo" localSheetId="3">#REF!</definedName>
    <definedName name="zitogo">#REF!</definedName>
    <definedName name="А" localSheetId="4">#REF!</definedName>
    <definedName name="А" localSheetId="3">#REF!</definedName>
    <definedName name="А">#REF!</definedName>
    <definedName name="А2" localSheetId="4">#REF!</definedName>
    <definedName name="А2" localSheetId="3">#REF!</definedName>
    <definedName name="А2">#REF!</definedName>
    <definedName name="А34" localSheetId="4">#REF!</definedName>
    <definedName name="А34" localSheetId="3">#REF!</definedName>
    <definedName name="А34">#REF!</definedName>
    <definedName name="а36" localSheetId="4">#REF!</definedName>
    <definedName name="а36" localSheetId="3">#REF!</definedName>
    <definedName name="а36">#REF!</definedName>
    <definedName name="А4" localSheetId="4">#REF!</definedName>
    <definedName name="А4" localSheetId="3">#REF!</definedName>
    <definedName name="А4">#REF!</definedName>
    <definedName name="А5" localSheetId="4">#REF!</definedName>
    <definedName name="А5" localSheetId="3">#REF!</definedName>
    <definedName name="А5">#REF!</definedName>
    <definedName name="А6" localSheetId="4">#REF!</definedName>
    <definedName name="А6" localSheetId="3">#REF!</definedName>
    <definedName name="А6">#REF!</definedName>
    <definedName name="ааа" localSheetId="4">#REF!</definedName>
    <definedName name="ааа" localSheetId="3">#REF!</definedName>
    <definedName name="ааа">#REF!</definedName>
    <definedName name="аааа" localSheetId="4">#REF!</definedName>
    <definedName name="аааа" localSheetId="3">#REF!</definedName>
    <definedName name="аааа">#REF!</definedName>
    <definedName name="ав" localSheetId="4">#REF!</definedName>
    <definedName name="ав" localSheetId="3">#REF!</definedName>
    <definedName name="ав">#REF!</definedName>
    <definedName name="акег" localSheetId="4">'[2]Трудовой процесс. Норматив'!#REF!</definedName>
    <definedName name="акег" localSheetId="3">'[2]Трудовой процесс. Норматив'!#REF!</definedName>
    <definedName name="акег">'[2]Трудовой процесс. Норматив'!#REF!</definedName>
    <definedName name="анш" localSheetId="4">'[2]Трудовой процесс. Норматив'!#REF!</definedName>
    <definedName name="анш" localSheetId="3">'[2]Трудовой процесс. Норматив'!#REF!</definedName>
    <definedName name="анш">'[2]Трудовой процесс. Норматив'!#REF!</definedName>
    <definedName name="ап" localSheetId="4">'[2]Трудовой процесс. Норматив'!#REF!</definedName>
    <definedName name="ап" localSheetId="3">'[2]Трудовой процесс. Норматив'!#REF!</definedName>
    <definedName name="ап">'[2]Трудовой процесс. Норматив'!#REF!</definedName>
    <definedName name="апр" localSheetId="4">'[2]Трудовой процесс. Норматив'!#REF!</definedName>
    <definedName name="апр" localSheetId="3">'[2]Трудовой процесс. Норматив'!#REF!</definedName>
    <definedName name="апр">'[2]Трудовой процесс. Норматив'!#REF!</definedName>
    <definedName name="арп" localSheetId="4">'[2]Трудовой процесс. Норматив'!#REF!</definedName>
    <definedName name="арп" localSheetId="3">'[2]Трудовой процесс. Норматив'!#REF!</definedName>
    <definedName name="арп">'[2]Трудовой процесс. Норматив'!#REF!</definedName>
    <definedName name="арр" localSheetId="4">'[2]Трудовой процесс. Норматив'!#REF!</definedName>
    <definedName name="арр" localSheetId="3">'[2]Трудовой процесс. Норматив'!#REF!</definedName>
    <definedName name="арр">'[2]Трудовой процесс. Норматив'!#REF!</definedName>
    <definedName name="_xlnm.Database" localSheetId="4">#REF!</definedName>
    <definedName name="_xlnm.Database" localSheetId="3">#REF!</definedName>
    <definedName name="_xlnm.Database">#REF!</definedName>
    <definedName name="блок" localSheetId="4">#REF!</definedName>
    <definedName name="блок" localSheetId="3">#REF!</definedName>
    <definedName name="блок">#REF!</definedName>
    <definedName name="вдц" localSheetId="4">#REF!</definedName>
    <definedName name="вдц" localSheetId="3">#REF!</definedName>
    <definedName name="вдц">#REF!</definedName>
    <definedName name="весмп" localSheetId="4">#REF!</definedName>
    <definedName name="весмп" localSheetId="3">#REF!</definedName>
    <definedName name="весмп">#REF!</definedName>
    <definedName name="весы" localSheetId="4">[7]мобдемоб!#REF!</definedName>
    <definedName name="весы" localSheetId="3">[7]мобдемоб!#REF!</definedName>
    <definedName name="весы">[7]мобдемоб!#REF!</definedName>
    <definedName name="ВидРабот">#REF!</definedName>
    <definedName name="вке" localSheetId="4">'[2]Трудовой процесс. Норматив'!#REF!</definedName>
    <definedName name="вке" localSheetId="3">'[2]Трудовой процесс. Норматив'!#REF!</definedName>
    <definedName name="вке">'[2]Трудовой процесс. Норматив'!#REF!</definedName>
    <definedName name="врем" localSheetId="4">#REF!</definedName>
    <definedName name="врем" localSheetId="3">#REF!</definedName>
    <definedName name="врем">#REF!</definedName>
    <definedName name="Всего_по_смете" localSheetId="4">#REF!</definedName>
    <definedName name="Всего_по_смете" localSheetId="3">#REF!</definedName>
    <definedName name="Всего_по_смете">#REF!</definedName>
    <definedName name="ВСП.таб.2" localSheetId="4">#REF!</definedName>
    <definedName name="ВСП.таб.2" localSheetId="3">#REF!</definedName>
    <definedName name="ВСП.таб.2">#REF!</definedName>
    <definedName name="Вспомогательные_работы" localSheetId="4">#REF!</definedName>
    <definedName name="Вспомогательные_работы" localSheetId="3">#REF!</definedName>
    <definedName name="Вспомогательные_работы">#REF!</definedName>
    <definedName name="ВТ" localSheetId="4">#REF!</definedName>
    <definedName name="ВТ" localSheetId="3">#REF!</definedName>
    <definedName name="ВТ">#REF!</definedName>
    <definedName name="высл" localSheetId="4">#REF!</definedName>
    <definedName name="высл" localSheetId="3">#REF!</definedName>
    <definedName name="высл">#REF!</definedName>
    <definedName name="Вычислительная_техника" localSheetId="4">[17]Коэфф1.!#REF!</definedName>
    <definedName name="Вычислительная_техника" localSheetId="3">[17]Коэфф1.!#REF!</definedName>
    <definedName name="Вычислительная_техника">[17]Коэфф1.!#REF!</definedName>
    <definedName name="г" localSheetId="4">'[2]Трудовой процесс. Норматив'!#REF!</definedName>
    <definedName name="г" localSheetId="3">'[2]Трудовой процесс. Норматив'!#REF!</definedName>
    <definedName name="г">'[2]Трудовой процесс. Норматив'!#REF!</definedName>
    <definedName name="геодезия" localSheetId="4">#REF!</definedName>
    <definedName name="геодезия" localSheetId="3">#REF!</definedName>
    <definedName name="геодезия">#REF!</definedName>
    <definedName name="геология" localSheetId="4">#REF!</definedName>
    <definedName name="геология" localSheetId="3">#REF!</definedName>
    <definedName name="геология">#REF!</definedName>
    <definedName name="геофизика" localSheetId="4">#REF!</definedName>
    <definedName name="геофизика" localSheetId="3">#REF!</definedName>
    <definedName name="геофизика">#REF!</definedName>
    <definedName name="Гидр" localSheetId="4">[5]топография!#REF!</definedName>
    <definedName name="Гидр" localSheetId="3">[5]топография!#REF!</definedName>
    <definedName name="Гидр">[5]топография!#REF!</definedName>
    <definedName name="Гидрол">[18]топо!$IU$3</definedName>
    <definedName name="ГИП" localSheetId="4">#REF!</definedName>
    <definedName name="ГИП" localSheetId="3">#REF!</definedName>
    <definedName name="ГИП">#REF!</definedName>
    <definedName name="гпш" localSheetId="4">#REF!</definedName>
    <definedName name="гпш" localSheetId="3">#REF!</definedName>
    <definedName name="гпш">#REF!</definedName>
    <definedName name="группа" localSheetId="4">#REF!</definedName>
    <definedName name="группа" localSheetId="3">#REF!</definedName>
    <definedName name="группа">#REF!</definedName>
    <definedName name="гшон" localSheetId="4">[7]мобдемоб!#REF!</definedName>
    <definedName name="гшон" localSheetId="3">[7]мобдемоб!#REF!</definedName>
    <definedName name="гшон">[7]мобдемоб!#REF!</definedName>
    <definedName name="д">[19]ц_1991!$A$6</definedName>
    <definedName name="Дефлятор" localSheetId="4">#REF!</definedName>
    <definedName name="Дефлятор" localSheetId="3">#REF!</definedName>
    <definedName name="Дефлятор">#REF!</definedName>
    <definedName name="Диск" localSheetId="4">#REF!</definedName>
    <definedName name="Диск" localSheetId="3">#REF!</definedName>
    <definedName name="Диск">#REF!</definedName>
    <definedName name="Длинна_границы" localSheetId="4">#REF!</definedName>
    <definedName name="Длинна_границы" localSheetId="3">#REF!</definedName>
    <definedName name="Длинна_границы">#REF!</definedName>
    <definedName name="Длинна_трассы">'[20]Данные для расчёта сметы'!$J$42</definedName>
    <definedName name="Доб.кв." hidden="1">#N/A</definedName>
    <definedName name="дог" localSheetId="4">#REF!</definedName>
    <definedName name="дог" localSheetId="3">#REF!</definedName>
    <definedName name="дог">#REF!</definedName>
    <definedName name="договор" localSheetId="4">#REF!</definedName>
    <definedName name="договор" localSheetId="3">#REF!</definedName>
    <definedName name="договор">#REF!</definedName>
    <definedName name="дол" localSheetId="4">#REF!</definedName>
    <definedName name="дол" localSheetId="3">#REF!</definedName>
    <definedName name="дол">#REF!</definedName>
    <definedName name="Доп._оборудование" localSheetId="4">[17]Коэфф1.!#REF!</definedName>
    <definedName name="Доп._оборудование" localSheetId="3">[17]Коэфф1.!#REF!</definedName>
    <definedName name="Доп._оборудование">[17]Коэфф1.!#REF!</definedName>
    <definedName name="Доп_оборуд" localSheetId="4">#REF!</definedName>
    <definedName name="Доп_оборуд" localSheetId="3">#REF!</definedName>
    <definedName name="Доп_оборуд">#REF!</definedName>
    <definedName name="допотп" localSheetId="4">#REF!</definedName>
    <definedName name="допотп" localSheetId="3">#REF!</definedName>
    <definedName name="допотп">#REF!</definedName>
    <definedName name="Дорога" localSheetId="4">[17]Шкаф!#REF!</definedName>
    <definedName name="Дорога" localSheetId="3">[17]Шкаф!#REF!</definedName>
    <definedName name="Дорога">[17]Шкаф!#REF!</definedName>
    <definedName name="ДСК" localSheetId="4">[5]топография!#REF!</definedName>
    <definedName name="ДСК" localSheetId="3">[5]топография!#REF!</definedName>
    <definedName name="ДСК">[5]топография!#REF!</definedName>
    <definedName name="дск1" localSheetId="4">[5]топография!#REF!</definedName>
    <definedName name="дск1" localSheetId="3">[5]топография!#REF!</definedName>
    <definedName name="дск1">[5]топография!#REF!</definedName>
    <definedName name="ДЦ" localSheetId="4">#REF!</definedName>
    <definedName name="ДЦ" localSheetId="3">#REF!</definedName>
    <definedName name="ДЦ">#REF!</definedName>
    <definedName name="ДЦ1">[21]ДЦ!$D$4</definedName>
    <definedName name="ДЦ10">[21]ДЦ!$D$16</definedName>
    <definedName name="ДЦ11" localSheetId="4">#REF!</definedName>
    <definedName name="ДЦ11" localSheetId="3">#REF!</definedName>
    <definedName name="ДЦ11">#REF!</definedName>
    <definedName name="ДЦ12">[21]ДЦ!$D$18</definedName>
    <definedName name="ДЦ13" localSheetId="4">#REF!</definedName>
    <definedName name="ДЦ13" localSheetId="3">#REF!</definedName>
    <definedName name="ДЦ13">#REF!</definedName>
    <definedName name="ДЦ14">[21]ДЦ!$D$20</definedName>
    <definedName name="ДЦ15" localSheetId="4">#REF!</definedName>
    <definedName name="ДЦ15" localSheetId="3">#REF!</definedName>
    <definedName name="ДЦ15">#REF!</definedName>
    <definedName name="ДЦ16">[21]ДЦ!$D$22</definedName>
    <definedName name="ДЦ17">[21]ДЦ!$D$23</definedName>
    <definedName name="ДЦ18">[21]ДЦ!$D$24</definedName>
    <definedName name="ДЦ19" localSheetId="4">#REF!</definedName>
    <definedName name="ДЦ19" localSheetId="3">#REF!</definedName>
    <definedName name="ДЦ19">#REF!</definedName>
    <definedName name="ДЦ2">[21]ДЦ!$D$5</definedName>
    <definedName name="ДЦ2_">[21]ДЦ!$J$5</definedName>
    <definedName name="ДЦ20" localSheetId="4">#REF!</definedName>
    <definedName name="ДЦ20" localSheetId="3">#REF!</definedName>
    <definedName name="ДЦ20">#REF!</definedName>
    <definedName name="ДЦ20_1" localSheetId="4">#REF!</definedName>
    <definedName name="ДЦ20_1" localSheetId="3">#REF!</definedName>
    <definedName name="ДЦ20_1">#REF!</definedName>
    <definedName name="ДЦ21">[21]ДЦ!$D$28</definedName>
    <definedName name="ДЦ22">[21]ДЦ!$D$29</definedName>
    <definedName name="ДЦ23">[21]ДЦ!$D$30</definedName>
    <definedName name="ДЦ24">[21]ДЦ!$D$31</definedName>
    <definedName name="ДЦ25">[21]ДЦ!$D$32</definedName>
    <definedName name="ДЦ26">[21]ДЦ!$D$33</definedName>
    <definedName name="ДЦ3" localSheetId="4">#REF!</definedName>
    <definedName name="ДЦ3" localSheetId="3">#REF!</definedName>
    <definedName name="ДЦ3">#REF!</definedName>
    <definedName name="ДЦ3_">[21]ДЦ!$J$6</definedName>
    <definedName name="ДЦ4" localSheetId="4">#REF!</definedName>
    <definedName name="ДЦ4" localSheetId="3">#REF!</definedName>
    <definedName name="ДЦ4">#REF!</definedName>
    <definedName name="ДЦ5" localSheetId="4">#REF!</definedName>
    <definedName name="ДЦ5" localSheetId="3">#REF!</definedName>
    <definedName name="ДЦ5">#REF!</definedName>
    <definedName name="ДЦ6">[21]ДЦ!$D$9</definedName>
    <definedName name="ДЦ6_1">[21]ДЦ!$J$9</definedName>
    <definedName name="ДЦ7">[21]ДЦ!$D$11</definedName>
    <definedName name="ДЦ8">[21]ДЦ!$D$12</definedName>
    <definedName name="ДЦ9">[21]ДЦ!$D$15</definedName>
    <definedName name="е" localSheetId="4">'[2]Трудовой процесс. Норматив'!#REF!</definedName>
    <definedName name="е" localSheetId="3">'[2]Трудовой процесс. Норматив'!#REF!</definedName>
    <definedName name="е">'[2]Трудовой процесс. Норматив'!#REF!</definedName>
    <definedName name="ег" localSheetId="4">#REF!</definedName>
    <definedName name="ег" localSheetId="3">#REF!</definedName>
    <definedName name="ег">#REF!</definedName>
    <definedName name="егкеса" localSheetId="4">[7]мобдемоб!#REF!</definedName>
    <definedName name="егкеса" localSheetId="3">[7]мобдемоб!#REF!</definedName>
    <definedName name="егкеса">[7]мобдемоб!#REF!</definedName>
    <definedName name="екяв" localSheetId="4">'[2]Трудовой процесс. Норматив'!#REF!</definedName>
    <definedName name="екяв" localSheetId="3">'[2]Трудовой процесс. Норматив'!#REF!</definedName>
    <definedName name="екяв">'[2]Трудовой процесс. Норматив'!#REF!</definedName>
    <definedName name="емм" localSheetId="4">#REF!</definedName>
    <definedName name="емм" localSheetId="3">#REF!</definedName>
    <definedName name="емм">#REF!</definedName>
    <definedName name="емм1" localSheetId="4">#REF!</definedName>
    <definedName name="емм1" localSheetId="3">#REF!</definedName>
    <definedName name="емм1">#REF!</definedName>
    <definedName name="ено" localSheetId="4">'[2]Трудовой процесс. Норматив'!#REF!</definedName>
    <definedName name="ено" localSheetId="3">'[2]Трудовой процесс. Норматив'!#REF!</definedName>
    <definedName name="ено">'[2]Трудовой процесс. Норматив'!#REF!</definedName>
    <definedName name="енсш" localSheetId="4">'[2]Трудовой процесс. Норматив'!#REF!</definedName>
    <definedName name="енсш" localSheetId="3">'[2]Трудовой процесс. Норматив'!#REF!</definedName>
    <definedName name="енсш">'[2]Трудовой процесс. Норматив'!#REF!</definedName>
    <definedName name="енш" localSheetId="4">'[2]Трудовой процесс. Норматив'!#REF!</definedName>
    <definedName name="енш" localSheetId="3">'[2]Трудовой процесс. Норматив'!#REF!</definedName>
    <definedName name="енш">'[2]Трудовой процесс. Норматив'!#REF!</definedName>
    <definedName name="ер" localSheetId="4">[7]мобдемоб!#REF!</definedName>
    <definedName name="ер" localSheetId="3">[7]мобдемоб!#REF!</definedName>
    <definedName name="ер">[7]мобдемоб!#REF!</definedName>
    <definedName name="есв" localSheetId="4">'[2]Трудовой процесс. Норматив'!#REF!</definedName>
    <definedName name="есв" localSheetId="3">'[2]Трудовой процесс. Норматив'!#REF!</definedName>
    <definedName name="есв">'[2]Трудовой процесс. Норматив'!#REF!</definedName>
    <definedName name="ж">[19]ц_1991!$A$6</definedName>
    <definedName name="жжж">[19]ц_1991!$A$6</definedName>
    <definedName name="з" localSheetId="4">#REF!</definedName>
    <definedName name="з" localSheetId="3">#REF!</definedName>
    <definedName name="з">#REF!</definedName>
    <definedName name="Зависимые" localSheetId="4">#REF!</definedName>
    <definedName name="Зависимые" localSheetId="3">#REF!</definedName>
    <definedName name="Зависимые">#REF!</definedName>
    <definedName name="_xlnm.Print_Titles">#N/A</definedName>
    <definedName name="Заказчик" localSheetId="4">#REF!</definedName>
    <definedName name="Заказчик" localSheetId="3">#REF!</definedName>
    <definedName name="Заказчик">#REF!</definedName>
    <definedName name="запч" localSheetId="4">[7]мобдемоб!#REF!</definedName>
    <definedName name="запч" localSheetId="3">[7]мобдемоб!#REF!</definedName>
    <definedName name="запч">[7]мобдемоб!#REF!</definedName>
    <definedName name="запчасти" localSheetId="4">[7]мобдемоб!#REF!</definedName>
    <definedName name="запчасти" localSheetId="3">[7]мобдемоб!#REF!</definedName>
    <definedName name="запчасти">[7]мобдемоб!#REF!</definedName>
    <definedName name="ЗИП_Всего" localSheetId="4">'[17]Прайс лист'!#REF!</definedName>
    <definedName name="ЗИП_Всего" localSheetId="3">'[17]Прайс лист'!#REF!</definedName>
    <definedName name="ЗИП_Всего">'[17]Прайс лист'!#REF!</definedName>
    <definedName name="зп" localSheetId="4">#REF!</definedName>
    <definedName name="зп" localSheetId="3">#REF!</definedName>
    <definedName name="зп">#REF!</definedName>
    <definedName name="зпмес" localSheetId="4">#REF!</definedName>
    <definedName name="зпмес" localSheetId="3">#REF!</definedName>
    <definedName name="зпмес">#REF!</definedName>
    <definedName name="зпо" localSheetId="4">#REF!</definedName>
    <definedName name="зпо" localSheetId="3">#REF!</definedName>
    <definedName name="зпо">#REF!</definedName>
    <definedName name="зппр" localSheetId="4">#REF!</definedName>
    <definedName name="зппр" localSheetId="3">#REF!</definedName>
    <definedName name="зппр">#REF!</definedName>
    <definedName name="зпч" localSheetId="4">#REF!</definedName>
    <definedName name="зпч" localSheetId="3">#REF!</definedName>
    <definedName name="зпч">#REF!</definedName>
    <definedName name="зу" localSheetId="4">#REF!</definedName>
    <definedName name="зу" localSheetId="3">#REF!</definedName>
    <definedName name="зу">#REF!</definedName>
    <definedName name="и_н_п" localSheetId="4">#REF!</definedName>
    <definedName name="и_н_п" localSheetId="3">#REF!</definedName>
    <definedName name="и_н_п">#REF!</definedName>
    <definedName name="изп" localSheetId="4">#REF!</definedName>
    <definedName name="изп" localSheetId="3">#REF!</definedName>
    <definedName name="изп">#REF!</definedName>
    <definedName name="имат" localSheetId="4">#REF!</definedName>
    <definedName name="имат" localSheetId="3">#REF!</definedName>
    <definedName name="имат">#REF!</definedName>
    <definedName name="иматзак" localSheetId="4">#REF!</definedName>
    <definedName name="иматзак" localSheetId="3">#REF!</definedName>
    <definedName name="иматзак">#REF!</definedName>
    <definedName name="иматпод" localSheetId="4">#REF!</definedName>
    <definedName name="иматпод" localSheetId="3">#REF!</definedName>
    <definedName name="иматпод">#REF!</definedName>
    <definedName name="имя" localSheetId="4">#REF!</definedName>
    <definedName name="имя" localSheetId="3">#REF!</definedName>
    <definedName name="имя">#REF!</definedName>
    <definedName name="инд1" localSheetId="4">#REF!</definedName>
    <definedName name="инд1" localSheetId="3">#REF!</definedName>
    <definedName name="инд1">#REF!</definedName>
    <definedName name="инд11" localSheetId="4">#REF!</definedName>
    <definedName name="инд11" localSheetId="3">#REF!</definedName>
    <definedName name="инд11">#REF!</definedName>
    <definedName name="инд12" localSheetId="4">#REF!</definedName>
    <definedName name="инд12" localSheetId="3">#REF!</definedName>
    <definedName name="инд12">#REF!</definedName>
    <definedName name="инд13" localSheetId="4">#REF!</definedName>
    <definedName name="инд13" localSheetId="3">#REF!</definedName>
    <definedName name="инд13">#REF!</definedName>
    <definedName name="инд3" localSheetId="4">#REF!</definedName>
    <definedName name="инд3" localSheetId="3">#REF!</definedName>
    <definedName name="инд3">#REF!</definedName>
    <definedName name="инд4" localSheetId="4">#REF!</definedName>
    <definedName name="инд4" localSheetId="3">#REF!</definedName>
    <definedName name="инд4">#REF!</definedName>
    <definedName name="инд5" localSheetId="4">#REF!</definedName>
    <definedName name="инд5" localSheetId="3">#REF!</definedName>
    <definedName name="инд5">#REF!</definedName>
    <definedName name="инд6" localSheetId="4">#REF!</definedName>
    <definedName name="инд6" localSheetId="3">#REF!</definedName>
    <definedName name="инд6">#REF!</definedName>
    <definedName name="инд7" localSheetId="4">#REF!</definedName>
    <definedName name="инд7" localSheetId="3">#REF!</definedName>
    <definedName name="инд7">#REF!</definedName>
    <definedName name="инд8" localSheetId="4">#REF!</definedName>
    <definedName name="инд8" localSheetId="3">#REF!</definedName>
    <definedName name="инд8">#REF!</definedName>
    <definedName name="инд9" localSheetId="4">#REF!</definedName>
    <definedName name="инд9" localSheetId="3">#REF!</definedName>
    <definedName name="инд9">#REF!</definedName>
    <definedName name="Иобор" localSheetId="4">#REF!</definedName>
    <definedName name="Иобор" localSheetId="3">#REF!</definedName>
    <definedName name="Иобор">#REF!</definedName>
    <definedName name="Ипроч" localSheetId="4">#REF!</definedName>
    <definedName name="Ипроч" localSheetId="3">#REF!</definedName>
    <definedName name="Ипроч">#REF!</definedName>
    <definedName name="Исмр" localSheetId="4">#REF!</definedName>
    <definedName name="Исмр" localSheetId="3">#REF!</definedName>
    <definedName name="Исмр">#REF!</definedName>
    <definedName name="Итого_по_разделу_V" localSheetId="4">#REF!</definedName>
    <definedName name="Итого_по_разделу_V" localSheetId="3">#REF!</definedName>
    <definedName name="Итого_по_разделу_V">#REF!</definedName>
    <definedName name="Итого_по_смете" localSheetId="4">#REF!</definedName>
    <definedName name="Итого_по_смете" localSheetId="3">#REF!</definedName>
    <definedName name="Итого_по_смете">#REF!</definedName>
    <definedName name="иэмм" localSheetId="4">#REF!</definedName>
    <definedName name="иэмм" localSheetId="3">#REF!</definedName>
    <definedName name="иэмм">#REF!</definedName>
    <definedName name="й" localSheetId="4">#REF!</definedName>
    <definedName name="й" localSheetId="3">#REF!</definedName>
    <definedName name="й">#REF!</definedName>
    <definedName name="йййй" localSheetId="4">#REF!</definedName>
    <definedName name="йййй" localSheetId="3">#REF!</definedName>
    <definedName name="йййй">#REF!</definedName>
    <definedName name="йц" localSheetId="4">'[2]Трудовой процесс. Норматив'!#REF!</definedName>
    <definedName name="йц" localSheetId="3">'[2]Трудовой процесс. Норматив'!#REF!</definedName>
    <definedName name="йц">'[2]Трудовой процесс. Норматив'!#REF!</definedName>
    <definedName name="к" localSheetId="4">'[2]Трудовой процесс. Норматив'!#REF!</definedName>
    <definedName name="к" localSheetId="3">'[2]Трудовой процесс. Норматив'!#REF!</definedName>
    <definedName name="к">'[2]Трудовой процесс. Норматив'!#REF!</definedName>
    <definedName name="Кабели" localSheetId="4">[17]Коэфф1.!#REF!</definedName>
    <definedName name="Кабели" localSheetId="3">[17]Коэфф1.!#REF!</definedName>
    <definedName name="Кабели">[17]Коэфф1.!#REF!</definedName>
    <definedName name="Камеральных" localSheetId="4">#REF!</definedName>
    <definedName name="Камеральных" localSheetId="3">#REF!</definedName>
    <definedName name="Камеральных">#REF!</definedName>
    <definedName name="Категория_сложности" localSheetId="4">#REF!</definedName>
    <definedName name="Категория_сложности" localSheetId="3">#REF!</definedName>
    <definedName name="Категория_сложности">#REF!</definedName>
    <definedName name="кв" localSheetId="4">'[2]Трудовой процесс. Норматив'!#REF!</definedName>
    <definedName name="кв" localSheetId="3">'[2]Трудовой процесс. Норматив'!#REF!</definedName>
    <definedName name="кв">'[2]Трудовой процесс. Норматив'!#REF!</definedName>
    <definedName name="кв5гнк" localSheetId="4">'[2]Трудовой процесс. Норматив'!#REF!</definedName>
    <definedName name="кв5гнк" localSheetId="3">'[2]Трудовой процесс. Норматив'!#REF!</definedName>
    <definedName name="кв5гнк">'[2]Трудовой процесс. Норматив'!#REF!</definedName>
    <definedName name="ке" localSheetId="4">'[2]Трудовой процесс. Норматив'!#REF!</definedName>
    <definedName name="ке" localSheetId="3">'[2]Трудовой процесс. Норматив'!#REF!</definedName>
    <definedName name="ке">'[2]Трудовой процесс. Норматив'!#REF!</definedName>
    <definedName name="кегнгшшщщщззз" localSheetId="4">'[2]Трудовой процесс. Норматив'!#REF!</definedName>
    <definedName name="кегнгшшщщщззз" localSheetId="3">'[2]Трудовой процесс. Норматив'!#REF!</definedName>
    <definedName name="кегнгшшщщщззз">'[2]Трудовой процесс. Норматив'!#REF!</definedName>
    <definedName name="кеп" localSheetId="4">'[2]Трудовой процесс. Норматив'!#REF!</definedName>
    <definedName name="кеп" localSheetId="3">'[2]Трудовой процесс. Норматив'!#REF!</definedName>
    <definedName name="кеп">'[2]Трудовой процесс. Норматив'!#REF!</definedName>
    <definedName name="кк" localSheetId="4">[7]мобдемоб!#REF!</definedName>
    <definedName name="кк" localSheetId="3">[7]мобдемоб!#REF!</definedName>
    <definedName name="кк">[7]мобдемоб!#REF!</definedName>
    <definedName name="кмм" localSheetId="4">#REF!</definedName>
    <definedName name="кмм" localSheetId="3">#REF!</definedName>
    <definedName name="кмм">#REF!</definedName>
    <definedName name="кмо" localSheetId="4">#REF!</definedName>
    <definedName name="кмо" localSheetId="3">#REF!</definedName>
    <definedName name="кмо">#REF!</definedName>
    <definedName name="кн" localSheetId="4">'[2]Трудовой процесс. Норматив'!#REF!</definedName>
    <definedName name="кн" localSheetId="3">'[2]Трудовой процесс. Норматив'!#REF!</definedName>
    <definedName name="кн">'[2]Трудовой процесс. Норматив'!#REF!</definedName>
    <definedName name="кол" localSheetId="4">#REF!</definedName>
    <definedName name="кол" localSheetId="3">#REF!</definedName>
    <definedName name="кол">#REF!</definedName>
    <definedName name="Количество_землепользователей" localSheetId="4">#REF!</definedName>
    <definedName name="Количество_землепользователей" localSheetId="3">#REF!</definedName>
    <definedName name="Количество_землепользователей">#REF!</definedName>
    <definedName name="Количество_контуров" localSheetId="4">'[20]Данные для расчёта сметы'!#REF!</definedName>
    <definedName name="Количество_контуров" localSheetId="3">'[20]Данные для расчёта сметы'!#REF!</definedName>
    <definedName name="Количество_контуров">'[20]Данные для расчёта сметы'!#REF!</definedName>
    <definedName name="Количество_культур" localSheetId="4">'[20]Данные для расчёта сметы'!#REF!</definedName>
    <definedName name="Количество_культур" localSheetId="3">'[20]Данные для расчёта сметы'!#REF!</definedName>
    <definedName name="Количество_культур">'[20]Данные для расчёта сметы'!#REF!</definedName>
    <definedName name="Количество_планшетов" localSheetId="4">'[20]Данные для расчёта сметы'!#REF!</definedName>
    <definedName name="Количество_планшетов" localSheetId="3">'[20]Данные для расчёта сметы'!#REF!</definedName>
    <definedName name="Количество_планшетов">'[20]Данные для расчёта сметы'!#REF!</definedName>
    <definedName name="Количество_предприятий" localSheetId="4">'[20]Данные для расчёта сметы'!#REF!</definedName>
    <definedName name="Количество_предприятий" localSheetId="3">'[20]Данные для расчёта сметы'!#REF!</definedName>
    <definedName name="Количество_предприятий">'[20]Данные для расчёта сметы'!#REF!</definedName>
    <definedName name="Количество_согласований" localSheetId="4">#REF!</definedName>
    <definedName name="Количество_согласований" localSheetId="3">#REF!</definedName>
    <definedName name="Количество_согласований">#REF!</definedName>
    <definedName name="Количество_точек" localSheetId="4">#REF!</definedName>
    <definedName name="Количество_точек" localSheetId="3">#REF!</definedName>
    <definedName name="Количество_точек">#REF!</definedName>
    <definedName name="Количестов_точек" localSheetId="4">#REF!</definedName>
    <definedName name="Количестов_точек" localSheetId="3">#REF!</definedName>
    <definedName name="Количестов_точек">#REF!</definedName>
    <definedName name="ком." localSheetId="4">#REF!</definedName>
    <definedName name="ком." localSheetId="3">#REF!</definedName>
    <definedName name="ком.">#REF!</definedName>
    <definedName name="Командировочные_расходы" localSheetId="4">#REF!</definedName>
    <definedName name="Командировочные_расходы" localSheetId="3">#REF!</definedName>
    <definedName name="Командировочные_расходы">#REF!</definedName>
    <definedName name="Контроллер" localSheetId="4">[17]Коэфф1.!#REF!</definedName>
    <definedName name="Контроллер" localSheetId="3">[17]Коэфф1.!#REF!</definedName>
    <definedName name="Контроллер">[17]Коэфф1.!#REF!</definedName>
    <definedName name="копия" localSheetId="4">#REF!</definedName>
    <definedName name="копия" localSheetId="3">#REF!</definedName>
    <definedName name="копия">#REF!</definedName>
    <definedName name="Коэфициент" localSheetId="4">#REF!</definedName>
    <definedName name="Коэфициент" localSheetId="3">#REF!</definedName>
    <definedName name="Коэфициент">#REF!</definedName>
    <definedName name="Коэффициент" localSheetId="4">#REF!</definedName>
    <definedName name="Коэффициент" localSheetId="3">#REF!</definedName>
    <definedName name="Коэффициент">#REF!</definedName>
    <definedName name="кп" localSheetId="4">'[2]Трудовой процесс. Норматив'!#REF!</definedName>
    <definedName name="кп" localSheetId="3">'[2]Трудовой процесс. Норматив'!#REF!</definedName>
    <definedName name="кп">'[2]Трудовой процесс. Норматив'!#REF!</definedName>
    <definedName name="_xlnm.Criteria" localSheetId="4">#REF!</definedName>
    <definedName name="_xlnm.Criteria" localSheetId="3">#REF!</definedName>
    <definedName name="_xlnm.Criteria">#REF!</definedName>
    <definedName name="ку" localSheetId="4">'[2]Трудовой процесс. Норматив'!#REF!</definedName>
    <definedName name="ку" localSheetId="3">'[2]Трудовой процесс. Норматив'!#REF!</definedName>
    <definedName name="ку">'[2]Трудовой процесс. Норматив'!#REF!</definedName>
    <definedName name="Курс">[17]Коэфф1.!$E$23</definedName>
    <definedName name="Курс_доллара_США" localSheetId="4">#REF!</definedName>
    <definedName name="Курс_доллара_США" localSheetId="3">#REF!</definedName>
    <definedName name="Курс_доллара_США">#REF!</definedName>
    <definedName name="л" localSheetId="4">'[2]Трудовой процесс. Норматив'!#REF!</definedName>
    <definedName name="л" localSheetId="3">'[2]Трудовой процесс. Норматив'!#REF!</definedName>
    <definedName name="л">'[2]Трудовой процесс. Норматив'!#REF!</definedName>
    <definedName name="лаборатория" localSheetId="4">#REF!</definedName>
    <definedName name="лаборатория" localSheetId="3">#REF!</definedName>
    <definedName name="лаборатория">#REF!</definedName>
    <definedName name="лдл" localSheetId="4">'[20]Данные для расчёта сметы'!#REF!</definedName>
    <definedName name="лдл" localSheetId="3">'[20]Данные для расчёта сметы'!#REF!</definedName>
    <definedName name="лдл">'[20]Данные для расчёта сметы'!#REF!</definedName>
    <definedName name="ло" localSheetId="4">'[2]Трудовой процесс. Норматив'!#REF!</definedName>
    <definedName name="ло" localSheetId="3">'[2]Трудовой процесс. Норматив'!#REF!</definedName>
    <definedName name="ло">'[2]Трудовой процесс. Норматив'!#REF!</definedName>
    <definedName name="м" localSheetId="4">#REF!</definedName>
    <definedName name="м" localSheetId="3">#REF!</definedName>
    <definedName name="м">#REF!</definedName>
    <definedName name="масмес" localSheetId="4">#REF!</definedName>
    <definedName name="масмес" localSheetId="3">#REF!</definedName>
    <definedName name="масмес">#REF!</definedName>
    <definedName name="мат" localSheetId="4">#REF!</definedName>
    <definedName name="мат" localSheetId="3">#REF!</definedName>
    <definedName name="мат">#REF!</definedName>
    <definedName name="материал" localSheetId="4">[7]мобдемоб!#REF!</definedName>
    <definedName name="материал" localSheetId="3">[7]мобдемоб!#REF!</definedName>
    <definedName name="материал">[7]мобдемоб!#REF!</definedName>
    <definedName name="матз" localSheetId="4">#REF!</definedName>
    <definedName name="матз" localSheetId="3">#REF!</definedName>
    <definedName name="матз">#REF!</definedName>
    <definedName name="матпз" localSheetId="4">#REF!</definedName>
    <definedName name="матпз" localSheetId="3">#REF!</definedName>
    <definedName name="матпз">#REF!</definedName>
    <definedName name="машч" localSheetId="4">#REF!</definedName>
    <definedName name="машч" localSheetId="3">#REF!</definedName>
    <definedName name="машч">#REF!</definedName>
    <definedName name="мех" localSheetId="4">#REF!</definedName>
    <definedName name="мех" localSheetId="3">#REF!</definedName>
    <definedName name="мех">#REF!</definedName>
    <definedName name="мз" localSheetId="4">#REF!</definedName>
    <definedName name="мз" localSheetId="3">#REF!</definedName>
    <definedName name="мз">#REF!</definedName>
    <definedName name="Мл" localSheetId="4">'[2]Трудовой процесс. Норматив'!#REF!</definedName>
    <definedName name="Мл" localSheetId="3">'[2]Трудовой процесс. Норматив'!#REF!</definedName>
    <definedName name="Мл">'[2]Трудовой процесс. Норматив'!#REF!</definedName>
    <definedName name="Монтаж" localSheetId="4">#REF!</definedName>
    <definedName name="Монтаж" localSheetId="3">#REF!</definedName>
    <definedName name="Монтаж">#REF!</definedName>
    <definedName name="мч" localSheetId="4">'[2]Трудовой процесс. Норматив'!#REF!</definedName>
    <definedName name="мч" localSheetId="3">'[2]Трудовой процесс. Норматив'!#REF!</definedName>
    <definedName name="мч">'[2]Трудовой процесс. Норматив'!#REF!</definedName>
    <definedName name="н" localSheetId="4">#REF!</definedName>
    <definedName name="н" localSheetId="3">#REF!</definedName>
    <definedName name="н">#REF!</definedName>
    <definedName name="Название_проекта" localSheetId="4">#REF!</definedName>
    <definedName name="Название_проекта" localSheetId="3">#REF!</definedName>
    <definedName name="Название_проекта">#REF!</definedName>
    <definedName name="нгш" localSheetId="4">'[2]Трудовой процесс. Норматив'!#REF!</definedName>
    <definedName name="нгш" localSheetId="3">'[2]Трудовой процесс. Норматив'!#REF!</definedName>
    <definedName name="нгш">'[2]Трудовой процесс. Норматив'!#REF!</definedName>
    <definedName name="НДС" localSheetId="4">#REF!</definedName>
    <definedName name="НДС" localSheetId="3">#REF!</definedName>
    <definedName name="НДС">#REF!</definedName>
    <definedName name="нека" localSheetId="4">'[2]Трудовой процесс. Норматив'!#REF!</definedName>
    <definedName name="нека" localSheetId="3">'[2]Трудовой процесс. Норматив'!#REF!</definedName>
    <definedName name="нека">'[2]Трудовой процесс. Норматив'!#REF!</definedName>
    <definedName name="нет" localSheetId="4">#REF!</definedName>
    <definedName name="нет" localSheetId="3">#REF!</definedName>
    <definedName name="нет">#REF!</definedName>
    <definedName name="нешс" localSheetId="4">'[2]Трудовой процесс. Норматив'!#REF!</definedName>
    <definedName name="нешс" localSheetId="3">'[2]Трудовой процесс. Норматив'!#REF!</definedName>
    <definedName name="нешс">'[2]Трудовой процесс. Норматив'!#REF!</definedName>
    <definedName name="нзу" localSheetId="4">#REF!</definedName>
    <definedName name="нзу" localSheetId="3">#REF!</definedName>
    <definedName name="нзу">#REF!</definedName>
    <definedName name="нн" localSheetId="4">#REF!</definedName>
    <definedName name="нн" localSheetId="3">#REF!</definedName>
    <definedName name="нн">#REF!</definedName>
    <definedName name="ннр" localSheetId="4">#REF!</definedName>
    <definedName name="ннр" localSheetId="3">#REF!</definedName>
    <definedName name="ннр">#REF!</definedName>
    <definedName name="ннр0" localSheetId="4">#REF!</definedName>
    <definedName name="ннр0" localSheetId="3">#REF!</definedName>
    <definedName name="ннр0">#REF!</definedName>
    <definedName name="ннркс" localSheetId="4">#REF!</definedName>
    <definedName name="ннркс" localSheetId="3">#REF!</definedName>
    <definedName name="ннркс">#REF!</definedName>
    <definedName name="ннрс" localSheetId="4">#REF!</definedName>
    <definedName name="ннрс" localSheetId="3">#REF!</definedName>
    <definedName name="ннрс">#REF!</definedName>
    <definedName name="Номер_договора" localSheetId="4">#REF!</definedName>
    <definedName name="Номер_договора" localSheetId="3">#REF!</definedName>
    <definedName name="Номер_договора">#REF!</definedName>
    <definedName name="нр" localSheetId="4">#REF!</definedName>
    <definedName name="нр" localSheetId="3">#REF!</definedName>
    <definedName name="нр">#REF!</definedName>
    <definedName name="нсше" localSheetId="4">'[2]Трудовой процесс. Норматив'!#REF!</definedName>
    <definedName name="нсше" localSheetId="3">'[2]Трудовой процесс. Норматив'!#REF!</definedName>
    <definedName name="нсше">'[2]Трудовой процесс. Норматив'!#REF!</definedName>
    <definedName name="нш" localSheetId="4">'[2]Трудовой процесс. Норматив'!#REF!</definedName>
    <definedName name="нш" localSheetId="3">'[2]Трудовой процесс. Норматив'!#REF!</definedName>
    <definedName name="нш">'[2]Трудовой процесс. Норматив'!#REF!</definedName>
    <definedName name="нщгшнижщмгнщжгши" localSheetId="4">#REF!</definedName>
    <definedName name="нщгшнижщмгнщжгши" localSheetId="3">#REF!</definedName>
    <definedName name="нщгшнижщмгнщжгши">#REF!</definedName>
    <definedName name="о" localSheetId="4">#REF!</definedName>
    <definedName name="о" localSheetId="3">#REF!</definedName>
    <definedName name="о">#REF!</definedName>
    <definedName name="_xlnm.Print_Area" localSheetId="4">'Код ОПиМС'!$A$1:$G$68</definedName>
    <definedName name="_xlnm.Print_Area" localSheetId="3">#REF!</definedName>
    <definedName name="_xlnm.Print_Area" localSheetId="5">Сводная!$A$1:$H$23</definedName>
    <definedName name="_xlnm.Print_Area">#REF!</definedName>
    <definedName name="Область_печати_ИМ___3" localSheetId="4">#REF!</definedName>
    <definedName name="Область_печати_ИМ___3" localSheetId="3">#REF!</definedName>
    <definedName name="Область_печати_ИМ___3">#REF!</definedName>
    <definedName name="оборз" localSheetId="4">#REF!</definedName>
    <definedName name="оборз" localSheetId="3">#REF!</definedName>
    <definedName name="оборз">#REF!</definedName>
    <definedName name="олол" localSheetId="4">#REF!</definedName>
    <definedName name="олол" localSheetId="3">#REF!</definedName>
    <definedName name="олол">#REF!</definedName>
    <definedName name="олр" localSheetId="4">'[2]Трудовой процесс. Норматив'!#REF!</definedName>
    <definedName name="олр" localSheetId="3">'[2]Трудовой процесс. Норматив'!#REF!</definedName>
    <definedName name="олр">'[2]Трудовой процесс. Норматив'!#REF!</definedName>
    <definedName name="отп" localSheetId="4">#REF!</definedName>
    <definedName name="отп" localSheetId="3">#REF!</definedName>
    <definedName name="отп">#REF!</definedName>
    <definedName name="отпр" localSheetId="4">#REF!</definedName>
    <definedName name="отпр" localSheetId="3">#REF!</definedName>
    <definedName name="отпр">#REF!</definedName>
    <definedName name="п" localSheetId="4">#REF!</definedName>
    <definedName name="п" localSheetId="3">#REF!</definedName>
    <definedName name="п">#REF!</definedName>
    <definedName name="па" localSheetId="4">'[2]Трудовой процесс. Норматив'!#REF!</definedName>
    <definedName name="па" localSheetId="3">'[2]Трудовой процесс. Норматив'!#REF!</definedName>
    <definedName name="па">'[2]Трудовой процесс. Норматив'!#REF!</definedName>
    <definedName name="пВр">[22]ИД1!$A$51</definedName>
    <definedName name="пВрВс">[22]ИД1!$A$58</definedName>
    <definedName name="пер" localSheetId="4">#REF!</definedName>
    <definedName name="пер" localSheetId="3">#REF!</definedName>
    <definedName name="пер">#REF!</definedName>
    <definedName name="перат" localSheetId="4">#REF!</definedName>
    <definedName name="перат" localSheetId="3">#REF!</definedName>
    <definedName name="перат">#REF!</definedName>
    <definedName name="ператр1" localSheetId="4">#REF!</definedName>
    <definedName name="ператр1" localSheetId="3">#REF!</definedName>
    <definedName name="ператр1">#REF!</definedName>
    <definedName name="ператр2" localSheetId="4">#REF!</definedName>
    <definedName name="ператр2" localSheetId="3">#REF!</definedName>
    <definedName name="ператр2">#REF!</definedName>
    <definedName name="ператрн" localSheetId="4">#REF!</definedName>
    <definedName name="ператрн" localSheetId="3">#REF!</definedName>
    <definedName name="ператрн">#REF!</definedName>
    <definedName name="перм" localSheetId="4">#REF!</definedName>
    <definedName name="перм" localSheetId="3">#REF!</definedName>
    <definedName name="перм">#REF!</definedName>
    <definedName name="перо" localSheetId="4">#REF!</definedName>
    <definedName name="перо" localSheetId="3">#REF!</definedName>
    <definedName name="перо">#REF!</definedName>
    <definedName name="пЗуВр" localSheetId="4">#REF!</definedName>
    <definedName name="пЗуВр" localSheetId="3">#REF!</definedName>
    <definedName name="пЗуВр">#REF!</definedName>
    <definedName name="Площадь" localSheetId="4">#REF!</definedName>
    <definedName name="Площадь" localSheetId="3">#REF!</definedName>
    <definedName name="Площадь">#REF!</definedName>
    <definedName name="Площадь_нелинейных_объектов" localSheetId="4">#REF!</definedName>
    <definedName name="Площадь_нелинейных_объектов" localSheetId="3">#REF!</definedName>
    <definedName name="Площадь_нелинейных_объектов">#REF!</definedName>
    <definedName name="Площадь_планшетов" localSheetId="4">'[20]Данные для расчёта сметы'!#REF!</definedName>
    <definedName name="Площадь_планшетов" localSheetId="3">'[20]Данные для расчёта сметы'!#REF!</definedName>
    <definedName name="Площадь_планшетов">'[20]Данные для расчёта сметы'!#REF!</definedName>
    <definedName name="повер" localSheetId="4">[7]мобдемоб!#REF!</definedName>
    <definedName name="повер" localSheetId="3">[7]мобдемоб!#REF!</definedName>
    <definedName name="повер">[7]мобдемоб!#REF!</definedName>
    <definedName name="Покупное_ПО" localSheetId="4">#REF!</definedName>
    <definedName name="Покупное_ПО" localSheetId="3">#REF!</definedName>
    <definedName name="Покупное_ПО">#REF!</definedName>
    <definedName name="Покупные" localSheetId="4">#REF!</definedName>
    <definedName name="Покупные" localSheetId="3">#REF!</definedName>
    <definedName name="Покупные">#REF!</definedName>
    <definedName name="Покупные_изделия" localSheetId="4">#REF!</definedName>
    <definedName name="Покупные_изделия" localSheetId="3">#REF!</definedName>
    <definedName name="Покупные_изделия">#REF!</definedName>
    <definedName name="Полевые" localSheetId="4">#REF!</definedName>
    <definedName name="Полевые" localSheetId="3">#REF!</definedName>
    <definedName name="Полевые">#REF!</definedName>
    <definedName name="пПрВр" localSheetId="4">#REF!</definedName>
    <definedName name="пПрВр" localSheetId="3">#REF!</definedName>
    <definedName name="пПрВр">#REF!</definedName>
    <definedName name="ПРВ" localSheetId="4">[23]ИДвалка!#REF!</definedName>
    <definedName name="ПРВ" localSheetId="3">[23]ИДвалка!#REF!</definedName>
    <definedName name="ПРВ">[23]ИДвалка!#REF!</definedName>
    <definedName name="прем" localSheetId="4">#REF!</definedName>
    <definedName name="прем" localSheetId="3">#REF!</definedName>
    <definedName name="прем">#REF!</definedName>
    <definedName name="премввод" localSheetId="4">#REF!</definedName>
    <definedName name="премввод" localSheetId="3">#REF!</definedName>
    <definedName name="премввод">#REF!</definedName>
    <definedName name="прибыль" localSheetId="4">#REF!</definedName>
    <definedName name="прибыль" localSheetId="3">#REF!</definedName>
    <definedName name="прибыль">#REF!</definedName>
    <definedName name="Прикладное_ПО" localSheetId="4">#REF!</definedName>
    <definedName name="Прикладное_ПО" localSheetId="3">#REF!</definedName>
    <definedName name="Прикладное_ПО">#REF!</definedName>
    <definedName name="пробная" localSheetId="4">#REF!</definedName>
    <definedName name="пробная" localSheetId="3">#REF!</definedName>
    <definedName name="пробная">#REF!</definedName>
    <definedName name="прочие" localSheetId="4">#REF!</definedName>
    <definedName name="прочие" localSheetId="3">#REF!</definedName>
    <definedName name="прочие">#REF!</definedName>
    <definedName name="Прочие_работы" localSheetId="4">#REF!</definedName>
    <definedName name="Прочие_работы" localSheetId="3">#REF!</definedName>
    <definedName name="Прочие_работы">#REF!</definedName>
    <definedName name="прпр" localSheetId="4">[17]Коэфф1.!#REF!</definedName>
    <definedName name="прпр" localSheetId="3">[17]Коэфф1.!#REF!</definedName>
    <definedName name="прпр">[17]Коэфф1.!#REF!</definedName>
    <definedName name="прпрпр" localSheetId="4">#REF!</definedName>
    <definedName name="прпрпр" localSheetId="3">#REF!</definedName>
    <definedName name="прпрпр">#REF!</definedName>
    <definedName name="прямаяЗП" localSheetId="4">#REF!</definedName>
    <definedName name="прямаяЗП" localSheetId="3">#REF!</definedName>
    <definedName name="прямаяЗП">#REF!</definedName>
    <definedName name="пусконаладка" localSheetId="4">#REF!</definedName>
    <definedName name="пусконаладка" localSheetId="3">#REF!</definedName>
    <definedName name="пусконаладка">#REF!</definedName>
    <definedName name="пять" localSheetId="4">'[24]Данные для расчёта сметы'!#REF!</definedName>
    <definedName name="пять" localSheetId="3">'[24]Данные для расчёта сметы'!#REF!</definedName>
    <definedName name="пять">'[24]Данные для расчёта сметы'!#REF!</definedName>
    <definedName name="р_пр" localSheetId="4">#REF!</definedName>
    <definedName name="р_пр" localSheetId="3">#REF!</definedName>
    <definedName name="р_пр">#REF!</definedName>
    <definedName name="ра" localSheetId="4">#REF!</definedName>
    <definedName name="ра" localSheetId="3">#REF!</definedName>
    <definedName name="ра">#REF!</definedName>
    <definedName name="Работы" localSheetId="4">#REF!</definedName>
    <definedName name="Работы" localSheetId="3">#REF!</definedName>
    <definedName name="Работы">#REF!</definedName>
    <definedName name="РазмерРК" localSheetId="4">#REF!</definedName>
    <definedName name="РазмерРК" localSheetId="3">#REF!</definedName>
    <definedName name="РазмерРК">#REF!</definedName>
    <definedName name="Разработка" localSheetId="4">#REF!</definedName>
    <definedName name="Разработка" localSheetId="3">#REF!</definedName>
    <definedName name="Разработка">#REF!</definedName>
    <definedName name="Разработка_" localSheetId="4">#REF!</definedName>
    <definedName name="Разработка_" localSheetId="3">#REF!</definedName>
    <definedName name="Разработка_">#REF!</definedName>
    <definedName name="рак" localSheetId="4">#REF!</definedName>
    <definedName name="рак" localSheetId="3">#REF!</definedName>
    <definedName name="рак">#REF!</definedName>
    <definedName name="расхтран" localSheetId="4">[7]мобдемоб!#REF!</definedName>
    <definedName name="расхтран" localSheetId="3">[7]мобдемоб!#REF!</definedName>
    <definedName name="расхтран">[7]мобдемоб!#REF!</definedName>
    <definedName name="Регион" localSheetId="4">#REF!</definedName>
    <definedName name="Регион" localSheetId="3">#REF!</definedName>
    <definedName name="Регион">#REF!</definedName>
    <definedName name="рк" localSheetId="4">#REF!</definedName>
    <definedName name="рк" localSheetId="3">#REF!</definedName>
    <definedName name="рк">#REF!</definedName>
    <definedName name="рпар" localSheetId="4">#REF!</definedName>
    <definedName name="рпар" localSheetId="3">#REF!</definedName>
    <definedName name="рпар">#REF!</definedName>
    <definedName name="рптриисисрми" localSheetId="4">'[2]Трудовой процесс. Норматив'!#REF!</definedName>
    <definedName name="рптриисисрми" localSheetId="3">'[2]Трудовой процесс. Норматив'!#REF!</definedName>
    <definedName name="рптриисисрми">'[2]Трудовой процесс. Норматив'!#REF!</definedName>
    <definedName name="рр" localSheetId="4">#REF!</definedName>
    <definedName name="рр" localSheetId="3">#REF!</definedName>
    <definedName name="рр">#REF!</definedName>
    <definedName name="Руководитель" localSheetId="4">#REF!</definedName>
    <definedName name="Руководитель" localSheetId="3">#REF!</definedName>
    <definedName name="Руководитель">#REF!</definedName>
    <definedName name="с" localSheetId="4">#REF!</definedName>
    <definedName name="с" localSheetId="3">#REF!</definedName>
    <definedName name="с">#REF!</definedName>
    <definedName name="с21" localSheetId="4">#REF!</definedName>
    <definedName name="с21" localSheetId="3">#REF!</definedName>
    <definedName name="с21">#REF!</definedName>
    <definedName name="с22" localSheetId="4">#REF!</definedName>
    <definedName name="с22" localSheetId="3">#REF!</definedName>
    <definedName name="с22">#REF!</definedName>
    <definedName name="са" localSheetId="4">#REF!</definedName>
    <definedName name="са" localSheetId="3">#REF!</definedName>
    <definedName name="са">#REF!</definedName>
    <definedName name="сва" localSheetId="4">#REF!</definedName>
    <definedName name="сва" localSheetId="3">#REF!</definedName>
    <definedName name="сва">#REF!</definedName>
    <definedName name="свыше" localSheetId="4">#REF!</definedName>
    <definedName name="свыше" localSheetId="3">#REF!</definedName>
    <definedName name="свыше">#REF!</definedName>
    <definedName name="Сервис" localSheetId="4">#REF!</definedName>
    <definedName name="Сервис" localSheetId="3">#REF!</definedName>
    <definedName name="Сервис">#REF!</definedName>
    <definedName name="Сервис_Всего" localSheetId="4">'[17]Прайс лист'!#REF!</definedName>
    <definedName name="Сервис_Всего" localSheetId="3">'[17]Прайс лист'!#REF!</definedName>
    <definedName name="Сервис_Всего">'[17]Прайс лист'!#REF!</definedName>
    <definedName name="Сервисное_оборудование" localSheetId="4">[17]Коэфф1.!#REF!</definedName>
    <definedName name="Сервисное_оборудование" localSheetId="3">[17]Коэфф1.!#REF!</definedName>
    <definedName name="Сервисное_оборудование">[17]Коэфф1.!#REF!</definedName>
    <definedName name="СМ8.1" localSheetId="4">[25]см8!#REF!</definedName>
    <definedName name="СМ8.1" localSheetId="3">[25]см8!#REF!</definedName>
    <definedName name="СМ8.1">[25]см8!#REF!</definedName>
    <definedName name="сметаЛК" localSheetId="4">'[2]Трудовой процесс. Норматив'!#REF!</definedName>
    <definedName name="сметаЛК" localSheetId="3">'[2]Трудовой процесс. Норматив'!#REF!</definedName>
    <definedName name="сметаЛК">'[2]Трудовой процесс. Норматив'!#REF!</definedName>
    <definedName name="сн" localSheetId="4">#REF!</definedName>
    <definedName name="сн" localSheetId="3">#REF!</definedName>
    <definedName name="сн">#REF!</definedName>
    <definedName name="сн_рк" localSheetId="4">#REF!</definedName>
    <definedName name="сн_рк" localSheetId="3">#REF!</definedName>
    <definedName name="сн_рк">#REF!</definedName>
    <definedName name="Согласование" localSheetId="4">#REF!</definedName>
    <definedName name="Согласование" localSheetId="3">#REF!</definedName>
    <definedName name="Согласование">#REF!</definedName>
    <definedName name="Составитель" localSheetId="4">#REF!</definedName>
    <definedName name="Составитель" localSheetId="3">#REF!</definedName>
    <definedName name="Составитель">#REF!</definedName>
    <definedName name="сп" localSheetId="4">#REF!</definedName>
    <definedName name="сп" localSheetId="3">#REF!</definedName>
    <definedName name="сп">#REF!</definedName>
    <definedName name="СП1" localSheetId="4">[4]Обновление!#REF!</definedName>
    <definedName name="СП1" localSheetId="3">[4]Обновление!#REF!</definedName>
    <definedName name="СП1">[4]Обновление!#REF!</definedName>
    <definedName name="ссммрр" localSheetId="4">#REF!</definedName>
    <definedName name="ссммрр" localSheetId="3">#REF!</definedName>
    <definedName name="ссммрр">#REF!</definedName>
    <definedName name="ссс" localSheetId="4">#REF!</definedName>
    <definedName name="ссс" localSheetId="3">#REF!</definedName>
    <definedName name="ссс">#REF!</definedName>
    <definedName name="Статус" localSheetId="4">#REF!</definedName>
    <definedName name="Статус" localSheetId="3">#REF!</definedName>
    <definedName name="Статус">#REF!</definedName>
    <definedName name="сто" localSheetId="4">#REF!</definedName>
    <definedName name="сто" localSheetId="3">#REF!</definedName>
    <definedName name="сто">#REF!</definedName>
    <definedName name="сто2" localSheetId="4">#REF!</definedName>
    <definedName name="сто2" localSheetId="3">#REF!</definedName>
    <definedName name="сто2">#REF!</definedName>
    <definedName name="стр21" localSheetId="4">#REF!</definedName>
    <definedName name="стр21" localSheetId="3">#REF!</definedName>
    <definedName name="стр21">#REF!</definedName>
    <definedName name="Строительная_полоса" localSheetId="4">#REF!</definedName>
    <definedName name="Строительная_полоса" localSheetId="3">#REF!</definedName>
    <definedName name="Строительная_полоса">#REF!</definedName>
    <definedName name="сут" localSheetId="4">#REF!</definedName>
    <definedName name="сут" localSheetId="3">#REF!</definedName>
    <definedName name="сут">#REF!</definedName>
    <definedName name="т" localSheetId="4">#REF!</definedName>
    <definedName name="т" localSheetId="3">#REF!</definedName>
    <definedName name="т">#REF!</definedName>
    <definedName name="т11" localSheetId="4">#REF!</definedName>
    <definedName name="т11" localSheetId="3">#REF!</definedName>
    <definedName name="т11">#REF!</definedName>
    <definedName name="т12" localSheetId="4">#REF!</definedName>
    <definedName name="т12" localSheetId="3">#REF!</definedName>
    <definedName name="т12">#REF!</definedName>
    <definedName name="т13" localSheetId="4">#REF!</definedName>
    <definedName name="т13" localSheetId="3">#REF!</definedName>
    <definedName name="т13">#REF!</definedName>
    <definedName name="т14" localSheetId="4">#REF!</definedName>
    <definedName name="т14" localSheetId="3">#REF!</definedName>
    <definedName name="т14">#REF!</definedName>
    <definedName name="т15" localSheetId="4">#REF!</definedName>
    <definedName name="т15" localSheetId="3">#REF!</definedName>
    <definedName name="т15">#REF!</definedName>
    <definedName name="т16" localSheetId="4">#REF!</definedName>
    <definedName name="т16" localSheetId="3">#REF!</definedName>
    <definedName name="т16">#REF!</definedName>
    <definedName name="т17" localSheetId="4">#REF!</definedName>
    <definedName name="т17" localSheetId="3">#REF!</definedName>
    <definedName name="т17">#REF!</definedName>
    <definedName name="т18" localSheetId="4">#REF!</definedName>
    <definedName name="т18" localSheetId="3">#REF!</definedName>
    <definedName name="т18">#REF!</definedName>
    <definedName name="т19" localSheetId="4">#REF!</definedName>
    <definedName name="т19" localSheetId="3">#REF!</definedName>
    <definedName name="т19">#REF!</definedName>
    <definedName name="т20" localSheetId="4">#REF!</definedName>
    <definedName name="т20" localSheetId="3">#REF!</definedName>
    <definedName name="т20">#REF!</definedName>
    <definedName name="т21" localSheetId="4">#REF!</definedName>
    <definedName name="т21" localSheetId="3">#REF!</definedName>
    <definedName name="т21">#REF!</definedName>
    <definedName name="т22" localSheetId="4">#REF!</definedName>
    <definedName name="т22" localSheetId="3">#REF!</definedName>
    <definedName name="т22">#REF!</definedName>
    <definedName name="т23" localSheetId="4">#REF!</definedName>
    <definedName name="т23" localSheetId="3">#REF!</definedName>
    <definedName name="т23">#REF!</definedName>
    <definedName name="т24" localSheetId="4">#REF!</definedName>
    <definedName name="т24" localSheetId="3">#REF!</definedName>
    <definedName name="т24">#REF!</definedName>
    <definedName name="т25" localSheetId="4">#REF!</definedName>
    <definedName name="т25" localSheetId="3">#REF!</definedName>
    <definedName name="т25">#REF!</definedName>
    <definedName name="т26" localSheetId="4">#REF!</definedName>
    <definedName name="т26" localSheetId="3">#REF!</definedName>
    <definedName name="т26">#REF!</definedName>
    <definedName name="т27" localSheetId="4">#REF!</definedName>
    <definedName name="т27" localSheetId="3">#REF!</definedName>
    <definedName name="т27">#REF!</definedName>
    <definedName name="т28" localSheetId="4">#REF!</definedName>
    <definedName name="т28" localSheetId="3">#REF!</definedName>
    <definedName name="т28">#REF!</definedName>
    <definedName name="т29" localSheetId="4">#REF!</definedName>
    <definedName name="т29" localSheetId="3">#REF!</definedName>
    <definedName name="т29">#REF!</definedName>
    <definedName name="т30" localSheetId="4">#REF!</definedName>
    <definedName name="т30" localSheetId="3">#REF!</definedName>
    <definedName name="т30">#REF!</definedName>
    <definedName name="т31" localSheetId="4">#REF!</definedName>
    <definedName name="т31" localSheetId="3">#REF!</definedName>
    <definedName name="т31">#REF!</definedName>
    <definedName name="т32" localSheetId="4">#REF!</definedName>
    <definedName name="т32" localSheetId="3">#REF!</definedName>
    <definedName name="т32">#REF!</definedName>
    <definedName name="т33" localSheetId="4">#REF!</definedName>
    <definedName name="т33" localSheetId="3">#REF!</definedName>
    <definedName name="т33">#REF!</definedName>
    <definedName name="т34" localSheetId="4">#REF!</definedName>
    <definedName name="т34" localSheetId="3">#REF!</definedName>
    <definedName name="т34">#REF!</definedName>
    <definedName name="т35" localSheetId="4">#REF!</definedName>
    <definedName name="т35" localSheetId="3">#REF!</definedName>
    <definedName name="т35">#REF!</definedName>
    <definedName name="т36" localSheetId="4">#REF!</definedName>
    <definedName name="т36" localSheetId="3">#REF!</definedName>
    <definedName name="т36">#REF!</definedName>
    <definedName name="т37" localSheetId="4">#REF!</definedName>
    <definedName name="т37" localSheetId="3">#REF!</definedName>
    <definedName name="т37">#REF!</definedName>
    <definedName name="т38" localSheetId="4">#REF!</definedName>
    <definedName name="т38" localSheetId="3">#REF!</definedName>
    <definedName name="т38">#REF!</definedName>
    <definedName name="т39" localSheetId="4">#REF!</definedName>
    <definedName name="т39" localSheetId="3">#REF!</definedName>
    <definedName name="т39">#REF!</definedName>
    <definedName name="т40" localSheetId="4">#REF!</definedName>
    <definedName name="т40" localSheetId="3">#REF!</definedName>
    <definedName name="т40">#REF!</definedName>
    <definedName name="т41" localSheetId="4">#REF!</definedName>
    <definedName name="т41" localSheetId="3">#REF!</definedName>
    <definedName name="т41">#REF!</definedName>
    <definedName name="т42" localSheetId="4">#REF!</definedName>
    <definedName name="т42" localSheetId="3">#REF!</definedName>
    <definedName name="т42">#REF!</definedName>
    <definedName name="т43" localSheetId="4">#REF!</definedName>
    <definedName name="т43" localSheetId="3">#REF!</definedName>
    <definedName name="т43">#REF!</definedName>
    <definedName name="т44" localSheetId="4">#REF!</definedName>
    <definedName name="т44" localSheetId="3">#REF!</definedName>
    <definedName name="т44">#REF!</definedName>
    <definedName name="т45" localSheetId="4">#REF!</definedName>
    <definedName name="т45" localSheetId="3">#REF!</definedName>
    <definedName name="т45">#REF!</definedName>
    <definedName name="т46" localSheetId="4">#REF!</definedName>
    <definedName name="т46" localSheetId="3">#REF!</definedName>
    <definedName name="т46">#REF!</definedName>
    <definedName name="т47" localSheetId="4">#REF!</definedName>
    <definedName name="т47" localSheetId="3">#REF!</definedName>
    <definedName name="т47">#REF!</definedName>
    <definedName name="т48" localSheetId="4">#REF!</definedName>
    <definedName name="т48" localSheetId="3">#REF!</definedName>
    <definedName name="т48">#REF!</definedName>
    <definedName name="т49" localSheetId="4">#REF!</definedName>
    <definedName name="т49" localSheetId="3">#REF!</definedName>
    <definedName name="т49">#REF!</definedName>
    <definedName name="т50" localSheetId="4">#REF!</definedName>
    <definedName name="т50" localSheetId="3">#REF!</definedName>
    <definedName name="т50">#REF!</definedName>
    <definedName name="т51" localSheetId="4">#REF!</definedName>
    <definedName name="т51" localSheetId="3">#REF!</definedName>
    <definedName name="т51">#REF!</definedName>
    <definedName name="т52" localSheetId="4">#REF!</definedName>
    <definedName name="т52" localSheetId="3">#REF!</definedName>
    <definedName name="т52">#REF!</definedName>
    <definedName name="т53" localSheetId="4">#REF!</definedName>
    <definedName name="т53" localSheetId="3">#REF!</definedName>
    <definedName name="т53">#REF!</definedName>
    <definedName name="т54" localSheetId="4">#REF!</definedName>
    <definedName name="т54" localSheetId="3">#REF!</definedName>
    <definedName name="т54">#REF!</definedName>
    <definedName name="т55" localSheetId="4">#REF!</definedName>
    <definedName name="т55" localSheetId="3">#REF!</definedName>
    <definedName name="т55">#REF!</definedName>
    <definedName name="т56" localSheetId="4">#REF!</definedName>
    <definedName name="т56" localSheetId="3">#REF!</definedName>
    <definedName name="т56">#REF!</definedName>
    <definedName name="т57" localSheetId="4">#REF!</definedName>
    <definedName name="т57" localSheetId="3">#REF!</definedName>
    <definedName name="т57">#REF!</definedName>
    <definedName name="т58" localSheetId="4">#REF!</definedName>
    <definedName name="т58" localSheetId="3">#REF!</definedName>
    <definedName name="т58">#REF!</definedName>
    <definedName name="т59" localSheetId="4">#REF!</definedName>
    <definedName name="т59" localSheetId="3">#REF!</definedName>
    <definedName name="т59">#REF!</definedName>
    <definedName name="т60" localSheetId="4">#REF!</definedName>
    <definedName name="т60" localSheetId="3">#REF!</definedName>
    <definedName name="т60">#REF!</definedName>
    <definedName name="тар" localSheetId="4">#REF!</definedName>
    <definedName name="тар" localSheetId="3">#REF!</definedName>
    <definedName name="тар">#REF!</definedName>
    <definedName name="Тарифы" localSheetId="4">#REF!</definedName>
    <definedName name="Тарифы" localSheetId="3">#REF!</definedName>
    <definedName name="Тарифы">#REF!</definedName>
    <definedName name="техоб" localSheetId="4">'[2]Трудовой процесс. Норматив'!#REF!</definedName>
    <definedName name="техоб" localSheetId="3">'[2]Трудовой процесс. Норматив'!#REF!</definedName>
    <definedName name="техоб">'[2]Трудовой процесс. Норматив'!#REF!</definedName>
    <definedName name="Тип" localSheetId="4">#REF!</definedName>
    <definedName name="Тип" localSheetId="3">#REF!</definedName>
    <definedName name="Тип">#REF!</definedName>
    <definedName name="то" localSheetId="4">#REF!</definedName>
    <definedName name="то" localSheetId="3">#REF!</definedName>
    <definedName name="то">#REF!</definedName>
    <definedName name="тр" localSheetId="4">[7]мобдемоб!#REF!</definedName>
    <definedName name="тр" localSheetId="3">[7]мобдемоб!#REF!</definedName>
    <definedName name="тр">[7]мобдемоб!#REF!</definedName>
    <definedName name="транспорт" localSheetId="4">[7]мобдемоб!#REF!</definedName>
    <definedName name="транспорт" localSheetId="3">[7]мобдемоб!#REF!</definedName>
    <definedName name="транспорт">[7]мобдемоб!#REF!</definedName>
    <definedName name="тро" localSheetId="4">#REF!</definedName>
    <definedName name="тро" localSheetId="3">#REF!</definedName>
    <definedName name="тро">#REF!</definedName>
    <definedName name="трр" localSheetId="4">#REF!</definedName>
    <definedName name="трр" localSheetId="3">#REF!</definedName>
    <definedName name="трр">#REF!</definedName>
    <definedName name="ттт" localSheetId="4">#REF!</definedName>
    <definedName name="ттт" localSheetId="3">#REF!</definedName>
    <definedName name="ттт">#REF!</definedName>
    <definedName name="у" localSheetId="4">[7]мобдемоб!#REF!</definedName>
    <definedName name="у" localSheetId="3">[7]мобдемоб!#REF!</definedName>
    <definedName name="у">[7]мобдемоб!#REF!</definedName>
    <definedName name="уе" localSheetId="4">'[2]Трудовой процесс. Норматив'!#REF!</definedName>
    <definedName name="уе" localSheetId="3">'[2]Трудовой процесс. Норматив'!#REF!</definedName>
    <definedName name="уе">'[2]Трудовой процесс. Норматив'!#REF!</definedName>
    <definedName name="уЙ" localSheetId="4">[7]мобдемоб!#REF!</definedName>
    <definedName name="уЙ" localSheetId="3">[7]мобдемоб!#REF!</definedName>
    <definedName name="уЙ">[7]мобдемоб!#REF!</definedName>
    <definedName name="уйц" localSheetId="4">'[2]Трудовой процесс. Норматив'!#REF!</definedName>
    <definedName name="уйц" localSheetId="3">'[2]Трудовой процесс. Норматив'!#REF!</definedName>
    <definedName name="уйц">'[2]Трудовой процесс. Норматив'!#REF!</definedName>
    <definedName name="ук" localSheetId="4">'[2]Трудовой процесс. Норматив'!#REF!</definedName>
    <definedName name="ук" localSheetId="3">'[2]Трудовой процесс. Норматив'!#REF!</definedName>
    <definedName name="ук">'[2]Трудовой процесс. Норматив'!#REF!</definedName>
    <definedName name="ука" localSheetId="4">#REF!</definedName>
    <definedName name="ука" localSheetId="3">#REF!</definedName>
    <definedName name="ука">#REF!</definedName>
    <definedName name="укен" localSheetId="4">'[2]Трудовой процесс. Норматив'!#REF!</definedName>
    <definedName name="укен" localSheetId="3">'[2]Трудовой процесс. Норматив'!#REF!</definedName>
    <definedName name="укен">'[2]Трудовой процесс. Норматив'!#REF!</definedName>
    <definedName name="укп" localSheetId="4">'[2]Трудовой процесс. Норматив'!#REF!</definedName>
    <definedName name="укп" localSheetId="3">'[2]Трудовой процесс. Норматив'!#REF!</definedName>
    <definedName name="укп">'[2]Трудовой процесс. Норматив'!#REF!</definedName>
    <definedName name="ун" localSheetId="4">'[2]Трудовой процесс. Норматив'!#REF!</definedName>
    <definedName name="ун" localSheetId="3">'[2]Трудовой процесс. Норматив'!#REF!</definedName>
    <definedName name="ун">'[2]Трудовой процесс. Норматив'!#REF!</definedName>
    <definedName name="уцй" localSheetId="4">#REF!</definedName>
    <definedName name="уцй" localSheetId="3">#REF!</definedName>
    <definedName name="уцй">#REF!</definedName>
    <definedName name="УЦК" localSheetId="4">[7]мобдемоб!#REF!</definedName>
    <definedName name="УЦК" localSheetId="3">[7]мобдемоб!#REF!</definedName>
    <definedName name="УЦК">[7]мобдемоб!#REF!</definedName>
    <definedName name="Участок" localSheetId="4">#REF!</definedName>
    <definedName name="Участок" localSheetId="3">#REF!</definedName>
    <definedName name="Участок">#REF!</definedName>
    <definedName name="ф1" localSheetId="4">#REF!</definedName>
    <definedName name="ф1" localSheetId="3">#REF!</definedName>
    <definedName name="ф1">#REF!</definedName>
    <definedName name="фва" localSheetId="4">'[2]Трудовой процесс. Норматив'!#REF!</definedName>
    <definedName name="фва" localSheetId="3">'[2]Трудовой процесс. Норматив'!#REF!</definedName>
    <definedName name="фва">'[2]Трудовой процесс. Норматив'!#REF!</definedName>
    <definedName name="ФОТ" localSheetId="4">#REF!</definedName>
    <definedName name="ФОТ" localSheetId="3">#REF!</definedName>
    <definedName name="ФОТ">#REF!</definedName>
    <definedName name="фотм" localSheetId="4">#REF!</definedName>
    <definedName name="фотм" localSheetId="3">#REF!</definedName>
    <definedName name="фотм">#REF!</definedName>
    <definedName name="фотр" localSheetId="4">#REF!</definedName>
    <definedName name="фотр" localSheetId="3">#REF!</definedName>
    <definedName name="фотр">#REF!</definedName>
    <definedName name="фыв" localSheetId="4">#REF!</definedName>
    <definedName name="фыв" localSheetId="3">#REF!</definedName>
    <definedName name="фыв">#REF!</definedName>
    <definedName name="фыуа" localSheetId="4">'[2]Трудовой процесс. Норматив'!#REF!</definedName>
    <definedName name="фыуа" localSheetId="3">'[2]Трудовой процесс. Норматив'!#REF!</definedName>
    <definedName name="фыуа">'[2]Трудовой процесс. Норматив'!#REF!</definedName>
    <definedName name="ц" localSheetId="4">'[2]Трудовой процесс. Норматив'!#REF!</definedName>
    <definedName name="ц" localSheetId="3">'[2]Трудовой процесс. Норматив'!#REF!</definedName>
    <definedName name="ц">'[2]Трудовой процесс. Норматив'!#REF!</definedName>
    <definedName name="ц3к" localSheetId="4">'[2]Трудовой процесс. Норматив'!#REF!</definedName>
    <definedName name="ц3к" localSheetId="3">'[2]Трудовой процесс. Норматив'!#REF!</definedName>
    <definedName name="ц3к">'[2]Трудовой процесс. Норматив'!#REF!</definedName>
    <definedName name="Цена" localSheetId="4">#REF!</definedName>
    <definedName name="Цена" localSheetId="3">#REF!</definedName>
    <definedName name="Цена">#REF!</definedName>
    <definedName name="цйу" localSheetId="4">'[2]Трудовой процесс. Норматив'!#REF!</definedName>
    <definedName name="цйу" localSheetId="3">'[2]Трудовой процесс. Норматив'!#REF!</definedName>
    <definedName name="цйу">'[2]Трудовой процесс. Норматив'!#REF!</definedName>
    <definedName name="цу" localSheetId="4">'[2]Трудовой процесс. Норматив'!#REF!</definedName>
    <definedName name="цу" localSheetId="3">'[2]Трудовой процесс. Норматив'!#REF!</definedName>
    <definedName name="цу">'[2]Трудовой процесс. Норматив'!#REF!</definedName>
    <definedName name="цув" localSheetId="4">'[2]Трудовой процесс. Норматив'!#REF!</definedName>
    <definedName name="цув" localSheetId="3">'[2]Трудовой процесс. Норматив'!#REF!</definedName>
    <definedName name="цув">'[2]Трудовой процесс. Норматив'!#REF!</definedName>
    <definedName name="челдн" localSheetId="4">#REF!</definedName>
    <definedName name="челдн" localSheetId="3">#REF!</definedName>
    <definedName name="челдн">#REF!</definedName>
    <definedName name="Численность" localSheetId="4">#REF!</definedName>
    <definedName name="Численность" localSheetId="3">#REF!</definedName>
    <definedName name="Численность">#REF!</definedName>
    <definedName name="чм" localSheetId="4">#REF!</definedName>
    <definedName name="чм" localSheetId="3">#REF!</definedName>
    <definedName name="чм">#REF!</definedName>
    <definedName name="шен" localSheetId="4">#REF!</definedName>
    <definedName name="шен" localSheetId="3">#REF!</definedName>
    <definedName name="шен">#REF!</definedName>
    <definedName name="шен1" localSheetId="4">#REF!</definedName>
    <definedName name="шен1" localSheetId="3">#REF!</definedName>
    <definedName name="шен1">#REF!</definedName>
    <definedName name="Шкафы_ТМ" localSheetId="4">#REF!</definedName>
    <definedName name="Шкафы_ТМ" localSheetId="3">#REF!</definedName>
    <definedName name="Шкафы_ТМ">#REF!</definedName>
    <definedName name="шнеш" localSheetId="4">'[2]Трудовой процесс. Норматив'!#REF!</definedName>
    <definedName name="шнеш" localSheetId="3">'[2]Трудовой процесс. Норматив'!#REF!</definedName>
    <definedName name="шнеш">'[2]Трудовой процесс. Норматив'!#REF!</definedName>
    <definedName name="шр" localSheetId="4">[7]мобдемоб!#REF!</definedName>
    <definedName name="шр" localSheetId="3">[7]мобдемоб!#REF!</definedName>
    <definedName name="шр">[7]мобдемоб!#REF!</definedName>
    <definedName name="щ" localSheetId="4">'[2]Трудовой процесс. Норматив'!#REF!</definedName>
    <definedName name="щ" localSheetId="3">'[2]Трудовой процесс. Норматив'!#REF!</definedName>
    <definedName name="щ">'[2]Трудовой процесс. Норматив'!#REF!</definedName>
    <definedName name="Ы" localSheetId="4">#REF!</definedName>
    <definedName name="Ы" localSheetId="3">#REF!</definedName>
    <definedName name="Ы">#REF!</definedName>
    <definedName name="ывке" localSheetId="4">'[2]Трудовой процесс. Норматив'!#REF!</definedName>
    <definedName name="ывке" localSheetId="3">'[2]Трудовой процесс. Норматив'!#REF!</definedName>
    <definedName name="ывке">'[2]Трудовой процесс. Норматив'!#REF!</definedName>
    <definedName name="ыеу" localSheetId="4">'[2]Трудовой процесс. Норматив'!#REF!</definedName>
    <definedName name="ыеу" localSheetId="3">'[2]Трудовой процесс. Норматив'!#REF!</definedName>
    <definedName name="ыеу">'[2]Трудовой процесс. Норматив'!#REF!</definedName>
    <definedName name="ыуенув" localSheetId="4">'[2]Трудовой процесс. Норматив'!#REF!</definedName>
    <definedName name="ыуенув" localSheetId="3">'[2]Трудовой процесс. Норматив'!#REF!</definedName>
    <definedName name="ыуенув">'[2]Трудовой процесс. Норматив'!#REF!</definedName>
    <definedName name="ыукн" localSheetId="4">[7]мобдемоб!#REF!</definedName>
    <definedName name="ыукн" localSheetId="3">[7]мобдемоб!#REF!</definedName>
    <definedName name="ыукн">[7]мобдемоб!#REF!</definedName>
    <definedName name="ыфуке" localSheetId="4">'[2]Трудовой процесс. Норматив'!#REF!</definedName>
    <definedName name="ыфуке" localSheetId="3">'[2]Трудовой процесс. Норматив'!#REF!</definedName>
    <definedName name="ыфуке">'[2]Трудовой процесс. Норматив'!#REF!</definedName>
    <definedName name="ЭлеСи">[26]Коэфф1.!$E$7</definedName>
    <definedName name="ЭЛСИ_Т" localSheetId="4">#REF!</definedName>
    <definedName name="ЭЛСИ_Т" localSheetId="3">#REF!</definedName>
    <definedName name="ЭЛСИ_Т">#REF!</definedName>
    <definedName name="эмм" localSheetId="4">#REF!</definedName>
    <definedName name="эмм" localSheetId="3">#REF!</definedName>
    <definedName name="эмм">#REF!</definedName>
    <definedName name="Этап" localSheetId="4">#REF!</definedName>
    <definedName name="Этап" localSheetId="3">#REF!</definedName>
    <definedName name="Этап">#REF!</definedName>
    <definedName name="я" localSheetId="4">#REF!</definedName>
    <definedName name="я" localSheetId="3">#REF!</definedName>
    <definedName name="я">#REF!</definedName>
  </definedNames>
  <calcPr calcId="191029"/>
  <pivotCaches>
    <pivotCache cacheId="322" r:id="rId3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71" i="1" l="1"/>
  <c r="W471" i="1" l="1"/>
  <c r="O471" i="1"/>
  <c r="E471" i="1"/>
  <c r="C471" i="1"/>
  <c r="B471" i="1"/>
  <c r="V471" i="1" s="1"/>
  <c r="W470" i="1"/>
  <c r="O470" i="1"/>
  <c r="E470" i="1"/>
  <c r="C470" i="1"/>
  <c r="B470" i="1"/>
  <c r="V470" i="1" s="1"/>
  <c r="W469" i="1"/>
  <c r="O469" i="1"/>
  <c r="E469" i="1"/>
  <c r="C469" i="1"/>
  <c r="B469" i="1"/>
  <c r="V469" i="1" s="1"/>
  <c r="W468" i="1"/>
  <c r="O468" i="1"/>
  <c r="E468" i="1"/>
  <c r="C468" i="1"/>
  <c r="B468" i="1"/>
  <c r="V468" i="1" s="1"/>
  <c r="W467" i="1"/>
  <c r="O467" i="1"/>
  <c r="E467" i="1"/>
  <c r="B467" i="1"/>
  <c r="V467" i="1" s="1"/>
  <c r="W466" i="1"/>
  <c r="O466" i="1"/>
  <c r="E466" i="1"/>
  <c r="B466" i="1"/>
  <c r="V466" i="1" s="1"/>
  <c r="M460" i="1" l="1"/>
  <c r="L460" i="1"/>
  <c r="M465" i="1" l="1"/>
  <c r="M461" i="1" l="1"/>
  <c r="L461" i="1"/>
  <c r="M454" i="1" l="1"/>
  <c r="L454" i="1"/>
  <c r="M453" i="1"/>
  <c r="L453" i="1"/>
  <c r="W465" i="1" l="1"/>
  <c r="O465" i="1"/>
  <c r="E465" i="1"/>
  <c r="C465" i="1"/>
  <c r="B465" i="1"/>
  <c r="V465" i="1" s="1"/>
  <c r="W464" i="1"/>
  <c r="O464" i="1"/>
  <c r="E464" i="1"/>
  <c r="C464" i="1"/>
  <c r="B464" i="1"/>
  <c r="V464" i="1" s="1"/>
  <c r="W463" i="1"/>
  <c r="O463" i="1"/>
  <c r="E463" i="1"/>
  <c r="C463" i="1"/>
  <c r="B463" i="1"/>
  <c r="V463" i="1" s="1"/>
  <c r="W462" i="1"/>
  <c r="O462" i="1"/>
  <c r="E462" i="1"/>
  <c r="C462" i="1"/>
  <c r="B462" i="1"/>
  <c r="V462" i="1" s="1"/>
  <c r="W461" i="1"/>
  <c r="O461" i="1"/>
  <c r="E461" i="1"/>
  <c r="B461" i="1"/>
  <c r="V461" i="1" s="1"/>
  <c r="W460" i="1"/>
  <c r="O460" i="1"/>
  <c r="E460" i="1"/>
  <c r="B460" i="1"/>
  <c r="V460" i="1" s="1"/>
  <c r="W459" i="1" l="1"/>
  <c r="O459" i="1"/>
  <c r="E459" i="1"/>
  <c r="B459" i="1"/>
  <c r="V459" i="1" s="1"/>
  <c r="W458" i="1"/>
  <c r="O458" i="1"/>
  <c r="E458" i="1"/>
  <c r="B458" i="1"/>
  <c r="V458" i="1" s="1"/>
  <c r="W457" i="1"/>
  <c r="O457" i="1"/>
  <c r="E457" i="1"/>
  <c r="B457" i="1"/>
  <c r="V457" i="1" s="1"/>
  <c r="E5" i="1" l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C10" i="1"/>
  <c r="C11" i="1"/>
  <c r="C14" i="1"/>
  <c r="C15" i="1"/>
  <c r="C16" i="1"/>
  <c r="C17" i="1"/>
  <c r="C18" i="1"/>
  <c r="C19" i="1"/>
  <c r="C20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87" i="1"/>
  <c r="C88" i="1"/>
  <c r="C89" i="1"/>
  <c r="C90" i="1"/>
  <c r="C91" i="1"/>
  <c r="C92" i="1"/>
  <c r="C115" i="1"/>
  <c r="C116" i="1"/>
  <c r="C129" i="1"/>
  <c r="C130" i="1"/>
  <c r="C131" i="1"/>
  <c r="C132" i="1"/>
  <c r="C133" i="1"/>
  <c r="C134" i="1"/>
  <c r="C135" i="1"/>
  <c r="C138" i="1"/>
  <c r="C139" i="1"/>
  <c r="C140" i="1"/>
  <c r="C141" i="1"/>
  <c r="C142" i="1"/>
  <c r="C151" i="1"/>
  <c r="C152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376" i="1"/>
  <c r="C377" i="1"/>
  <c r="C378" i="1"/>
  <c r="C379" i="1"/>
  <c r="C394" i="1"/>
  <c r="C395" i="1"/>
  <c r="C396" i="1"/>
  <c r="C397" i="1"/>
  <c r="C398" i="1"/>
  <c r="C409" i="1"/>
  <c r="C410" i="1"/>
  <c r="C411" i="1"/>
  <c r="C412" i="1"/>
  <c r="C415" i="1"/>
  <c r="C416" i="1"/>
  <c r="C417" i="1"/>
  <c r="C420" i="1"/>
  <c r="C421" i="1"/>
  <c r="C422" i="1"/>
  <c r="C423" i="1"/>
  <c r="C428" i="1"/>
  <c r="C429" i="1"/>
  <c r="C430" i="1"/>
  <c r="C431" i="1"/>
  <c r="C438" i="1"/>
  <c r="C439" i="1"/>
  <c r="C440" i="1"/>
  <c r="C443" i="1"/>
  <c r="C444" i="1"/>
  <c r="C445" i="1"/>
  <c r="C446" i="1"/>
  <c r="C453" i="1"/>
  <c r="C454" i="1"/>
  <c r="C455" i="1"/>
  <c r="C456" i="1"/>
  <c r="M451" i="1" l="1"/>
  <c r="L451" i="1"/>
  <c r="M452" i="1" l="1"/>
  <c r="L452" i="1"/>
  <c r="M456" i="1" l="1"/>
  <c r="W456" i="1"/>
  <c r="V456" i="1"/>
  <c r="O456" i="1"/>
  <c r="W455" i="1"/>
  <c r="V455" i="1"/>
  <c r="O455" i="1"/>
  <c r="W454" i="1"/>
  <c r="V454" i="1"/>
  <c r="O454" i="1"/>
  <c r="W453" i="1"/>
  <c r="V453" i="1"/>
  <c r="O453" i="1"/>
  <c r="W452" i="1"/>
  <c r="V452" i="1"/>
  <c r="O452" i="1"/>
  <c r="W451" i="1"/>
  <c r="V451" i="1"/>
  <c r="O451" i="1"/>
  <c r="W450" i="1" l="1"/>
  <c r="V450" i="1"/>
  <c r="O450" i="1"/>
  <c r="W449" i="1"/>
  <c r="V449" i="1"/>
  <c r="O449" i="1"/>
  <c r="W448" i="1"/>
  <c r="V448" i="1"/>
  <c r="O448" i="1"/>
  <c r="W447" i="1"/>
  <c r="V447" i="1"/>
  <c r="O447" i="1"/>
  <c r="M444" i="1" l="1"/>
  <c r="L444" i="1"/>
  <c r="M443" i="1"/>
  <c r="L443" i="1"/>
  <c r="M375" i="1"/>
  <c r="L375" i="1"/>
  <c r="M377" i="1"/>
  <c r="L377" i="1"/>
  <c r="M376" i="1"/>
  <c r="L376" i="1"/>
  <c r="M374" i="1"/>
  <c r="L374" i="1"/>
  <c r="G38" i="17" l="1"/>
  <c r="G39" i="17"/>
  <c r="G40" i="17"/>
  <c r="G41" i="17"/>
  <c r="G42" i="17"/>
  <c r="G43" i="17"/>
  <c r="G44" i="17"/>
  <c r="G45" i="17"/>
  <c r="G46" i="17"/>
  <c r="G47" i="17"/>
  <c r="G48" i="17"/>
  <c r="G37" i="17"/>
  <c r="G6" i="17"/>
  <c r="G7" i="17"/>
  <c r="G8" i="17"/>
  <c r="G9" i="17"/>
  <c r="G10" i="17"/>
  <c r="G11" i="17"/>
  <c r="G12" i="17"/>
  <c r="G13" i="17"/>
  <c r="G14" i="17"/>
  <c r="G15" i="17"/>
  <c r="G16" i="17"/>
  <c r="G17" i="17"/>
  <c r="G18" i="17"/>
  <c r="G19" i="17"/>
  <c r="G20" i="17"/>
  <c r="G21" i="17"/>
  <c r="G22" i="17"/>
  <c r="G23" i="17"/>
  <c r="G24" i="17"/>
  <c r="G25" i="17"/>
  <c r="G26" i="17"/>
  <c r="G27" i="17"/>
  <c r="G28" i="17"/>
  <c r="G29" i="17"/>
  <c r="G30" i="17"/>
  <c r="G31" i="17"/>
  <c r="G32" i="17"/>
  <c r="G5" i="17"/>
  <c r="H5" i="17" l="1"/>
  <c r="H11" i="17"/>
  <c r="H13" i="17"/>
  <c r="H21" i="17"/>
  <c r="H25" i="17"/>
  <c r="H17" i="17"/>
  <c r="H9" i="17"/>
  <c r="H31" i="17"/>
  <c r="H23" i="17"/>
  <c r="H15" i="17"/>
  <c r="H7" i="17"/>
  <c r="H27" i="17"/>
  <c r="H29" i="17"/>
  <c r="H19" i="17"/>
  <c r="M441" i="1" l="1"/>
  <c r="M431" i="1" l="1"/>
  <c r="L441" i="1"/>
  <c r="M442" i="1"/>
  <c r="L442" i="1"/>
  <c r="O433" i="1"/>
  <c r="V433" i="1"/>
  <c r="W433" i="1"/>
  <c r="O434" i="1"/>
  <c r="V434" i="1"/>
  <c r="W434" i="1"/>
  <c r="O435" i="1"/>
  <c r="V435" i="1"/>
  <c r="W435" i="1"/>
  <c r="O436" i="1"/>
  <c r="V436" i="1"/>
  <c r="W436" i="1"/>
  <c r="O437" i="1"/>
  <c r="V437" i="1"/>
  <c r="W437" i="1"/>
  <c r="O438" i="1"/>
  <c r="V438" i="1"/>
  <c r="W438" i="1"/>
  <c r="O439" i="1"/>
  <c r="V439" i="1"/>
  <c r="W439" i="1"/>
  <c r="O440" i="1"/>
  <c r="V440" i="1"/>
  <c r="W440" i="1"/>
  <c r="M446" i="1" l="1"/>
  <c r="W446" i="1"/>
  <c r="V446" i="1"/>
  <c r="O446" i="1"/>
  <c r="W445" i="1" l="1"/>
  <c r="V445" i="1"/>
  <c r="O445" i="1"/>
  <c r="W444" i="1"/>
  <c r="V444" i="1"/>
  <c r="O444" i="1"/>
  <c r="W443" i="1"/>
  <c r="V443" i="1"/>
  <c r="O443" i="1"/>
  <c r="W442" i="1"/>
  <c r="V442" i="1"/>
  <c r="O442" i="1"/>
  <c r="W441" i="1"/>
  <c r="V441" i="1"/>
  <c r="O441" i="1"/>
  <c r="W432" i="1"/>
  <c r="V432" i="1"/>
  <c r="O432" i="1"/>
  <c r="M427" i="1" l="1"/>
  <c r="L427" i="1"/>
  <c r="M426" i="1" l="1"/>
  <c r="L426" i="1"/>
  <c r="W431" i="1" l="1"/>
  <c r="V431" i="1"/>
  <c r="O431" i="1"/>
  <c r="W430" i="1"/>
  <c r="V430" i="1"/>
  <c r="O430" i="1"/>
  <c r="W429" i="1"/>
  <c r="V429" i="1"/>
  <c r="O429" i="1"/>
  <c r="W428" i="1"/>
  <c r="V428" i="1"/>
  <c r="O428" i="1"/>
  <c r="W427" i="1"/>
  <c r="V427" i="1"/>
  <c r="O427" i="1"/>
  <c r="W426" i="1"/>
  <c r="V426" i="1"/>
  <c r="O426" i="1"/>
  <c r="O425" i="1" l="1"/>
  <c r="V425" i="1"/>
  <c r="W425" i="1"/>
  <c r="W424" i="1" l="1"/>
  <c r="V424" i="1"/>
  <c r="O424" i="1"/>
  <c r="M420" i="1" l="1"/>
  <c r="L420" i="1"/>
  <c r="M418" i="1"/>
  <c r="L418" i="1"/>
  <c r="M421" i="1" l="1"/>
  <c r="L421" i="1"/>
  <c r="M419" i="1"/>
  <c r="L419" i="1"/>
  <c r="L407" i="1"/>
  <c r="W423" i="1"/>
  <c r="V423" i="1"/>
  <c r="O423" i="1"/>
  <c r="W422" i="1"/>
  <c r="V422" i="1"/>
  <c r="O422" i="1"/>
  <c r="W421" i="1"/>
  <c r="V421" i="1"/>
  <c r="O421" i="1"/>
  <c r="W420" i="1"/>
  <c r="V420" i="1"/>
  <c r="O420" i="1"/>
  <c r="W419" i="1"/>
  <c r="V419" i="1"/>
  <c r="O419" i="1"/>
  <c r="W418" i="1"/>
  <c r="V418" i="1"/>
  <c r="O418" i="1"/>
  <c r="M423" i="1" l="1"/>
  <c r="W417" i="1"/>
  <c r="V417" i="1"/>
  <c r="O417" i="1"/>
  <c r="W416" i="1"/>
  <c r="V416" i="1"/>
  <c r="O416" i="1"/>
  <c r="W415" i="1"/>
  <c r="V415" i="1"/>
  <c r="O415" i="1"/>
  <c r="W414" i="1"/>
  <c r="V414" i="1"/>
  <c r="O414" i="1"/>
  <c r="W413" i="1"/>
  <c r="V413" i="1"/>
  <c r="O413" i="1"/>
  <c r="M152" i="1" l="1"/>
  <c r="L152" i="1"/>
  <c r="M151" i="1"/>
  <c r="L151" i="1"/>
  <c r="M150" i="1"/>
  <c r="L150" i="1"/>
  <c r="M149" i="1"/>
  <c r="L149" i="1"/>
  <c r="M407" i="1" l="1"/>
  <c r="M409" i="1"/>
  <c r="L409" i="1"/>
  <c r="W412" i="1"/>
  <c r="V412" i="1"/>
  <c r="O412" i="1"/>
  <c r="W411" i="1"/>
  <c r="V411" i="1"/>
  <c r="O411" i="1"/>
  <c r="M408" i="1" l="1"/>
  <c r="L408" i="1"/>
  <c r="M410" i="1"/>
  <c r="L410" i="1"/>
  <c r="M412" i="1" l="1"/>
  <c r="W410" i="1"/>
  <c r="V410" i="1"/>
  <c r="O410" i="1"/>
  <c r="W409" i="1"/>
  <c r="V409" i="1"/>
  <c r="O409" i="1"/>
  <c r="W408" i="1"/>
  <c r="V408" i="1"/>
  <c r="O408" i="1"/>
  <c r="W407" i="1"/>
  <c r="V407" i="1"/>
  <c r="O407" i="1"/>
  <c r="W399" i="1" l="1"/>
  <c r="W400" i="1"/>
  <c r="W401" i="1"/>
  <c r="W402" i="1"/>
  <c r="W403" i="1"/>
  <c r="W404" i="1"/>
  <c r="W405" i="1"/>
  <c r="W406" i="1"/>
  <c r="V399" i="1"/>
  <c r="V400" i="1"/>
  <c r="V401" i="1"/>
  <c r="V402" i="1"/>
  <c r="V403" i="1"/>
  <c r="V404" i="1"/>
  <c r="V405" i="1"/>
  <c r="V406" i="1"/>
  <c r="O399" i="1"/>
  <c r="O400" i="1"/>
  <c r="O401" i="1"/>
  <c r="O402" i="1"/>
  <c r="O403" i="1"/>
  <c r="O404" i="1"/>
  <c r="O405" i="1"/>
  <c r="O406" i="1"/>
  <c r="O398" i="1" l="1"/>
  <c r="V398" i="1"/>
  <c r="W398" i="1"/>
  <c r="O397" i="1"/>
  <c r="V397" i="1"/>
  <c r="W397" i="1"/>
  <c r="O396" i="1"/>
  <c r="V396" i="1"/>
  <c r="W396" i="1"/>
  <c r="L392" i="1" l="1"/>
  <c r="M392" i="1"/>
  <c r="M394" i="1"/>
  <c r="L394" i="1"/>
  <c r="M395" i="1" l="1"/>
  <c r="L395" i="1"/>
  <c r="M393" i="1"/>
  <c r="L393" i="1"/>
  <c r="O380" i="1" l="1"/>
  <c r="V380" i="1"/>
  <c r="W380" i="1"/>
  <c r="W395" i="1" l="1"/>
  <c r="V395" i="1"/>
  <c r="O395" i="1"/>
  <c r="W394" i="1"/>
  <c r="V394" i="1"/>
  <c r="O394" i="1"/>
  <c r="W393" i="1"/>
  <c r="V393" i="1"/>
  <c r="O393" i="1"/>
  <c r="W392" i="1"/>
  <c r="V392" i="1"/>
  <c r="O392" i="1"/>
  <c r="O383" i="1"/>
  <c r="V383" i="1"/>
  <c r="W383" i="1"/>
  <c r="O384" i="1"/>
  <c r="V384" i="1"/>
  <c r="W384" i="1"/>
  <c r="O385" i="1"/>
  <c r="V385" i="1"/>
  <c r="W385" i="1"/>
  <c r="O386" i="1"/>
  <c r="V386" i="1"/>
  <c r="W386" i="1"/>
  <c r="O387" i="1"/>
  <c r="V387" i="1"/>
  <c r="W387" i="1"/>
  <c r="O388" i="1"/>
  <c r="V388" i="1"/>
  <c r="W388" i="1"/>
  <c r="O389" i="1"/>
  <c r="V389" i="1"/>
  <c r="W389" i="1"/>
  <c r="O390" i="1"/>
  <c r="V390" i="1"/>
  <c r="W390" i="1"/>
  <c r="O391" i="1"/>
  <c r="V391" i="1"/>
  <c r="W391" i="1"/>
  <c r="W382" i="1" l="1"/>
  <c r="V382" i="1"/>
  <c r="O382" i="1"/>
  <c r="W381" i="1"/>
  <c r="V381" i="1"/>
  <c r="O381" i="1"/>
  <c r="W379" i="1"/>
  <c r="V379" i="1"/>
  <c r="O379" i="1"/>
  <c r="W378" i="1"/>
  <c r="V378" i="1"/>
  <c r="O378" i="1"/>
  <c r="W377" i="1" l="1"/>
  <c r="V377" i="1"/>
  <c r="O377" i="1"/>
  <c r="W376" i="1"/>
  <c r="V376" i="1"/>
  <c r="O376" i="1"/>
  <c r="W375" i="1"/>
  <c r="V375" i="1"/>
  <c r="O375" i="1"/>
  <c r="W374" i="1"/>
  <c r="V374" i="1"/>
  <c r="O374" i="1"/>
  <c r="O161" i="1" l="1"/>
  <c r="V161" i="1"/>
  <c r="W161" i="1"/>
  <c r="O162" i="1"/>
  <c r="V162" i="1"/>
  <c r="W162" i="1"/>
  <c r="O163" i="1"/>
  <c r="V163" i="1"/>
  <c r="W163" i="1"/>
  <c r="O164" i="1"/>
  <c r="V164" i="1"/>
  <c r="W164" i="1"/>
  <c r="O154" i="1" l="1"/>
  <c r="V154" i="1"/>
  <c r="W154" i="1"/>
  <c r="O155" i="1"/>
  <c r="V155" i="1"/>
  <c r="W155" i="1"/>
  <c r="O156" i="1"/>
  <c r="V156" i="1"/>
  <c r="W156" i="1"/>
  <c r="O157" i="1"/>
  <c r="V157" i="1"/>
  <c r="W157" i="1"/>
  <c r="O158" i="1"/>
  <c r="V158" i="1"/>
  <c r="W158" i="1"/>
  <c r="O159" i="1"/>
  <c r="V159" i="1"/>
  <c r="W159" i="1"/>
  <c r="O160" i="1"/>
  <c r="V160" i="1"/>
  <c r="W160" i="1"/>
  <c r="W153" i="1"/>
  <c r="V153" i="1"/>
  <c r="O153" i="1"/>
  <c r="O211" i="1" l="1"/>
  <c r="V211" i="1"/>
  <c r="W211" i="1"/>
  <c r="O212" i="1"/>
  <c r="V212" i="1"/>
  <c r="W212" i="1"/>
  <c r="O213" i="1"/>
  <c r="V213" i="1"/>
  <c r="W213" i="1"/>
  <c r="O214" i="1"/>
  <c r="V214" i="1"/>
  <c r="W214" i="1"/>
  <c r="O215" i="1"/>
  <c r="V215" i="1"/>
  <c r="W215" i="1"/>
  <c r="O216" i="1"/>
  <c r="V216" i="1"/>
  <c r="W216" i="1"/>
  <c r="O217" i="1"/>
  <c r="V217" i="1"/>
  <c r="W217" i="1"/>
  <c r="O218" i="1"/>
  <c r="V218" i="1"/>
  <c r="W218" i="1"/>
  <c r="O219" i="1"/>
  <c r="V219" i="1"/>
  <c r="W219" i="1"/>
  <c r="O220" i="1"/>
  <c r="V220" i="1"/>
  <c r="W220" i="1"/>
  <c r="O221" i="1"/>
  <c r="V221" i="1"/>
  <c r="W221" i="1"/>
  <c r="O222" i="1"/>
  <c r="V222" i="1"/>
  <c r="W222" i="1"/>
  <c r="O223" i="1"/>
  <c r="V223" i="1"/>
  <c r="W223" i="1"/>
  <c r="O224" i="1"/>
  <c r="V224" i="1"/>
  <c r="W224" i="1"/>
  <c r="O225" i="1"/>
  <c r="V225" i="1"/>
  <c r="W225" i="1"/>
  <c r="O226" i="1"/>
  <c r="V226" i="1"/>
  <c r="W226" i="1"/>
  <c r="O227" i="1"/>
  <c r="V227" i="1"/>
  <c r="W227" i="1"/>
  <c r="O228" i="1"/>
  <c r="V228" i="1"/>
  <c r="W228" i="1"/>
  <c r="O229" i="1"/>
  <c r="V229" i="1"/>
  <c r="W229" i="1"/>
  <c r="O230" i="1"/>
  <c r="V230" i="1"/>
  <c r="W230" i="1"/>
  <c r="O231" i="1"/>
  <c r="V231" i="1"/>
  <c r="W231" i="1"/>
  <c r="O232" i="1"/>
  <c r="V232" i="1"/>
  <c r="W232" i="1"/>
  <c r="O233" i="1"/>
  <c r="V233" i="1"/>
  <c r="W233" i="1"/>
  <c r="O234" i="1"/>
  <c r="V234" i="1"/>
  <c r="W234" i="1"/>
  <c r="O235" i="1"/>
  <c r="V235" i="1"/>
  <c r="W235" i="1"/>
  <c r="O236" i="1"/>
  <c r="V236" i="1"/>
  <c r="W236" i="1"/>
  <c r="O237" i="1"/>
  <c r="V237" i="1"/>
  <c r="W237" i="1"/>
  <c r="O238" i="1"/>
  <c r="V238" i="1"/>
  <c r="W238" i="1"/>
  <c r="O239" i="1"/>
  <c r="V239" i="1"/>
  <c r="W239" i="1"/>
  <c r="O240" i="1"/>
  <c r="V240" i="1"/>
  <c r="W240" i="1"/>
  <c r="O241" i="1"/>
  <c r="V241" i="1"/>
  <c r="W241" i="1"/>
  <c r="O242" i="1"/>
  <c r="V242" i="1"/>
  <c r="W242" i="1"/>
  <c r="O243" i="1"/>
  <c r="V243" i="1"/>
  <c r="W243" i="1"/>
  <c r="O244" i="1"/>
  <c r="V244" i="1"/>
  <c r="W244" i="1"/>
  <c r="O245" i="1"/>
  <c r="V245" i="1"/>
  <c r="W245" i="1"/>
  <c r="O246" i="1"/>
  <c r="V246" i="1"/>
  <c r="W246" i="1"/>
  <c r="O247" i="1"/>
  <c r="V247" i="1"/>
  <c r="W247" i="1"/>
  <c r="O248" i="1"/>
  <c r="V248" i="1"/>
  <c r="W248" i="1"/>
  <c r="O249" i="1"/>
  <c r="V249" i="1"/>
  <c r="W249" i="1"/>
  <c r="O250" i="1"/>
  <c r="V250" i="1"/>
  <c r="W250" i="1"/>
  <c r="O251" i="1"/>
  <c r="V251" i="1"/>
  <c r="W251" i="1"/>
  <c r="O252" i="1"/>
  <c r="V252" i="1"/>
  <c r="W252" i="1"/>
  <c r="O253" i="1"/>
  <c r="V253" i="1"/>
  <c r="W253" i="1"/>
  <c r="O254" i="1"/>
  <c r="V254" i="1"/>
  <c r="W254" i="1"/>
  <c r="O255" i="1"/>
  <c r="V255" i="1"/>
  <c r="W255" i="1"/>
  <c r="O256" i="1"/>
  <c r="V256" i="1"/>
  <c r="W256" i="1"/>
  <c r="O257" i="1"/>
  <c r="V257" i="1"/>
  <c r="W257" i="1"/>
  <c r="O258" i="1"/>
  <c r="V258" i="1"/>
  <c r="W258" i="1"/>
  <c r="O259" i="1"/>
  <c r="V259" i="1"/>
  <c r="W259" i="1"/>
  <c r="O260" i="1"/>
  <c r="V260" i="1"/>
  <c r="W260" i="1"/>
  <c r="O261" i="1"/>
  <c r="V261" i="1"/>
  <c r="W261" i="1"/>
  <c r="O262" i="1"/>
  <c r="V262" i="1"/>
  <c r="W262" i="1"/>
  <c r="O263" i="1"/>
  <c r="V263" i="1"/>
  <c r="W263" i="1"/>
  <c r="O264" i="1"/>
  <c r="V264" i="1"/>
  <c r="W264" i="1"/>
  <c r="O265" i="1"/>
  <c r="V265" i="1"/>
  <c r="W265" i="1"/>
  <c r="O266" i="1"/>
  <c r="V266" i="1"/>
  <c r="W266" i="1"/>
  <c r="O267" i="1"/>
  <c r="V267" i="1"/>
  <c r="W267" i="1"/>
  <c r="O268" i="1"/>
  <c r="V268" i="1"/>
  <c r="W268" i="1"/>
  <c r="O269" i="1"/>
  <c r="V269" i="1"/>
  <c r="W269" i="1"/>
  <c r="O270" i="1"/>
  <c r="V270" i="1"/>
  <c r="W270" i="1"/>
  <c r="O271" i="1"/>
  <c r="V271" i="1"/>
  <c r="W271" i="1"/>
  <c r="O272" i="1"/>
  <c r="V272" i="1"/>
  <c r="W272" i="1"/>
  <c r="O273" i="1"/>
  <c r="V273" i="1"/>
  <c r="W273" i="1"/>
  <c r="O274" i="1"/>
  <c r="V274" i="1"/>
  <c r="W274" i="1"/>
  <c r="O275" i="1"/>
  <c r="V275" i="1"/>
  <c r="W275" i="1"/>
  <c r="O276" i="1"/>
  <c r="V276" i="1"/>
  <c r="W276" i="1"/>
  <c r="O277" i="1"/>
  <c r="V277" i="1"/>
  <c r="W277" i="1"/>
  <c r="O278" i="1"/>
  <c r="V278" i="1"/>
  <c r="W278" i="1"/>
  <c r="O279" i="1"/>
  <c r="V279" i="1"/>
  <c r="W279" i="1"/>
  <c r="O280" i="1"/>
  <c r="V280" i="1"/>
  <c r="W280" i="1"/>
  <c r="O281" i="1"/>
  <c r="V281" i="1"/>
  <c r="W281" i="1"/>
  <c r="O282" i="1"/>
  <c r="V282" i="1"/>
  <c r="W282" i="1"/>
  <c r="O283" i="1"/>
  <c r="V283" i="1"/>
  <c r="W283" i="1"/>
  <c r="O284" i="1"/>
  <c r="V284" i="1"/>
  <c r="W284" i="1"/>
  <c r="O285" i="1"/>
  <c r="V285" i="1"/>
  <c r="W285" i="1"/>
  <c r="O286" i="1"/>
  <c r="V286" i="1"/>
  <c r="W286" i="1"/>
  <c r="O287" i="1"/>
  <c r="V287" i="1"/>
  <c r="W287" i="1"/>
  <c r="O288" i="1"/>
  <c r="V288" i="1"/>
  <c r="W288" i="1"/>
  <c r="O289" i="1"/>
  <c r="V289" i="1"/>
  <c r="W289" i="1"/>
  <c r="O290" i="1"/>
  <c r="V290" i="1"/>
  <c r="W290" i="1"/>
  <c r="O291" i="1"/>
  <c r="V291" i="1"/>
  <c r="W291" i="1"/>
  <c r="O292" i="1"/>
  <c r="V292" i="1"/>
  <c r="W292" i="1"/>
  <c r="O293" i="1"/>
  <c r="V293" i="1"/>
  <c r="W293" i="1"/>
  <c r="O294" i="1"/>
  <c r="V294" i="1"/>
  <c r="W294" i="1"/>
  <c r="O295" i="1"/>
  <c r="V295" i="1"/>
  <c r="W295" i="1"/>
  <c r="O296" i="1"/>
  <c r="V296" i="1"/>
  <c r="W296" i="1"/>
  <c r="O297" i="1"/>
  <c r="V297" i="1"/>
  <c r="W297" i="1"/>
  <c r="O298" i="1"/>
  <c r="V298" i="1"/>
  <c r="W298" i="1"/>
  <c r="O299" i="1"/>
  <c r="V299" i="1"/>
  <c r="W299" i="1"/>
  <c r="O300" i="1"/>
  <c r="V300" i="1"/>
  <c r="W300" i="1"/>
  <c r="O301" i="1"/>
  <c r="V301" i="1"/>
  <c r="W301" i="1"/>
  <c r="O302" i="1"/>
  <c r="V302" i="1"/>
  <c r="W302" i="1"/>
  <c r="O303" i="1"/>
  <c r="V303" i="1"/>
  <c r="W303" i="1"/>
  <c r="O304" i="1"/>
  <c r="V304" i="1"/>
  <c r="W304" i="1"/>
  <c r="O305" i="1"/>
  <c r="V305" i="1"/>
  <c r="W305" i="1"/>
  <c r="O306" i="1"/>
  <c r="V306" i="1"/>
  <c r="W306" i="1"/>
  <c r="O307" i="1"/>
  <c r="V307" i="1"/>
  <c r="W307" i="1"/>
  <c r="O308" i="1"/>
  <c r="V308" i="1"/>
  <c r="W308" i="1"/>
  <c r="O309" i="1"/>
  <c r="V309" i="1"/>
  <c r="W309" i="1"/>
  <c r="O310" i="1"/>
  <c r="V310" i="1"/>
  <c r="W310" i="1"/>
  <c r="O311" i="1"/>
  <c r="V311" i="1"/>
  <c r="W311" i="1"/>
  <c r="O312" i="1"/>
  <c r="V312" i="1"/>
  <c r="W312" i="1"/>
  <c r="O313" i="1"/>
  <c r="V313" i="1"/>
  <c r="W313" i="1"/>
  <c r="O314" i="1"/>
  <c r="V314" i="1"/>
  <c r="W314" i="1"/>
  <c r="O315" i="1"/>
  <c r="V315" i="1"/>
  <c r="W315" i="1"/>
  <c r="O316" i="1"/>
  <c r="V316" i="1"/>
  <c r="W316" i="1"/>
  <c r="O317" i="1"/>
  <c r="V317" i="1"/>
  <c r="W317" i="1"/>
  <c r="O318" i="1"/>
  <c r="V318" i="1"/>
  <c r="W318" i="1"/>
  <c r="O319" i="1"/>
  <c r="V319" i="1"/>
  <c r="W319" i="1"/>
  <c r="O320" i="1"/>
  <c r="V320" i="1"/>
  <c r="W320" i="1"/>
  <c r="O321" i="1"/>
  <c r="V321" i="1"/>
  <c r="W321" i="1"/>
  <c r="O322" i="1"/>
  <c r="V322" i="1"/>
  <c r="W322" i="1"/>
  <c r="O323" i="1"/>
  <c r="V323" i="1"/>
  <c r="W323" i="1"/>
  <c r="O324" i="1"/>
  <c r="V324" i="1"/>
  <c r="W324" i="1"/>
  <c r="O325" i="1"/>
  <c r="V325" i="1"/>
  <c r="W325" i="1"/>
  <c r="O326" i="1"/>
  <c r="V326" i="1"/>
  <c r="W326" i="1"/>
  <c r="O327" i="1"/>
  <c r="V327" i="1"/>
  <c r="W327" i="1"/>
  <c r="O328" i="1"/>
  <c r="V328" i="1"/>
  <c r="W328" i="1"/>
  <c r="O329" i="1"/>
  <c r="V329" i="1"/>
  <c r="W329" i="1"/>
  <c r="O330" i="1"/>
  <c r="V330" i="1"/>
  <c r="W330" i="1"/>
  <c r="O331" i="1"/>
  <c r="V331" i="1"/>
  <c r="W331" i="1"/>
  <c r="O332" i="1"/>
  <c r="V332" i="1"/>
  <c r="W332" i="1"/>
  <c r="O333" i="1"/>
  <c r="V333" i="1"/>
  <c r="W333" i="1"/>
  <c r="O334" i="1"/>
  <c r="V334" i="1"/>
  <c r="W334" i="1"/>
  <c r="O335" i="1"/>
  <c r="V335" i="1"/>
  <c r="W335" i="1"/>
  <c r="O336" i="1"/>
  <c r="V336" i="1"/>
  <c r="W336" i="1"/>
  <c r="O337" i="1"/>
  <c r="V337" i="1"/>
  <c r="W337" i="1"/>
  <c r="O338" i="1"/>
  <c r="V338" i="1"/>
  <c r="W338" i="1"/>
  <c r="O339" i="1"/>
  <c r="V339" i="1"/>
  <c r="W339" i="1"/>
  <c r="O340" i="1"/>
  <c r="V340" i="1"/>
  <c r="W340" i="1"/>
  <c r="O341" i="1"/>
  <c r="V341" i="1"/>
  <c r="W341" i="1"/>
  <c r="O342" i="1"/>
  <c r="V342" i="1"/>
  <c r="W342" i="1"/>
  <c r="O343" i="1"/>
  <c r="V343" i="1"/>
  <c r="W343" i="1"/>
  <c r="O344" i="1"/>
  <c r="V344" i="1"/>
  <c r="W344" i="1"/>
  <c r="O345" i="1"/>
  <c r="V345" i="1"/>
  <c r="W345" i="1"/>
  <c r="O346" i="1"/>
  <c r="V346" i="1"/>
  <c r="W346" i="1"/>
  <c r="O347" i="1"/>
  <c r="V347" i="1"/>
  <c r="W347" i="1"/>
  <c r="O348" i="1"/>
  <c r="V348" i="1"/>
  <c r="W348" i="1"/>
  <c r="O349" i="1"/>
  <c r="V349" i="1"/>
  <c r="W349" i="1"/>
  <c r="O350" i="1"/>
  <c r="V350" i="1"/>
  <c r="W350" i="1"/>
  <c r="O351" i="1"/>
  <c r="V351" i="1"/>
  <c r="W351" i="1"/>
  <c r="O352" i="1"/>
  <c r="V352" i="1"/>
  <c r="W352" i="1"/>
  <c r="O353" i="1"/>
  <c r="V353" i="1"/>
  <c r="W353" i="1"/>
  <c r="O354" i="1"/>
  <c r="V354" i="1"/>
  <c r="W354" i="1"/>
  <c r="O355" i="1"/>
  <c r="V355" i="1"/>
  <c r="W355" i="1"/>
  <c r="O356" i="1"/>
  <c r="V356" i="1"/>
  <c r="W356" i="1"/>
  <c r="O357" i="1"/>
  <c r="V357" i="1"/>
  <c r="W357" i="1"/>
  <c r="O358" i="1"/>
  <c r="V358" i="1"/>
  <c r="W358" i="1"/>
  <c r="O359" i="1"/>
  <c r="V359" i="1"/>
  <c r="W359" i="1"/>
  <c r="O360" i="1"/>
  <c r="V360" i="1"/>
  <c r="W360" i="1"/>
  <c r="O361" i="1"/>
  <c r="V361" i="1"/>
  <c r="W361" i="1"/>
  <c r="O362" i="1"/>
  <c r="V362" i="1"/>
  <c r="W362" i="1"/>
  <c r="O363" i="1"/>
  <c r="V363" i="1"/>
  <c r="W363" i="1"/>
  <c r="O364" i="1"/>
  <c r="V364" i="1"/>
  <c r="W364" i="1"/>
  <c r="O365" i="1"/>
  <c r="V365" i="1"/>
  <c r="W365" i="1"/>
  <c r="O366" i="1"/>
  <c r="V366" i="1"/>
  <c r="W366" i="1"/>
  <c r="O367" i="1"/>
  <c r="V367" i="1"/>
  <c r="W367" i="1"/>
  <c r="O368" i="1"/>
  <c r="V368" i="1"/>
  <c r="W368" i="1"/>
  <c r="O369" i="1"/>
  <c r="V369" i="1"/>
  <c r="W369" i="1"/>
  <c r="O370" i="1"/>
  <c r="V370" i="1"/>
  <c r="W370" i="1"/>
  <c r="O371" i="1"/>
  <c r="V371" i="1"/>
  <c r="W371" i="1"/>
  <c r="O372" i="1"/>
  <c r="V372" i="1"/>
  <c r="W372" i="1"/>
  <c r="O373" i="1"/>
  <c r="V373" i="1"/>
  <c r="W373" i="1"/>
  <c r="O166" i="1" l="1"/>
  <c r="V166" i="1"/>
  <c r="W166" i="1"/>
  <c r="O167" i="1"/>
  <c r="V167" i="1"/>
  <c r="W167" i="1"/>
  <c r="O168" i="1"/>
  <c r="V168" i="1"/>
  <c r="W168" i="1"/>
  <c r="O169" i="1"/>
  <c r="V169" i="1"/>
  <c r="W169" i="1"/>
  <c r="O170" i="1"/>
  <c r="V170" i="1"/>
  <c r="W170" i="1"/>
  <c r="O171" i="1"/>
  <c r="V171" i="1"/>
  <c r="W171" i="1"/>
  <c r="O172" i="1"/>
  <c r="V172" i="1"/>
  <c r="W172" i="1"/>
  <c r="O173" i="1"/>
  <c r="V173" i="1"/>
  <c r="W173" i="1"/>
  <c r="O174" i="1"/>
  <c r="V174" i="1"/>
  <c r="W174" i="1"/>
  <c r="O175" i="1"/>
  <c r="V175" i="1"/>
  <c r="W175" i="1"/>
  <c r="O176" i="1"/>
  <c r="V176" i="1"/>
  <c r="W176" i="1"/>
  <c r="O177" i="1"/>
  <c r="V177" i="1"/>
  <c r="W177" i="1"/>
  <c r="O178" i="1"/>
  <c r="V178" i="1"/>
  <c r="W178" i="1"/>
  <c r="O179" i="1"/>
  <c r="V179" i="1"/>
  <c r="W179" i="1"/>
  <c r="O180" i="1"/>
  <c r="V180" i="1"/>
  <c r="W180" i="1"/>
  <c r="O181" i="1"/>
  <c r="V181" i="1"/>
  <c r="W181" i="1"/>
  <c r="O182" i="1"/>
  <c r="V182" i="1"/>
  <c r="W182" i="1"/>
  <c r="O183" i="1"/>
  <c r="V183" i="1"/>
  <c r="W183" i="1"/>
  <c r="O184" i="1"/>
  <c r="V184" i="1"/>
  <c r="W184" i="1"/>
  <c r="O185" i="1"/>
  <c r="V185" i="1"/>
  <c r="W185" i="1"/>
  <c r="O186" i="1"/>
  <c r="V186" i="1"/>
  <c r="W186" i="1"/>
  <c r="O187" i="1"/>
  <c r="V187" i="1"/>
  <c r="W187" i="1"/>
  <c r="O188" i="1"/>
  <c r="V188" i="1"/>
  <c r="W188" i="1"/>
  <c r="O189" i="1"/>
  <c r="V189" i="1"/>
  <c r="W189" i="1"/>
  <c r="O190" i="1"/>
  <c r="V190" i="1"/>
  <c r="W190" i="1"/>
  <c r="O191" i="1"/>
  <c r="V191" i="1"/>
  <c r="W191" i="1"/>
  <c r="O192" i="1"/>
  <c r="V192" i="1"/>
  <c r="W192" i="1"/>
  <c r="O193" i="1"/>
  <c r="V193" i="1"/>
  <c r="W193" i="1"/>
  <c r="O194" i="1"/>
  <c r="V194" i="1"/>
  <c r="W194" i="1"/>
  <c r="O195" i="1"/>
  <c r="V195" i="1"/>
  <c r="W195" i="1"/>
  <c r="O196" i="1"/>
  <c r="V196" i="1"/>
  <c r="W196" i="1"/>
  <c r="O197" i="1"/>
  <c r="V197" i="1"/>
  <c r="W197" i="1"/>
  <c r="O198" i="1"/>
  <c r="V198" i="1"/>
  <c r="W198" i="1"/>
  <c r="O199" i="1"/>
  <c r="V199" i="1"/>
  <c r="W199" i="1"/>
  <c r="O200" i="1"/>
  <c r="V200" i="1"/>
  <c r="W200" i="1"/>
  <c r="O201" i="1"/>
  <c r="V201" i="1"/>
  <c r="W201" i="1"/>
  <c r="O202" i="1"/>
  <c r="V202" i="1"/>
  <c r="W202" i="1"/>
  <c r="O203" i="1"/>
  <c r="V203" i="1"/>
  <c r="W203" i="1"/>
  <c r="O204" i="1"/>
  <c r="V204" i="1"/>
  <c r="W204" i="1"/>
  <c r="O205" i="1"/>
  <c r="V205" i="1"/>
  <c r="W205" i="1"/>
  <c r="O206" i="1"/>
  <c r="V206" i="1"/>
  <c r="W206" i="1"/>
  <c r="O207" i="1"/>
  <c r="V207" i="1"/>
  <c r="W207" i="1"/>
  <c r="O208" i="1"/>
  <c r="V208" i="1"/>
  <c r="W208" i="1"/>
  <c r="O209" i="1"/>
  <c r="V209" i="1"/>
  <c r="W209" i="1"/>
  <c r="O210" i="1"/>
  <c r="V210" i="1"/>
  <c r="W210" i="1"/>
  <c r="W165" i="1" l="1"/>
  <c r="V165" i="1"/>
  <c r="O165" i="1"/>
  <c r="O142" i="1" l="1"/>
  <c r="V142" i="1"/>
  <c r="W142" i="1"/>
  <c r="V149" i="1" l="1"/>
  <c r="V150" i="1"/>
  <c r="V151" i="1"/>
  <c r="V152" i="1"/>
  <c r="W152" i="1"/>
  <c r="O152" i="1"/>
  <c r="W151" i="1"/>
  <c r="O151" i="1"/>
  <c r="W150" i="1"/>
  <c r="O150" i="1"/>
  <c r="W149" i="1"/>
  <c r="O149" i="1"/>
  <c r="V140" i="1"/>
  <c r="W140" i="1"/>
  <c r="V141" i="1"/>
  <c r="W141" i="1"/>
  <c r="O140" i="1"/>
  <c r="O141" i="1"/>
  <c r="W144" i="1" l="1"/>
  <c r="W145" i="1"/>
  <c r="W146" i="1"/>
  <c r="W147" i="1"/>
  <c r="W148" i="1"/>
  <c r="W143" i="1"/>
  <c r="O144" i="1"/>
  <c r="O145" i="1"/>
  <c r="O146" i="1"/>
  <c r="O147" i="1"/>
  <c r="O148" i="1"/>
  <c r="O143" i="1"/>
  <c r="V144" i="1"/>
  <c r="V145" i="1"/>
  <c r="V146" i="1"/>
  <c r="V147" i="1"/>
  <c r="V148" i="1"/>
  <c r="V143" i="1"/>
  <c r="L139" i="1" l="1"/>
  <c r="L137" i="1"/>
  <c r="V6" i="1" l="1"/>
  <c r="V7" i="1"/>
  <c r="V8" i="1"/>
  <c r="V9" i="1"/>
  <c r="V10" i="1"/>
  <c r="V11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5" i="1"/>
  <c r="M139" i="1" l="1"/>
  <c r="L138" i="1"/>
  <c r="L136" i="1"/>
  <c r="M138" i="1"/>
  <c r="M136" i="1"/>
  <c r="M137" i="1" l="1"/>
  <c r="W139" i="1"/>
  <c r="O139" i="1"/>
  <c r="W138" i="1"/>
  <c r="O138" i="1"/>
  <c r="W137" i="1"/>
  <c r="O137" i="1"/>
  <c r="W136" i="1"/>
  <c r="O136" i="1"/>
  <c r="O118" i="1" l="1"/>
  <c r="W118" i="1"/>
  <c r="O119" i="1"/>
  <c r="W119" i="1"/>
  <c r="O120" i="1"/>
  <c r="W120" i="1"/>
  <c r="O121" i="1"/>
  <c r="W121" i="1"/>
  <c r="O122" i="1"/>
  <c r="W122" i="1"/>
  <c r="O123" i="1"/>
  <c r="W123" i="1"/>
  <c r="O124" i="1"/>
  <c r="W124" i="1"/>
  <c r="O125" i="1"/>
  <c r="W125" i="1"/>
  <c r="O126" i="1"/>
  <c r="W126" i="1"/>
  <c r="O127" i="1"/>
  <c r="W127" i="1"/>
  <c r="O128" i="1"/>
  <c r="W128" i="1"/>
  <c r="O129" i="1"/>
  <c r="W129" i="1"/>
  <c r="O130" i="1"/>
  <c r="W130" i="1"/>
  <c r="O131" i="1"/>
  <c r="W131" i="1"/>
  <c r="O132" i="1"/>
  <c r="W132" i="1"/>
  <c r="O133" i="1"/>
  <c r="W133" i="1"/>
  <c r="O134" i="1"/>
  <c r="W134" i="1"/>
  <c r="O135" i="1"/>
  <c r="W135" i="1"/>
  <c r="W117" i="1"/>
  <c r="O117" i="1"/>
  <c r="M88" i="1" l="1"/>
  <c r="L88" i="1"/>
  <c r="M87" i="1"/>
  <c r="L87" i="1"/>
  <c r="M86" i="1"/>
  <c r="L86" i="1"/>
  <c r="M85" i="1"/>
  <c r="L85" i="1"/>
  <c r="M113" i="1"/>
  <c r="M114" i="1"/>
  <c r="L114" i="1"/>
  <c r="L113" i="1"/>
  <c r="M116" i="1"/>
  <c r="L116" i="1"/>
  <c r="M115" i="1"/>
  <c r="L115" i="1"/>
  <c r="W116" i="1"/>
  <c r="O116" i="1"/>
  <c r="W115" i="1"/>
  <c r="O115" i="1"/>
  <c r="W114" i="1"/>
  <c r="O114" i="1"/>
  <c r="W113" i="1"/>
  <c r="O113" i="1"/>
  <c r="T11" i="13"/>
  <c r="Q11" i="13"/>
  <c r="M11" i="13"/>
  <c r="L11" i="13"/>
  <c r="G11" i="13"/>
  <c r="T10" i="13"/>
  <c r="Q10" i="13"/>
  <c r="M10" i="13"/>
  <c r="L10" i="13"/>
  <c r="G10" i="13"/>
  <c r="N11" i="13" l="1"/>
  <c r="R10" i="13"/>
  <c r="N10" i="13"/>
  <c r="R11" i="13"/>
  <c r="W112" i="1"/>
  <c r="O112" i="1"/>
  <c r="W111" i="1"/>
  <c r="O111" i="1"/>
  <c r="W110" i="1"/>
  <c r="O110" i="1"/>
  <c r="W109" i="1"/>
  <c r="O109" i="1"/>
  <c r="W108" i="1"/>
  <c r="O108" i="1"/>
  <c r="W107" i="1"/>
  <c r="O107" i="1"/>
  <c r="W106" i="1"/>
  <c r="O106" i="1"/>
  <c r="W105" i="1"/>
  <c r="O105" i="1"/>
  <c r="W104" i="1"/>
  <c r="O104" i="1"/>
  <c r="W103" i="1"/>
  <c r="O103" i="1"/>
  <c r="W102" i="1"/>
  <c r="O102" i="1"/>
  <c r="W101" i="1"/>
  <c r="O101" i="1"/>
  <c r="W100" i="1"/>
  <c r="O100" i="1"/>
  <c r="W99" i="1"/>
  <c r="O99" i="1"/>
  <c r="W98" i="1"/>
  <c r="O98" i="1"/>
  <c r="W97" i="1"/>
  <c r="O97" i="1"/>
  <c r="W96" i="1"/>
  <c r="O96" i="1"/>
  <c r="W95" i="1"/>
  <c r="O95" i="1"/>
  <c r="W94" i="1" l="1"/>
  <c r="O94" i="1"/>
  <c r="W93" i="1"/>
  <c r="O93" i="1"/>
  <c r="W92" i="1"/>
  <c r="O92" i="1"/>
  <c r="W91" i="1"/>
  <c r="O91" i="1"/>
  <c r="W90" i="1"/>
  <c r="O90" i="1"/>
  <c r="W89" i="1"/>
  <c r="O89" i="1"/>
  <c r="W88" i="1" l="1"/>
  <c r="O88" i="1"/>
  <c r="W87" i="1"/>
  <c r="O87" i="1"/>
  <c r="W86" i="1"/>
  <c r="O86" i="1"/>
  <c r="W85" i="1"/>
  <c r="O85" i="1"/>
  <c r="W84" i="1"/>
  <c r="O84" i="1"/>
  <c r="W83" i="1"/>
  <c r="O83" i="1"/>
  <c r="W82" i="1" l="1"/>
  <c r="O82" i="1"/>
  <c r="W81" i="1"/>
  <c r="O81" i="1"/>
  <c r="W80" i="1"/>
  <c r="O80" i="1"/>
  <c r="W79" i="1"/>
  <c r="O79" i="1"/>
  <c r="W78" i="1"/>
  <c r="O78" i="1"/>
  <c r="W77" i="1"/>
  <c r="O77" i="1"/>
  <c r="W76" i="1"/>
  <c r="O76" i="1"/>
  <c r="W75" i="1"/>
  <c r="O75" i="1"/>
  <c r="W74" i="1"/>
  <c r="O74" i="1"/>
  <c r="W73" i="1"/>
  <c r="O73" i="1"/>
  <c r="W72" i="1"/>
  <c r="O72" i="1"/>
  <c r="W71" i="1"/>
  <c r="O71" i="1"/>
  <c r="W70" i="1"/>
  <c r="O70" i="1"/>
  <c r="W69" i="1"/>
  <c r="O69" i="1"/>
  <c r="W68" i="1"/>
  <c r="O68" i="1"/>
  <c r="W67" i="1"/>
  <c r="O67" i="1"/>
  <c r="W66" i="1"/>
  <c r="O66" i="1"/>
  <c r="W65" i="1"/>
  <c r="O65" i="1"/>
  <c r="W64" i="1"/>
  <c r="O64" i="1"/>
  <c r="W63" i="1"/>
  <c r="O63" i="1"/>
  <c r="W62" i="1"/>
  <c r="O62" i="1"/>
  <c r="W61" i="1"/>
  <c r="O61" i="1"/>
  <c r="W60" i="1"/>
  <c r="O60" i="1"/>
  <c r="W59" i="1"/>
  <c r="O59" i="1"/>
  <c r="W58" i="1" l="1"/>
  <c r="O58" i="1"/>
  <c r="W57" i="1"/>
  <c r="O57" i="1"/>
  <c r="W56" i="1"/>
  <c r="O56" i="1"/>
  <c r="W55" i="1"/>
  <c r="O55" i="1"/>
  <c r="O48" i="1" l="1"/>
  <c r="O49" i="1"/>
  <c r="O50" i="1"/>
  <c r="O51" i="1"/>
  <c r="O52" i="1"/>
  <c r="O53" i="1"/>
  <c r="O54" i="1"/>
  <c r="W48" i="1"/>
  <c r="W49" i="1"/>
  <c r="W50" i="1"/>
  <c r="W51" i="1"/>
  <c r="W52" i="1"/>
  <c r="W53" i="1"/>
  <c r="W54" i="1"/>
  <c r="O5" i="1" l="1"/>
  <c r="W5" i="1"/>
  <c r="O6" i="1"/>
  <c r="W6" i="1"/>
  <c r="O7" i="1"/>
  <c r="W7" i="1"/>
  <c r="O8" i="1"/>
  <c r="W8" i="1"/>
  <c r="O9" i="1"/>
  <c r="W9" i="1"/>
  <c r="O10" i="1"/>
  <c r="W10" i="1"/>
  <c r="O11" i="1"/>
  <c r="W11" i="1"/>
  <c r="L12" i="1"/>
  <c r="M12" i="1"/>
  <c r="O12" i="1"/>
  <c r="W12" i="1"/>
  <c r="L13" i="1"/>
  <c r="M13" i="1"/>
  <c r="O13" i="1"/>
  <c r="W13" i="1"/>
  <c r="L14" i="1"/>
  <c r="M14" i="1"/>
  <c r="O14" i="1"/>
  <c r="W14" i="1"/>
  <c r="L15" i="1"/>
  <c r="M15" i="1"/>
  <c r="O15" i="1"/>
  <c r="W15" i="1"/>
  <c r="O16" i="1"/>
  <c r="W16" i="1"/>
  <c r="O17" i="1"/>
  <c r="W17" i="1"/>
  <c r="O18" i="1"/>
  <c r="W18" i="1"/>
  <c r="O19" i="1"/>
  <c r="W19" i="1"/>
  <c r="O20" i="1"/>
  <c r="W20" i="1"/>
  <c r="O21" i="1"/>
  <c r="W21" i="1"/>
  <c r="O22" i="1"/>
  <c r="W22" i="1"/>
  <c r="O23" i="1"/>
  <c r="W23" i="1"/>
  <c r="O24" i="1"/>
  <c r="W24" i="1"/>
  <c r="O25" i="1"/>
  <c r="W25" i="1"/>
  <c r="O26" i="1"/>
  <c r="W26" i="1"/>
  <c r="O27" i="1"/>
  <c r="W27" i="1"/>
  <c r="O28" i="1"/>
  <c r="W28" i="1"/>
  <c r="O29" i="1"/>
  <c r="W29" i="1"/>
  <c r="O30" i="1"/>
  <c r="W30" i="1"/>
  <c r="O31" i="1"/>
  <c r="W31" i="1"/>
  <c r="O32" i="1"/>
  <c r="W32" i="1"/>
  <c r="O33" i="1"/>
  <c r="W33" i="1"/>
  <c r="O34" i="1"/>
  <c r="W34" i="1"/>
  <c r="O35" i="1"/>
  <c r="W35" i="1"/>
  <c r="O36" i="1"/>
  <c r="W36" i="1"/>
  <c r="O37" i="1"/>
  <c r="W37" i="1"/>
  <c r="O38" i="1"/>
  <c r="W38" i="1"/>
  <c r="O39" i="1"/>
  <c r="W39" i="1"/>
  <c r="O40" i="1"/>
  <c r="W40" i="1"/>
  <c r="O41" i="1"/>
  <c r="W41" i="1"/>
  <c r="O42" i="1"/>
  <c r="W42" i="1"/>
  <c r="O43" i="1"/>
  <c r="W43" i="1"/>
  <c r="L44" i="1"/>
  <c r="M44" i="1"/>
  <c r="O44" i="1"/>
  <c r="W44" i="1"/>
  <c r="L45" i="1"/>
  <c r="M45" i="1"/>
  <c r="O45" i="1"/>
  <c r="W45" i="1"/>
  <c r="L46" i="1"/>
  <c r="M46" i="1"/>
  <c r="O46" i="1"/>
  <c r="W46" i="1"/>
  <c r="L47" i="1"/>
  <c r="M47" i="1"/>
  <c r="O47" i="1"/>
  <c r="W47" i="1"/>
  <c r="M3" i="1" l="1"/>
  <c r="P3" i="1"/>
  <c r="R3" i="1"/>
  <c r="L3" i="1"/>
  <c r="Q3" i="1"/>
  <c r="Q7" i="13"/>
  <c r="Q6" i="13"/>
  <c r="T9" i="13"/>
  <c r="Q9" i="13"/>
  <c r="R9" i="13" s="1"/>
  <c r="M9" i="13"/>
  <c r="N9" i="13" s="1"/>
  <c r="L9" i="13"/>
  <c r="G9" i="13"/>
  <c r="T8" i="13"/>
  <c r="Q8" i="13"/>
  <c r="R8" i="13" s="1"/>
  <c r="M8" i="13"/>
  <c r="N8" i="13" s="1"/>
  <c r="L8" i="13"/>
  <c r="G8" i="13"/>
  <c r="T7" i="13"/>
  <c r="M7" i="13"/>
  <c r="L7" i="13"/>
  <c r="G7" i="13"/>
  <c r="T6" i="13"/>
  <c r="M6" i="13"/>
  <c r="L6" i="13"/>
  <c r="G6" i="13"/>
  <c r="P468" i="1" l="1"/>
  <c r="P466" i="1"/>
  <c r="P470" i="1"/>
  <c r="Q467" i="1"/>
  <c r="Q471" i="1"/>
  <c r="Q469" i="1"/>
  <c r="R471" i="1"/>
  <c r="R469" i="1"/>
  <c r="R467" i="1"/>
  <c r="Q465" i="1"/>
  <c r="Q461" i="1"/>
  <c r="Q463" i="1"/>
  <c r="R465" i="1"/>
  <c r="R463" i="1"/>
  <c r="R461" i="1"/>
  <c r="P460" i="1"/>
  <c r="P464" i="1"/>
  <c r="P462" i="1"/>
  <c r="P44" i="1"/>
  <c r="R456" i="1"/>
  <c r="R8" i="1"/>
  <c r="R20" i="1"/>
  <c r="R28" i="1"/>
  <c r="R36" i="1"/>
  <c r="R48" i="1"/>
  <c r="R56" i="1"/>
  <c r="R64" i="1"/>
  <c r="R72" i="1"/>
  <c r="R80" i="1"/>
  <c r="R92" i="1"/>
  <c r="R100" i="1"/>
  <c r="R108" i="1"/>
  <c r="R120" i="1"/>
  <c r="R128" i="1"/>
  <c r="R140" i="1"/>
  <c r="R148" i="1"/>
  <c r="R160" i="1"/>
  <c r="R168" i="1"/>
  <c r="R176" i="1"/>
  <c r="R184" i="1"/>
  <c r="R192" i="1"/>
  <c r="R200" i="1"/>
  <c r="R208" i="1"/>
  <c r="R216" i="1"/>
  <c r="R224" i="1"/>
  <c r="R232" i="1"/>
  <c r="R240" i="1"/>
  <c r="R248" i="1"/>
  <c r="R256" i="1"/>
  <c r="R264" i="1"/>
  <c r="R272" i="1"/>
  <c r="R280" i="1"/>
  <c r="R288" i="1"/>
  <c r="R296" i="1"/>
  <c r="R304" i="1"/>
  <c r="R312" i="1"/>
  <c r="R320" i="1"/>
  <c r="R328" i="1"/>
  <c r="R336" i="1"/>
  <c r="R344" i="1"/>
  <c r="R352" i="1"/>
  <c r="R360" i="1"/>
  <c r="R368" i="1"/>
  <c r="R380" i="1"/>
  <c r="R388" i="1"/>
  <c r="R400" i="1"/>
  <c r="R414" i="1"/>
  <c r="R434" i="1"/>
  <c r="R448" i="1"/>
  <c r="R446" i="1"/>
  <c r="R9" i="1"/>
  <c r="R21" i="1"/>
  <c r="R29" i="1"/>
  <c r="R37" i="1"/>
  <c r="R49" i="1"/>
  <c r="R57" i="1"/>
  <c r="R65" i="1"/>
  <c r="R73" i="1"/>
  <c r="R81" i="1"/>
  <c r="R93" i="1"/>
  <c r="R101" i="1"/>
  <c r="R109" i="1"/>
  <c r="R121" i="1"/>
  <c r="R129" i="1"/>
  <c r="R141" i="1"/>
  <c r="R153" i="1"/>
  <c r="R161" i="1"/>
  <c r="R169" i="1"/>
  <c r="R177" i="1"/>
  <c r="R185" i="1"/>
  <c r="R193" i="1"/>
  <c r="R201" i="1"/>
  <c r="R209" i="1"/>
  <c r="R217" i="1"/>
  <c r="R225" i="1"/>
  <c r="R233" i="1"/>
  <c r="R241" i="1"/>
  <c r="R249" i="1"/>
  <c r="R257" i="1"/>
  <c r="R265" i="1"/>
  <c r="R273" i="1"/>
  <c r="R281" i="1"/>
  <c r="R289" i="1"/>
  <c r="R297" i="1"/>
  <c r="R305" i="1"/>
  <c r="R313" i="1"/>
  <c r="R321" i="1"/>
  <c r="R329" i="1"/>
  <c r="R337" i="1"/>
  <c r="R345" i="1"/>
  <c r="R353" i="1"/>
  <c r="R361" i="1"/>
  <c r="R369" i="1"/>
  <c r="R381" i="1"/>
  <c r="R389" i="1"/>
  <c r="R401" i="1"/>
  <c r="R415" i="1"/>
  <c r="R435" i="1"/>
  <c r="R449" i="1"/>
  <c r="R431" i="1"/>
  <c r="R10" i="1"/>
  <c r="R22" i="1"/>
  <c r="R30" i="1"/>
  <c r="R38" i="1"/>
  <c r="R50" i="1"/>
  <c r="R58" i="1"/>
  <c r="R66" i="1"/>
  <c r="R74" i="1"/>
  <c r="R82" i="1"/>
  <c r="R94" i="1"/>
  <c r="R102" i="1"/>
  <c r="R110" i="1"/>
  <c r="R122" i="1"/>
  <c r="R130" i="1"/>
  <c r="R142" i="1"/>
  <c r="R154" i="1"/>
  <c r="R162" i="1"/>
  <c r="R170" i="1"/>
  <c r="R178" i="1"/>
  <c r="R186" i="1"/>
  <c r="R194" i="1"/>
  <c r="R202" i="1"/>
  <c r="R210" i="1"/>
  <c r="R218" i="1"/>
  <c r="R226" i="1"/>
  <c r="R234" i="1"/>
  <c r="R242" i="1"/>
  <c r="R250" i="1"/>
  <c r="R258" i="1"/>
  <c r="R266" i="1"/>
  <c r="R274" i="1"/>
  <c r="R282" i="1"/>
  <c r="R290" i="1"/>
  <c r="R298" i="1"/>
  <c r="R306" i="1"/>
  <c r="R314" i="1"/>
  <c r="R322" i="1"/>
  <c r="R330" i="1"/>
  <c r="R338" i="1"/>
  <c r="R346" i="1"/>
  <c r="R354" i="1"/>
  <c r="R362" i="1"/>
  <c r="R370" i="1"/>
  <c r="R382" i="1"/>
  <c r="R390" i="1"/>
  <c r="R402" i="1"/>
  <c r="R416" i="1"/>
  <c r="R436" i="1"/>
  <c r="R450" i="1"/>
  <c r="R423" i="1"/>
  <c r="R11" i="1"/>
  <c r="R23" i="1"/>
  <c r="R31" i="1"/>
  <c r="R39" i="1"/>
  <c r="R51" i="1"/>
  <c r="R59" i="1"/>
  <c r="R67" i="1"/>
  <c r="R75" i="1"/>
  <c r="R83" i="1"/>
  <c r="R95" i="1"/>
  <c r="R103" i="1"/>
  <c r="R111" i="1"/>
  <c r="R123" i="1"/>
  <c r="R131" i="1"/>
  <c r="R143" i="1"/>
  <c r="R155" i="1"/>
  <c r="R163" i="1"/>
  <c r="R171" i="1"/>
  <c r="R179" i="1"/>
  <c r="R187" i="1"/>
  <c r="R195" i="1"/>
  <c r="R203" i="1"/>
  <c r="R211" i="1"/>
  <c r="R219" i="1"/>
  <c r="R227" i="1"/>
  <c r="R235" i="1"/>
  <c r="R243" i="1"/>
  <c r="R251" i="1"/>
  <c r="R259" i="1"/>
  <c r="R267" i="1"/>
  <c r="R275" i="1"/>
  <c r="R283" i="1"/>
  <c r="R291" i="1"/>
  <c r="R299" i="1"/>
  <c r="R307" i="1"/>
  <c r="R315" i="1"/>
  <c r="R323" i="1"/>
  <c r="R331" i="1"/>
  <c r="R339" i="1"/>
  <c r="R347" i="1"/>
  <c r="R355" i="1"/>
  <c r="R363" i="1"/>
  <c r="R371" i="1"/>
  <c r="R383" i="1"/>
  <c r="R391" i="1"/>
  <c r="R403" i="1"/>
  <c r="R417" i="1"/>
  <c r="R437" i="1"/>
  <c r="R412" i="1"/>
  <c r="R16" i="1"/>
  <c r="R24" i="1"/>
  <c r="R32" i="1"/>
  <c r="R40" i="1"/>
  <c r="R52" i="1"/>
  <c r="R60" i="1"/>
  <c r="R68" i="1"/>
  <c r="R76" i="1"/>
  <c r="R84" i="1"/>
  <c r="R96" i="1"/>
  <c r="R104" i="1"/>
  <c r="R112" i="1"/>
  <c r="R124" i="1"/>
  <c r="R132" i="1"/>
  <c r="R144" i="1"/>
  <c r="R156" i="1"/>
  <c r="R164" i="1"/>
  <c r="R172" i="1"/>
  <c r="R180" i="1"/>
  <c r="R188" i="1"/>
  <c r="R196" i="1"/>
  <c r="R204" i="1"/>
  <c r="R212" i="1"/>
  <c r="R220" i="1"/>
  <c r="R228" i="1"/>
  <c r="R236" i="1"/>
  <c r="R244" i="1"/>
  <c r="R252" i="1"/>
  <c r="R260" i="1"/>
  <c r="R268" i="1"/>
  <c r="R276" i="1"/>
  <c r="R284" i="1"/>
  <c r="R292" i="1"/>
  <c r="R300" i="1"/>
  <c r="R308" i="1"/>
  <c r="R316" i="1"/>
  <c r="R324" i="1"/>
  <c r="R332" i="1"/>
  <c r="R340" i="1"/>
  <c r="R348" i="1"/>
  <c r="R356" i="1"/>
  <c r="R364" i="1"/>
  <c r="R372" i="1"/>
  <c r="R384" i="1"/>
  <c r="R396" i="1"/>
  <c r="R404" i="1"/>
  <c r="R424" i="1"/>
  <c r="R438" i="1"/>
  <c r="R429" i="1"/>
  <c r="R5" i="1"/>
  <c r="R17" i="1"/>
  <c r="R25" i="1"/>
  <c r="R33" i="1"/>
  <c r="R41" i="1"/>
  <c r="R53" i="1"/>
  <c r="R61" i="1"/>
  <c r="R69" i="1"/>
  <c r="R77" i="1"/>
  <c r="R89" i="1"/>
  <c r="R97" i="1"/>
  <c r="R105" i="1"/>
  <c r="R117" i="1"/>
  <c r="R125" i="1"/>
  <c r="R133" i="1"/>
  <c r="R145" i="1"/>
  <c r="R157" i="1"/>
  <c r="R165" i="1"/>
  <c r="R173" i="1"/>
  <c r="R181" i="1"/>
  <c r="R189" i="1"/>
  <c r="R197" i="1"/>
  <c r="R205" i="1"/>
  <c r="R213" i="1"/>
  <c r="R221" i="1"/>
  <c r="R229" i="1"/>
  <c r="R237" i="1"/>
  <c r="R245" i="1"/>
  <c r="R253" i="1"/>
  <c r="R261" i="1"/>
  <c r="R269" i="1"/>
  <c r="R277" i="1"/>
  <c r="R285" i="1"/>
  <c r="R293" i="1"/>
  <c r="R301" i="1"/>
  <c r="R309" i="1"/>
  <c r="R317" i="1"/>
  <c r="R325" i="1"/>
  <c r="R333" i="1"/>
  <c r="R341" i="1"/>
  <c r="R349" i="1"/>
  <c r="R357" i="1"/>
  <c r="R365" i="1"/>
  <c r="R373" i="1"/>
  <c r="R385" i="1"/>
  <c r="R397" i="1"/>
  <c r="R405" i="1"/>
  <c r="R425" i="1"/>
  <c r="R439" i="1"/>
  <c r="R457" i="1"/>
  <c r="R6" i="1"/>
  <c r="R18" i="1"/>
  <c r="R26" i="1"/>
  <c r="R34" i="1"/>
  <c r="R42" i="1"/>
  <c r="R54" i="1"/>
  <c r="R62" i="1"/>
  <c r="R70" i="1"/>
  <c r="R78" i="1"/>
  <c r="R90" i="1"/>
  <c r="R98" i="1"/>
  <c r="R106" i="1"/>
  <c r="R118" i="1"/>
  <c r="R126" i="1"/>
  <c r="R134" i="1"/>
  <c r="R146" i="1"/>
  <c r="R158" i="1"/>
  <c r="R166" i="1"/>
  <c r="R174" i="1"/>
  <c r="R182" i="1"/>
  <c r="R190" i="1"/>
  <c r="R198" i="1"/>
  <c r="R206" i="1"/>
  <c r="R214" i="1"/>
  <c r="R222" i="1"/>
  <c r="R230" i="1"/>
  <c r="R238" i="1"/>
  <c r="R246" i="1"/>
  <c r="R254" i="1"/>
  <c r="R262" i="1"/>
  <c r="R270" i="1"/>
  <c r="R278" i="1"/>
  <c r="R286" i="1"/>
  <c r="R294" i="1"/>
  <c r="R302" i="1"/>
  <c r="R310" i="1"/>
  <c r="R318" i="1"/>
  <c r="R326" i="1"/>
  <c r="R334" i="1"/>
  <c r="R342" i="1"/>
  <c r="R350" i="1"/>
  <c r="R358" i="1"/>
  <c r="R366" i="1"/>
  <c r="R378" i="1"/>
  <c r="R386" i="1"/>
  <c r="R398" i="1"/>
  <c r="R406" i="1"/>
  <c r="R432" i="1"/>
  <c r="R440" i="1"/>
  <c r="R458" i="1"/>
  <c r="R55" i="1"/>
  <c r="R127" i="1"/>
  <c r="R199" i="1"/>
  <c r="R263" i="1"/>
  <c r="R327" i="1"/>
  <c r="R399" i="1"/>
  <c r="R63" i="1"/>
  <c r="R135" i="1"/>
  <c r="R207" i="1"/>
  <c r="R271" i="1"/>
  <c r="R335" i="1"/>
  <c r="R413" i="1"/>
  <c r="R71" i="1"/>
  <c r="R147" i="1"/>
  <c r="R215" i="1"/>
  <c r="R279" i="1"/>
  <c r="R343" i="1"/>
  <c r="R433" i="1"/>
  <c r="R7" i="1"/>
  <c r="R79" i="1"/>
  <c r="R159" i="1"/>
  <c r="R223" i="1"/>
  <c r="R287" i="1"/>
  <c r="R351" i="1"/>
  <c r="R447" i="1"/>
  <c r="R19" i="1"/>
  <c r="R91" i="1"/>
  <c r="R167" i="1"/>
  <c r="R231" i="1"/>
  <c r="R295" i="1"/>
  <c r="R359" i="1"/>
  <c r="R459" i="1"/>
  <c r="R27" i="1"/>
  <c r="R99" i="1"/>
  <c r="R175" i="1"/>
  <c r="R239" i="1"/>
  <c r="R303" i="1"/>
  <c r="R367" i="1"/>
  <c r="R35" i="1"/>
  <c r="R107" i="1"/>
  <c r="R183" i="1"/>
  <c r="R247" i="1"/>
  <c r="R311" i="1"/>
  <c r="R379" i="1"/>
  <c r="R43" i="1"/>
  <c r="R119" i="1"/>
  <c r="R191" i="1"/>
  <c r="R255" i="1"/>
  <c r="R319" i="1"/>
  <c r="R387" i="1"/>
  <c r="R452" i="1"/>
  <c r="R454" i="1"/>
  <c r="R375" i="1"/>
  <c r="R377" i="1"/>
  <c r="R444" i="1"/>
  <c r="R442" i="1"/>
  <c r="R427" i="1"/>
  <c r="R419" i="1"/>
  <c r="R421" i="1"/>
  <c r="R150" i="1"/>
  <c r="R152" i="1"/>
  <c r="R410" i="1"/>
  <c r="R408" i="1"/>
  <c r="R393" i="1"/>
  <c r="R395" i="1"/>
  <c r="R137" i="1"/>
  <c r="R139" i="1"/>
  <c r="R116" i="1"/>
  <c r="R114" i="1"/>
  <c r="R86" i="1"/>
  <c r="R88" i="1"/>
  <c r="P12" i="1"/>
  <c r="Q10" i="1"/>
  <c r="Q22" i="1"/>
  <c r="Q30" i="1"/>
  <c r="Q38" i="1"/>
  <c r="Q50" i="1"/>
  <c r="Q58" i="1"/>
  <c r="Q66" i="1"/>
  <c r="Q74" i="1"/>
  <c r="Q82" i="1"/>
  <c r="Q94" i="1"/>
  <c r="Q102" i="1"/>
  <c r="Q110" i="1"/>
  <c r="Q122" i="1"/>
  <c r="Q130" i="1"/>
  <c r="Q142" i="1"/>
  <c r="Q154" i="1"/>
  <c r="Q162" i="1"/>
  <c r="Q170" i="1"/>
  <c r="Q178" i="1"/>
  <c r="Q186" i="1"/>
  <c r="Q194" i="1"/>
  <c r="Q202" i="1"/>
  <c r="Q210" i="1"/>
  <c r="Q456" i="1"/>
  <c r="Q11" i="1"/>
  <c r="Q23" i="1"/>
  <c r="Q31" i="1"/>
  <c r="Q39" i="1"/>
  <c r="Q51" i="1"/>
  <c r="Q59" i="1"/>
  <c r="Q67" i="1"/>
  <c r="Q446" i="1"/>
  <c r="Q16" i="1"/>
  <c r="Q24" i="1"/>
  <c r="Q32" i="1"/>
  <c r="Q40" i="1"/>
  <c r="Q52" i="1"/>
  <c r="Q60" i="1"/>
  <c r="Q68" i="1"/>
  <c r="Q76" i="1"/>
  <c r="Q84" i="1"/>
  <c r="Q96" i="1"/>
  <c r="Q104" i="1"/>
  <c r="Q112" i="1"/>
  <c r="Q124" i="1"/>
  <c r="Q132" i="1"/>
  <c r="Q144" i="1"/>
  <c r="Q156" i="1"/>
  <c r="Q164" i="1"/>
  <c r="Q172" i="1"/>
  <c r="Q180" i="1"/>
  <c r="Q188" i="1"/>
  <c r="Q196" i="1"/>
  <c r="Q204" i="1"/>
  <c r="Q212" i="1"/>
  <c r="Q431" i="1"/>
  <c r="Q5" i="1"/>
  <c r="Q17" i="1"/>
  <c r="Q25" i="1"/>
  <c r="Q33" i="1"/>
  <c r="Q41" i="1"/>
  <c r="Q53" i="1"/>
  <c r="Q61" i="1"/>
  <c r="Q69" i="1"/>
  <c r="Q77" i="1"/>
  <c r="Q89" i="1"/>
  <c r="Q97" i="1"/>
  <c r="Q105" i="1"/>
  <c r="Q117" i="1"/>
  <c r="Q125" i="1"/>
  <c r="Q133" i="1"/>
  <c r="Q145" i="1"/>
  <c r="Q157" i="1"/>
  <c r="Q165" i="1"/>
  <c r="Q173" i="1"/>
  <c r="Q181" i="1"/>
  <c r="Q189" i="1"/>
  <c r="Q197" i="1"/>
  <c r="Q205" i="1"/>
  <c r="Q213" i="1"/>
  <c r="Q423" i="1"/>
  <c r="Q6" i="1"/>
  <c r="Q18" i="1"/>
  <c r="Q26" i="1"/>
  <c r="Q34" i="1"/>
  <c r="Q42" i="1"/>
  <c r="Q54" i="1"/>
  <c r="Q62" i="1"/>
  <c r="Q70" i="1"/>
  <c r="Q78" i="1"/>
  <c r="Q90" i="1"/>
  <c r="Q98" i="1"/>
  <c r="Q106" i="1"/>
  <c r="Q118" i="1"/>
  <c r="Q126" i="1"/>
  <c r="Q134" i="1"/>
  <c r="Q412" i="1"/>
  <c r="Q7" i="1"/>
  <c r="Q19" i="1"/>
  <c r="Q27" i="1"/>
  <c r="Q35" i="1"/>
  <c r="Q43" i="1"/>
  <c r="Q55" i="1"/>
  <c r="Q63" i="1"/>
  <c r="Q71" i="1"/>
  <c r="Q79" i="1"/>
  <c r="Q91" i="1"/>
  <c r="Q99" i="1"/>
  <c r="Q107" i="1"/>
  <c r="Q119" i="1"/>
  <c r="Q127" i="1"/>
  <c r="Q135" i="1"/>
  <c r="Q147" i="1"/>
  <c r="Q159" i="1"/>
  <c r="Q167" i="1"/>
  <c r="Q175" i="1"/>
  <c r="Q183" i="1"/>
  <c r="Q429" i="1"/>
  <c r="Q8" i="1"/>
  <c r="Q20" i="1"/>
  <c r="Q28" i="1"/>
  <c r="Q36" i="1"/>
  <c r="Q48" i="1"/>
  <c r="Q56" i="1"/>
  <c r="Q64" i="1"/>
  <c r="Q72" i="1"/>
  <c r="Q80" i="1"/>
  <c r="Q92" i="1"/>
  <c r="Q100" i="1"/>
  <c r="Q108" i="1"/>
  <c r="Q120" i="1"/>
  <c r="Q128" i="1"/>
  <c r="Q140" i="1"/>
  <c r="Q148" i="1"/>
  <c r="Q160" i="1"/>
  <c r="Q168" i="1"/>
  <c r="Q176" i="1"/>
  <c r="Q184" i="1"/>
  <c r="Q192" i="1"/>
  <c r="Q200" i="1"/>
  <c r="Q208" i="1"/>
  <c r="Q216" i="1"/>
  <c r="Q37" i="1"/>
  <c r="Q93" i="1"/>
  <c r="Q129" i="1"/>
  <c r="Q161" i="1"/>
  <c r="Q182" i="1"/>
  <c r="Q199" i="1"/>
  <c r="Q215" i="1"/>
  <c r="Q224" i="1"/>
  <c r="Q232" i="1"/>
  <c r="Q240" i="1"/>
  <c r="Q248" i="1"/>
  <c r="Q256" i="1"/>
  <c r="Q264" i="1"/>
  <c r="Q272" i="1"/>
  <c r="Q280" i="1"/>
  <c r="Q288" i="1"/>
  <c r="Q296" i="1"/>
  <c r="Q304" i="1"/>
  <c r="Q312" i="1"/>
  <c r="Q320" i="1"/>
  <c r="Q328" i="1"/>
  <c r="Q336" i="1"/>
  <c r="Q344" i="1"/>
  <c r="Q352" i="1"/>
  <c r="Q360" i="1"/>
  <c r="Q368" i="1"/>
  <c r="Q380" i="1"/>
  <c r="Q388" i="1"/>
  <c r="Q400" i="1"/>
  <c r="Q414" i="1"/>
  <c r="Q434" i="1"/>
  <c r="Q448" i="1"/>
  <c r="Q49" i="1"/>
  <c r="Q95" i="1"/>
  <c r="Q131" i="1"/>
  <c r="Q163" i="1"/>
  <c r="Q185" i="1"/>
  <c r="Q201" i="1"/>
  <c r="Q217" i="1"/>
  <c r="Q225" i="1"/>
  <c r="Q233" i="1"/>
  <c r="Q241" i="1"/>
  <c r="Q249" i="1"/>
  <c r="Q257" i="1"/>
  <c r="Q265" i="1"/>
  <c r="Q273" i="1"/>
  <c r="Q281" i="1"/>
  <c r="Q289" i="1"/>
  <c r="Q297" i="1"/>
  <c r="Q305" i="1"/>
  <c r="Q313" i="1"/>
  <c r="Q321" i="1"/>
  <c r="Q329" i="1"/>
  <c r="Q337" i="1"/>
  <c r="Q345" i="1"/>
  <c r="Q353" i="1"/>
  <c r="Q361" i="1"/>
  <c r="Q369" i="1"/>
  <c r="Q381" i="1"/>
  <c r="Q389" i="1"/>
  <c r="Q401" i="1"/>
  <c r="Q415" i="1"/>
  <c r="Q435" i="1"/>
  <c r="Q449" i="1"/>
  <c r="Q57" i="1"/>
  <c r="Q101" i="1"/>
  <c r="Q141" i="1"/>
  <c r="Q166" i="1"/>
  <c r="Q187" i="1"/>
  <c r="Q203" i="1"/>
  <c r="Q218" i="1"/>
  <c r="Q226" i="1"/>
  <c r="Q234" i="1"/>
  <c r="Q242" i="1"/>
  <c r="Q250" i="1"/>
  <c r="Q258" i="1"/>
  <c r="Q266" i="1"/>
  <c r="Q274" i="1"/>
  <c r="Q282" i="1"/>
  <c r="Q290" i="1"/>
  <c r="Q298" i="1"/>
  <c r="Q306" i="1"/>
  <c r="Q314" i="1"/>
  <c r="Q322" i="1"/>
  <c r="Q330" i="1"/>
  <c r="Q338" i="1"/>
  <c r="Q346" i="1"/>
  <c r="Q354" i="1"/>
  <c r="Q362" i="1"/>
  <c r="Q370" i="1"/>
  <c r="Q382" i="1"/>
  <c r="Q390" i="1"/>
  <c r="Q402" i="1"/>
  <c r="Q416" i="1"/>
  <c r="Q436" i="1"/>
  <c r="Q450" i="1"/>
  <c r="Q65" i="1"/>
  <c r="Q103" i="1"/>
  <c r="Q143" i="1"/>
  <c r="Q169" i="1"/>
  <c r="Q190" i="1"/>
  <c r="Q206" i="1"/>
  <c r="Q219" i="1"/>
  <c r="Q227" i="1"/>
  <c r="Q235" i="1"/>
  <c r="Q243" i="1"/>
  <c r="Q251" i="1"/>
  <c r="Q259" i="1"/>
  <c r="Q267" i="1"/>
  <c r="Q275" i="1"/>
  <c r="Q283" i="1"/>
  <c r="Q291" i="1"/>
  <c r="Q299" i="1"/>
  <c r="Q307" i="1"/>
  <c r="Q315" i="1"/>
  <c r="Q323" i="1"/>
  <c r="Q331" i="1"/>
  <c r="Q339" i="1"/>
  <c r="Q347" i="1"/>
  <c r="Q355" i="1"/>
  <c r="Q363" i="1"/>
  <c r="Q371" i="1"/>
  <c r="Q383" i="1"/>
  <c r="Q391" i="1"/>
  <c r="Q403" i="1"/>
  <c r="Q417" i="1"/>
  <c r="Q437" i="1"/>
  <c r="Q73" i="1"/>
  <c r="Q109" i="1"/>
  <c r="Q146" i="1"/>
  <c r="Q171" i="1"/>
  <c r="Q191" i="1"/>
  <c r="Q207" i="1"/>
  <c r="Q220" i="1"/>
  <c r="Q228" i="1"/>
  <c r="Q236" i="1"/>
  <c r="Q244" i="1"/>
  <c r="Q252" i="1"/>
  <c r="Q260" i="1"/>
  <c r="Q268" i="1"/>
  <c r="Q276" i="1"/>
  <c r="Q284" i="1"/>
  <c r="Q292" i="1"/>
  <c r="Q300" i="1"/>
  <c r="Q308" i="1"/>
  <c r="Q316" i="1"/>
  <c r="Q324" i="1"/>
  <c r="Q332" i="1"/>
  <c r="Q340" i="1"/>
  <c r="Q348" i="1"/>
  <c r="Q356" i="1"/>
  <c r="Q364" i="1"/>
  <c r="Q372" i="1"/>
  <c r="Q384" i="1"/>
  <c r="Q396" i="1"/>
  <c r="Q404" i="1"/>
  <c r="Q424" i="1"/>
  <c r="Q438" i="1"/>
  <c r="Q9" i="1"/>
  <c r="Q75" i="1"/>
  <c r="Q111" i="1"/>
  <c r="Q153" i="1"/>
  <c r="Q174" i="1"/>
  <c r="Q193" i="1"/>
  <c r="Q209" i="1"/>
  <c r="Q221" i="1"/>
  <c r="Q229" i="1"/>
  <c r="Q237" i="1"/>
  <c r="Q245" i="1"/>
  <c r="Q253" i="1"/>
  <c r="Q261" i="1"/>
  <c r="Q269" i="1"/>
  <c r="Q277" i="1"/>
  <c r="Q285" i="1"/>
  <c r="Q293" i="1"/>
  <c r="Q301" i="1"/>
  <c r="Q309" i="1"/>
  <c r="Q317" i="1"/>
  <c r="Q325" i="1"/>
  <c r="Q333" i="1"/>
  <c r="Q341" i="1"/>
  <c r="Q349" i="1"/>
  <c r="Q357" i="1"/>
  <c r="Q365" i="1"/>
  <c r="Q373" i="1"/>
  <c r="Q385" i="1"/>
  <c r="Q397" i="1"/>
  <c r="Q405" i="1"/>
  <c r="Q425" i="1"/>
  <c r="Q439" i="1"/>
  <c r="Q457" i="1"/>
  <c r="Q21" i="1"/>
  <c r="Q81" i="1"/>
  <c r="Q121" i="1"/>
  <c r="Q155" i="1"/>
  <c r="Q177" i="1"/>
  <c r="Q195" i="1"/>
  <c r="Q211" i="1"/>
  <c r="Q222" i="1"/>
  <c r="Q230" i="1"/>
  <c r="Q238" i="1"/>
  <c r="Q246" i="1"/>
  <c r="Q254" i="1"/>
  <c r="Q262" i="1"/>
  <c r="Q270" i="1"/>
  <c r="Q278" i="1"/>
  <c r="Q286" i="1"/>
  <c r="Q294" i="1"/>
  <c r="Q302" i="1"/>
  <c r="Q310" i="1"/>
  <c r="Q318" i="1"/>
  <c r="Q326" i="1"/>
  <c r="Q334" i="1"/>
  <c r="Q342" i="1"/>
  <c r="Q350" i="1"/>
  <c r="Q358" i="1"/>
  <c r="Q366" i="1"/>
  <c r="Q378" i="1"/>
  <c r="Q386" i="1"/>
  <c r="Q398" i="1"/>
  <c r="Q406" i="1"/>
  <c r="Q432" i="1"/>
  <c r="Q440" i="1"/>
  <c r="Q458" i="1"/>
  <c r="Q83" i="1"/>
  <c r="Q239" i="1"/>
  <c r="Q303" i="1"/>
  <c r="Q367" i="1"/>
  <c r="Q123" i="1"/>
  <c r="Q247" i="1"/>
  <c r="Q311" i="1"/>
  <c r="Q379" i="1"/>
  <c r="Q158" i="1"/>
  <c r="Q255" i="1"/>
  <c r="Q319" i="1"/>
  <c r="Q387" i="1"/>
  <c r="Q231" i="1"/>
  <c r="Q179" i="1"/>
  <c r="Q263" i="1"/>
  <c r="Q327" i="1"/>
  <c r="Q399" i="1"/>
  <c r="Q459" i="1"/>
  <c r="Q198" i="1"/>
  <c r="Q271" i="1"/>
  <c r="Q335" i="1"/>
  <c r="Q413" i="1"/>
  <c r="Q295" i="1"/>
  <c r="Q214" i="1"/>
  <c r="Q279" i="1"/>
  <c r="Q343" i="1"/>
  <c r="Q433" i="1"/>
  <c r="Q359" i="1"/>
  <c r="Q223" i="1"/>
  <c r="Q287" i="1"/>
  <c r="Q351" i="1"/>
  <c r="Q447" i="1"/>
  <c r="Q29" i="1"/>
  <c r="Q452" i="1"/>
  <c r="Q454" i="1"/>
  <c r="Q375" i="1"/>
  <c r="Q444" i="1"/>
  <c r="Q377" i="1"/>
  <c r="Q442" i="1"/>
  <c r="Q427" i="1"/>
  <c r="Q419" i="1"/>
  <c r="Q421" i="1"/>
  <c r="Q150" i="1"/>
  <c r="Q152" i="1"/>
  <c r="Q410" i="1"/>
  <c r="Q408" i="1"/>
  <c r="Q393" i="1"/>
  <c r="Q395" i="1"/>
  <c r="Q137" i="1"/>
  <c r="Q139" i="1"/>
  <c r="Q116" i="1"/>
  <c r="Q114" i="1"/>
  <c r="Q86" i="1"/>
  <c r="Q88" i="1"/>
  <c r="Q13" i="1"/>
  <c r="R15" i="1"/>
  <c r="Q15" i="1"/>
  <c r="Q45" i="1"/>
  <c r="P14" i="1"/>
  <c r="R47" i="1"/>
  <c r="R13" i="1"/>
  <c r="R45" i="1"/>
  <c r="P455" i="1"/>
  <c r="P445" i="1"/>
  <c r="P430" i="1"/>
  <c r="P422" i="1"/>
  <c r="P411" i="1"/>
  <c r="P10" i="1"/>
  <c r="P22" i="1"/>
  <c r="P30" i="1"/>
  <c r="P38" i="1"/>
  <c r="P50" i="1"/>
  <c r="P58" i="1"/>
  <c r="P66" i="1"/>
  <c r="P74" i="1"/>
  <c r="P82" i="1"/>
  <c r="P94" i="1"/>
  <c r="P102" i="1"/>
  <c r="P110" i="1"/>
  <c r="P122" i="1"/>
  <c r="P130" i="1"/>
  <c r="P142" i="1"/>
  <c r="P154" i="1"/>
  <c r="P162" i="1"/>
  <c r="P170" i="1"/>
  <c r="P178" i="1"/>
  <c r="P186" i="1"/>
  <c r="P194" i="1"/>
  <c r="P202" i="1"/>
  <c r="P210" i="1"/>
  <c r="P218" i="1"/>
  <c r="P226" i="1"/>
  <c r="P234" i="1"/>
  <c r="P242" i="1"/>
  <c r="P250" i="1"/>
  <c r="P258" i="1"/>
  <c r="P266" i="1"/>
  <c r="P274" i="1"/>
  <c r="P282" i="1"/>
  <c r="P290" i="1"/>
  <c r="P298" i="1"/>
  <c r="P306" i="1"/>
  <c r="P314" i="1"/>
  <c r="P322" i="1"/>
  <c r="P330" i="1"/>
  <c r="P338" i="1"/>
  <c r="P346" i="1"/>
  <c r="P11" i="1"/>
  <c r="P23" i="1"/>
  <c r="P31" i="1"/>
  <c r="P39" i="1"/>
  <c r="P51" i="1"/>
  <c r="P59" i="1"/>
  <c r="P67" i="1"/>
  <c r="P75" i="1"/>
  <c r="P83" i="1"/>
  <c r="P95" i="1"/>
  <c r="P103" i="1"/>
  <c r="P111" i="1"/>
  <c r="P123" i="1"/>
  <c r="P131" i="1"/>
  <c r="P143" i="1"/>
  <c r="P155" i="1"/>
  <c r="P163" i="1"/>
  <c r="P171" i="1"/>
  <c r="P179" i="1"/>
  <c r="P187" i="1"/>
  <c r="P195" i="1"/>
  <c r="P203" i="1"/>
  <c r="P211" i="1"/>
  <c r="P219" i="1"/>
  <c r="P227" i="1"/>
  <c r="P235" i="1"/>
  <c r="P243" i="1"/>
  <c r="P251" i="1"/>
  <c r="P259" i="1"/>
  <c r="P267" i="1"/>
  <c r="P275" i="1"/>
  <c r="P283" i="1"/>
  <c r="P291" i="1"/>
  <c r="P299" i="1"/>
  <c r="P307" i="1"/>
  <c r="P315" i="1"/>
  <c r="P323" i="1"/>
  <c r="P331" i="1"/>
  <c r="P339" i="1"/>
  <c r="P347" i="1"/>
  <c r="P355" i="1"/>
  <c r="P363" i="1"/>
  <c r="P371" i="1"/>
  <c r="P383" i="1"/>
  <c r="P428" i="1"/>
  <c r="P16" i="1"/>
  <c r="P24" i="1"/>
  <c r="P32" i="1"/>
  <c r="P40" i="1"/>
  <c r="P52" i="1"/>
  <c r="P60" i="1"/>
  <c r="P68" i="1"/>
  <c r="P76" i="1"/>
  <c r="P84" i="1"/>
  <c r="P96" i="1"/>
  <c r="P104" i="1"/>
  <c r="P112" i="1"/>
  <c r="P124" i="1"/>
  <c r="P132" i="1"/>
  <c r="P144" i="1"/>
  <c r="P156" i="1"/>
  <c r="P164" i="1"/>
  <c r="P172" i="1"/>
  <c r="P180" i="1"/>
  <c r="P188" i="1"/>
  <c r="P196" i="1"/>
  <c r="P204" i="1"/>
  <c r="P212" i="1"/>
  <c r="P220" i="1"/>
  <c r="P228" i="1"/>
  <c r="P236" i="1"/>
  <c r="P244" i="1"/>
  <c r="P252" i="1"/>
  <c r="P260" i="1"/>
  <c r="P268" i="1"/>
  <c r="P276" i="1"/>
  <c r="P284" i="1"/>
  <c r="P292" i="1"/>
  <c r="P300" i="1"/>
  <c r="P308" i="1"/>
  <c r="P316" i="1"/>
  <c r="P5" i="1"/>
  <c r="P17" i="1"/>
  <c r="P25" i="1"/>
  <c r="P33" i="1"/>
  <c r="P41" i="1"/>
  <c r="P53" i="1"/>
  <c r="P61" i="1"/>
  <c r="P69" i="1"/>
  <c r="P77" i="1"/>
  <c r="P89" i="1"/>
  <c r="P97" i="1"/>
  <c r="P105" i="1"/>
  <c r="P117" i="1"/>
  <c r="P125" i="1"/>
  <c r="P133" i="1"/>
  <c r="P145" i="1"/>
  <c r="P157" i="1"/>
  <c r="P165" i="1"/>
  <c r="P173" i="1"/>
  <c r="P181" i="1"/>
  <c r="P189" i="1"/>
  <c r="P197" i="1"/>
  <c r="P205" i="1"/>
  <c r="P213" i="1"/>
  <c r="P221" i="1"/>
  <c r="P229" i="1"/>
  <c r="P237" i="1"/>
  <c r="P245" i="1"/>
  <c r="P253" i="1"/>
  <c r="P6" i="1"/>
  <c r="P18" i="1"/>
  <c r="P26" i="1"/>
  <c r="P34" i="1"/>
  <c r="P42" i="1"/>
  <c r="P54" i="1"/>
  <c r="P62" i="1"/>
  <c r="P70" i="1"/>
  <c r="P78" i="1"/>
  <c r="P90" i="1"/>
  <c r="P98" i="1"/>
  <c r="P106" i="1"/>
  <c r="P118" i="1"/>
  <c r="P126" i="1"/>
  <c r="P134" i="1"/>
  <c r="P146" i="1"/>
  <c r="P158" i="1"/>
  <c r="P166" i="1"/>
  <c r="P174" i="1"/>
  <c r="P182" i="1"/>
  <c r="P190" i="1"/>
  <c r="P198" i="1"/>
  <c r="P206" i="1"/>
  <c r="P214" i="1"/>
  <c r="P222" i="1"/>
  <c r="P230" i="1"/>
  <c r="P238" i="1"/>
  <c r="P246" i="1"/>
  <c r="P254" i="1"/>
  <c r="P262" i="1"/>
  <c r="P270" i="1"/>
  <c r="P278" i="1"/>
  <c r="P286" i="1"/>
  <c r="P294" i="1"/>
  <c r="P302" i="1"/>
  <c r="P310" i="1"/>
  <c r="P318" i="1"/>
  <c r="P326" i="1"/>
  <c r="P334" i="1"/>
  <c r="P342" i="1"/>
  <c r="P350" i="1"/>
  <c r="P358" i="1"/>
  <c r="P366" i="1"/>
  <c r="P378" i="1"/>
  <c r="P7" i="1"/>
  <c r="P19" i="1"/>
  <c r="P27" i="1"/>
  <c r="P35" i="1"/>
  <c r="P43" i="1"/>
  <c r="P55" i="1"/>
  <c r="P63" i="1"/>
  <c r="P71" i="1"/>
  <c r="P79" i="1"/>
  <c r="P91" i="1"/>
  <c r="P99" i="1"/>
  <c r="P107" i="1"/>
  <c r="P119" i="1"/>
  <c r="P127" i="1"/>
  <c r="P135" i="1"/>
  <c r="P147" i="1"/>
  <c r="P159" i="1"/>
  <c r="P167" i="1"/>
  <c r="P175" i="1"/>
  <c r="P183" i="1"/>
  <c r="P191" i="1"/>
  <c r="P199" i="1"/>
  <c r="P207" i="1"/>
  <c r="P215" i="1"/>
  <c r="P223" i="1"/>
  <c r="P231" i="1"/>
  <c r="P239" i="1"/>
  <c r="P247" i="1"/>
  <c r="P255" i="1"/>
  <c r="P263" i="1"/>
  <c r="P271" i="1"/>
  <c r="P279" i="1"/>
  <c r="P287" i="1"/>
  <c r="P295" i="1"/>
  <c r="P8" i="1"/>
  <c r="P20" i="1"/>
  <c r="P28" i="1"/>
  <c r="P36" i="1"/>
  <c r="P48" i="1"/>
  <c r="P56" i="1"/>
  <c r="P64" i="1"/>
  <c r="P72" i="1"/>
  <c r="P80" i="1"/>
  <c r="P92" i="1"/>
  <c r="P100" i="1"/>
  <c r="P108" i="1"/>
  <c r="P120" i="1"/>
  <c r="P128" i="1"/>
  <c r="P140" i="1"/>
  <c r="P148" i="1"/>
  <c r="P160" i="1"/>
  <c r="P168" i="1"/>
  <c r="P176" i="1"/>
  <c r="P184" i="1"/>
  <c r="P192" i="1"/>
  <c r="P200" i="1"/>
  <c r="P208" i="1"/>
  <c r="P216" i="1"/>
  <c r="P224" i="1"/>
  <c r="P9" i="1"/>
  <c r="P81" i="1"/>
  <c r="P161" i="1"/>
  <c r="P225" i="1"/>
  <c r="P257" i="1"/>
  <c r="P280" i="1"/>
  <c r="P301" i="1"/>
  <c r="P317" i="1"/>
  <c r="P329" i="1"/>
  <c r="P343" i="1"/>
  <c r="P354" i="1"/>
  <c r="P365" i="1"/>
  <c r="P380" i="1"/>
  <c r="P389" i="1"/>
  <c r="P401" i="1"/>
  <c r="P415" i="1"/>
  <c r="P435" i="1"/>
  <c r="P449" i="1"/>
  <c r="P424" i="1"/>
  <c r="P425" i="1"/>
  <c r="P21" i="1"/>
  <c r="P93" i="1"/>
  <c r="P169" i="1"/>
  <c r="P232" i="1"/>
  <c r="P261" i="1"/>
  <c r="P281" i="1"/>
  <c r="P303" i="1"/>
  <c r="P319" i="1"/>
  <c r="P332" i="1"/>
  <c r="P344" i="1"/>
  <c r="P356" i="1"/>
  <c r="P367" i="1"/>
  <c r="P381" i="1"/>
  <c r="P390" i="1"/>
  <c r="P402" i="1"/>
  <c r="P416" i="1"/>
  <c r="P436" i="1"/>
  <c r="P450" i="1"/>
  <c r="P396" i="1"/>
  <c r="P438" i="1"/>
  <c r="P29" i="1"/>
  <c r="P101" i="1"/>
  <c r="P177" i="1"/>
  <c r="P233" i="1"/>
  <c r="P264" i="1"/>
  <c r="P285" i="1"/>
  <c r="P304" i="1"/>
  <c r="P320" i="1"/>
  <c r="P333" i="1"/>
  <c r="P345" i="1"/>
  <c r="P357" i="1"/>
  <c r="P368" i="1"/>
  <c r="P382" i="1"/>
  <c r="P391" i="1"/>
  <c r="P403" i="1"/>
  <c r="P417" i="1"/>
  <c r="P437" i="1"/>
  <c r="P440" i="1"/>
  <c r="P458" i="1"/>
  <c r="P433" i="1"/>
  <c r="P353" i="1"/>
  <c r="P37" i="1"/>
  <c r="P109" i="1"/>
  <c r="P185" i="1"/>
  <c r="P240" i="1"/>
  <c r="P265" i="1"/>
  <c r="P288" i="1"/>
  <c r="P305" i="1"/>
  <c r="P321" i="1"/>
  <c r="P335" i="1"/>
  <c r="P348" i="1"/>
  <c r="P359" i="1"/>
  <c r="P369" i="1"/>
  <c r="P384" i="1"/>
  <c r="P404" i="1"/>
  <c r="P457" i="1"/>
  <c r="P373" i="1"/>
  <c r="P328" i="1"/>
  <c r="P414" i="1"/>
  <c r="P49" i="1"/>
  <c r="P121" i="1"/>
  <c r="P193" i="1"/>
  <c r="P241" i="1"/>
  <c r="P269" i="1"/>
  <c r="P289" i="1"/>
  <c r="P309" i="1"/>
  <c r="P324" i="1"/>
  <c r="P336" i="1"/>
  <c r="P349" i="1"/>
  <c r="P360" i="1"/>
  <c r="P370" i="1"/>
  <c r="P385" i="1"/>
  <c r="P397" i="1"/>
  <c r="P405" i="1"/>
  <c r="P439" i="1"/>
  <c r="P399" i="1"/>
  <c r="P459" i="1"/>
  <c r="P73" i="1"/>
  <c r="P217" i="1"/>
  <c r="P277" i="1"/>
  <c r="P341" i="1"/>
  <c r="P379" i="1"/>
  <c r="P434" i="1"/>
  <c r="P57" i="1"/>
  <c r="P129" i="1"/>
  <c r="P201" i="1"/>
  <c r="P248" i="1"/>
  <c r="P272" i="1"/>
  <c r="P293" i="1"/>
  <c r="P311" i="1"/>
  <c r="P325" i="1"/>
  <c r="P337" i="1"/>
  <c r="P351" i="1"/>
  <c r="P361" i="1"/>
  <c r="P372" i="1"/>
  <c r="P386" i="1"/>
  <c r="P398" i="1"/>
  <c r="P406" i="1"/>
  <c r="P432" i="1"/>
  <c r="P413" i="1"/>
  <c r="P297" i="1"/>
  <c r="P388" i="1"/>
  <c r="P65" i="1"/>
  <c r="P141" i="1"/>
  <c r="P209" i="1"/>
  <c r="P249" i="1"/>
  <c r="P273" i="1"/>
  <c r="P296" i="1"/>
  <c r="P312" i="1"/>
  <c r="P327" i="1"/>
  <c r="P340" i="1"/>
  <c r="P352" i="1"/>
  <c r="P362" i="1"/>
  <c r="P387" i="1"/>
  <c r="P447" i="1"/>
  <c r="P153" i="1"/>
  <c r="P256" i="1"/>
  <c r="P313" i="1"/>
  <c r="P364" i="1"/>
  <c r="P400" i="1"/>
  <c r="P448" i="1"/>
  <c r="P453" i="1"/>
  <c r="P451" i="1"/>
  <c r="P374" i="1"/>
  <c r="P376" i="1"/>
  <c r="P443" i="1"/>
  <c r="P441" i="1"/>
  <c r="P426" i="1"/>
  <c r="P418" i="1"/>
  <c r="P420" i="1"/>
  <c r="P407" i="1"/>
  <c r="P149" i="1"/>
  <c r="P151" i="1"/>
  <c r="P409" i="1"/>
  <c r="P394" i="1"/>
  <c r="P392" i="1"/>
  <c r="P136" i="1"/>
  <c r="P138" i="1"/>
  <c r="P115" i="1"/>
  <c r="P85" i="1"/>
  <c r="P113" i="1"/>
  <c r="P87" i="1"/>
  <c r="Q47" i="1"/>
  <c r="P46" i="1"/>
  <c r="N7" i="13"/>
  <c r="N6" i="13"/>
  <c r="R6" i="13"/>
  <c r="R7" i="13"/>
  <c r="L5" i="13" l="1"/>
  <c r="L4" i="13"/>
  <c r="T5" i="13" l="1"/>
  <c r="Q5" i="13"/>
  <c r="R5" i="13" s="1"/>
  <c r="M5" i="13"/>
  <c r="N5" i="13" s="1"/>
  <c r="G5" i="13"/>
  <c r="T4" i="13"/>
  <c r="Q4" i="13"/>
  <c r="R4" i="13" s="1"/>
  <c r="M4" i="13"/>
  <c r="N4" i="13" s="1"/>
  <c r="G4" i="13"/>
  <c r="E3" i="1"/>
  <c r="C1" i="13"/>
  <c r="H1" i="13"/>
  <c r="E1" i="13"/>
  <c r="D1" i="13"/>
  <c r="O1" i="13"/>
  <c r="P1" i="13"/>
  <c r="I1" i="13"/>
</calcChain>
</file>

<file path=xl/sharedStrings.xml><?xml version="1.0" encoding="utf-8"?>
<sst xmlns="http://schemas.openxmlformats.org/spreadsheetml/2006/main" count="3988" uniqueCount="384">
  <si>
    <t>1.2</t>
  </si>
  <si>
    <t>АГПЗ 1-40</t>
  </si>
  <si>
    <t>АГПЗ 2-40</t>
  </si>
  <si>
    <t>АГПЗ ЗОР</t>
  </si>
  <si>
    <t>АГПЗ П3</t>
  </si>
  <si>
    <t>АГПЗ 1-50 ТТ</t>
  </si>
  <si>
    <t>Количество часов</t>
  </si>
  <si>
    <t>Column1</t>
  </si>
  <si>
    <t>4.1</t>
  </si>
  <si>
    <t>Проект</t>
  </si>
  <si>
    <t>БЦ Эволуция</t>
  </si>
  <si>
    <t>6.1</t>
  </si>
  <si>
    <t>1.1</t>
  </si>
  <si>
    <t>6.3</t>
  </si>
  <si>
    <t xml:space="preserve">ОП Кингисепп  </t>
  </si>
  <si>
    <t>МЖК Кастанаевская</t>
  </si>
  <si>
    <t>5.1</t>
  </si>
  <si>
    <t>5.4</t>
  </si>
  <si>
    <t>5.5</t>
  </si>
  <si>
    <t>НПЗ Нижний Новгород</t>
  </si>
  <si>
    <t>НПС 2</t>
  </si>
  <si>
    <t>НПС 5</t>
  </si>
  <si>
    <t>НПС 7</t>
  </si>
  <si>
    <t>4.2</t>
  </si>
  <si>
    <t>ОМСК НПЗ</t>
  </si>
  <si>
    <t>ОП Зарядье</t>
  </si>
  <si>
    <t>5.2</t>
  </si>
  <si>
    <t>5.7</t>
  </si>
  <si>
    <t>9.1</t>
  </si>
  <si>
    <t>ОП Калуга</t>
  </si>
  <si>
    <t>ОП Мурманск ОГТ</t>
  </si>
  <si>
    <t>ОП Мурманск ВС 1</t>
  </si>
  <si>
    <t>ПК Шесхарис</t>
  </si>
  <si>
    <t>Эверест</t>
  </si>
  <si>
    <t>Трейн 3</t>
  </si>
  <si>
    <t>Трейн 4</t>
  </si>
  <si>
    <t>Демонтаж. Работ</t>
  </si>
  <si>
    <t>Склад на терминалу ЮТ</t>
  </si>
  <si>
    <t>5.3</t>
  </si>
  <si>
    <t>АГПЗ ВЗИС</t>
  </si>
  <si>
    <t>5.6</t>
  </si>
  <si>
    <t>10.1</t>
  </si>
  <si>
    <t>8.3</t>
  </si>
  <si>
    <t>8.1</t>
  </si>
  <si>
    <t>8.2</t>
  </si>
  <si>
    <t>10.2</t>
  </si>
  <si>
    <t>Трейн 2</t>
  </si>
  <si>
    <t>6.2</t>
  </si>
  <si>
    <t>8.5</t>
  </si>
  <si>
    <t>8.4</t>
  </si>
  <si>
    <t>9.2</t>
  </si>
  <si>
    <t>АГПЗ 4-40</t>
  </si>
  <si>
    <t>Трейн 1</t>
  </si>
  <si>
    <t>АГПЗ Подэтап 3</t>
  </si>
  <si>
    <t>АГПЗ 2-50</t>
  </si>
  <si>
    <t>АГПЗ 3-40</t>
  </si>
  <si>
    <t>Ямал СПГ АРХИВ</t>
  </si>
  <si>
    <t>Склад</t>
  </si>
  <si>
    <t>УМиТ</t>
  </si>
  <si>
    <t>ДКиС</t>
  </si>
  <si>
    <t>АХО</t>
  </si>
  <si>
    <t>Энергетики</t>
  </si>
  <si>
    <t>СКК/Лаборатория</t>
  </si>
  <si>
    <t>Общестрой</t>
  </si>
  <si>
    <t>Простой по вине Заказчика</t>
  </si>
  <si>
    <t>Названия столбцов</t>
  </si>
  <si>
    <t>Названия строк</t>
  </si>
  <si>
    <t>Общий итог</t>
  </si>
  <si>
    <t>Классификатор</t>
  </si>
  <si>
    <t>Другая статья,"</t>
  </si>
  <si>
    <t>"</t>
  </si>
  <si>
    <t>Сезонные работы</t>
  </si>
  <si>
    <t>Газопроводы</t>
  </si>
  <si>
    <t>АГПЗ АБК</t>
  </si>
  <si>
    <t>Примечание</t>
  </si>
  <si>
    <t>АГПЗ 3-50</t>
  </si>
  <si>
    <t>АГПЗ 5-40</t>
  </si>
  <si>
    <t>Стоимость</t>
  </si>
  <si>
    <t>Наименование классификатора</t>
  </si>
  <si>
    <t>Сумма по полю Стоимость</t>
  </si>
  <si>
    <t>Простой за счет: Склад</t>
  </si>
  <si>
    <t>Простой за счет: УМиТ</t>
  </si>
  <si>
    <t>Простой за счет: ДКиС</t>
  </si>
  <si>
    <t>Простой за счет: Энергетики</t>
  </si>
  <si>
    <t>Простой за счет: СКК/Лаборатория</t>
  </si>
  <si>
    <t>Простой: Погодные условия</t>
  </si>
  <si>
    <t>Отчетный период</t>
  </si>
  <si>
    <t>ч.ч.</t>
  </si>
  <si>
    <t>руб.</t>
  </si>
  <si>
    <t>1 н</t>
  </si>
  <si>
    <t>1 к</t>
  </si>
  <si>
    <t>% от итого</t>
  </si>
  <si>
    <t>Инструкция:</t>
  </si>
  <si>
    <t>1.</t>
  </si>
  <si>
    <r>
      <t xml:space="preserve">в Базе на кл. </t>
    </r>
    <r>
      <rPr>
        <b/>
        <sz val="11"/>
        <color theme="1"/>
        <rFont val="Calibri"/>
        <family val="2"/>
        <charset val="204"/>
        <scheme val="minor"/>
      </rPr>
      <t>1к</t>
    </r>
    <r>
      <rPr>
        <sz val="11"/>
        <color theme="1"/>
        <rFont val="Calibri"/>
        <family val="2"/>
        <charset val="238"/>
        <scheme val="minor"/>
      </rPr>
      <t xml:space="preserve"> и </t>
    </r>
    <r>
      <rPr>
        <b/>
        <sz val="11"/>
        <color theme="1"/>
        <rFont val="Calibri"/>
        <family val="2"/>
        <charset val="204"/>
        <scheme val="minor"/>
      </rPr>
      <t xml:space="preserve">1н </t>
    </r>
    <r>
      <rPr>
        <sz val="11"/>
        <color theme="1"/>
        <rFont val="Calibri"/>
        <family val="2"/>
        <charset val="238"/>
        <scheme val="minor"/>
      </rPr>
      <t>не должно быть процентов;</t>
    </r>
  </si>
  <si>
    <t>2.</t>
  </si>
  <si>
    <t>проценты за текущий месяц проставлять только при наличии данных по кл. 1к</t>
  </si>
  <si>
    <t>ВелесстройМонтаж</t>
  </si>
  <si>
    <t>Ед.изм.</t>
  </si>
  <si>
    <t>Код ОПиМС</t>
  </si>
  <si>
    <t>Откачка воды</t>
  </si>
  <si>
    <t>КОНТРАКТ
часы</t>
  </si>
  <si>
    <t>КОНТРАКТ
стоимость</t>
  </si>
  <si>
    <t>ПРОВЕРКА</t>
  </si>
  <si>
    <t>Период</t>
  </si>
  <si>
    <r>
      <t>Σ</t>
    </r>
    <r>
      <rPr>
        <sz val="11"/>
        <color theme="1"/>
        <rFont val="Calibri"/>
        <family val="2"/>
        <charset val="238"/>
      </rPr>
      <t xml:space="preserve"> по ВКС</t>
    </r>
  </si>
  <si>
    <t>по Ведомостям</t>
  </si>
  <si>
    <t>в Прил. 2
Факт Н (по ВКС)</t>
  </si>
  <si>
    <t>в Сводной
Факт Н</t>
  </si>
  <si>
    <t>в Прил. 2
Факт К</t>
  </si>
  <si>
    <t>в Сводной Факт К</t>
  </si>
  <si>
    <t>Общая</t>
  </si>
  <si>
    <t>ВМ</t>
  </si>
  <si>
    <t>СУБ</t>
  </si>
  <si>
    <t>Л</t>
  </si>
  <si>
    <r>
      <t xml:space="preserve">З </t>
    </r>
    <r>
      <rPr>
        <sz val="8"/>
        <color theme="1"/>
        <rFont val="Calibri"/>
        <family val="2"/>
        <charset val="204"/>
        <scheme val="minor"/>
      </rPr>
      <t>(с кл.1.2-10.2)</t>
    </r>
  </si>
  <si>
    <r>
      <t xml:space="preserve">З </t>
    </r>
    <r>
      <rPr>
        <sz val="8"/>
        <color theme="1"/>
        <rFont val="Calibri"/>
        <family val="2"/>
        <charset val="204"/>
        <scheme val="minor"/>
      </rPr>
      <t>(кл.1.1)</t>
    </r>
  </si>
  <si>
    <t>ВЗиС</t>
  </si>
  <si>
    <t>Сумма по полю % от итого</t>
  </si>
  <si>
    <t>(Все)</t>
  </si>
  <si>
    <t>% от Итого часов</t>
  </si>
  <si>
    <t>Физ.объемы</t>
  </si>
  <si>
    <t>Суб-чик</t>
  </si>
  <si>
    <t>Вид работ</t>
  </si>
  <si>
    <t>Код БП</t>
  </si>
  <si>
    <t>Сумма по полю Кол-во часов</t>
  </si>
  <si>
    <t>10.3</t>
  </si>
  <si>
    <t>20.1</t>
  </si>
  <si>
    <t>20.5</t>
  </si>
  <si>
    <t>20.2</t>
  </si>
  <si>
    <t>20.4</t>
  </si>
  <si>
    <t>20.3</t>
  </si>
  <si>
    <t>20.6</t>
  </si>
  <si>
    <t>-</t>
  </si>
  <si>
    <t>Дополнительные проектные работы (нормируемые)</t>
  </si>
  <si>
    <t>Дополнительные проектные работы (ненормируемые)</t>
  </si>
  <si>
    <t>Устранение брака субподрядных организации</t>
  </si>
  <si>
    <t>Демонтажные работы</t>
  </si>
  <si>
    <t>Сопутствующие работы (в т.ч. работы до согласования сборника нормативов 2020)</t>
  </si>
  <si>
    <t>Земляные работы</t>
  </si>
  <si>
    <t>Устройство свай</t>
  </si>
  <si>
    <t>Перенос работ с субподрядной организации</t>
  </si>
  <si>
    <t>Бетонные работы</t>
  </si>
  <si>
    <t>Монтаж и сварка резервуаров</t>
  </si>
  <si>
    <t>Изготовление и монтаж металлоконструкций</t>
  </si>
  <si>
    <t>Монтаж и сварка трубопроводов</t>
  </si>
  <si>
    <t>Монтаж и сварка оборудования</t>
  </si>
  <si>
    <t>АКЗ и огнезащита</t>
  </si>
  <si>
    <t>Монтаж сэндвич панелей</t>
  </si>
  <si>
    <t>Монтаж элементов из оцинковки</t>
  </si>
  <si>
    <t>5.8</t>
  </si>
  <si>
    <t>ПИР</t>
  </si>
  <si>
    <t>Устройство сети водопровода, канализации и сантехнического оборудования</t>
  </si>
  <si>
    <t>Отопление, вентиляция и кондиционирование</t>
  </si>
  <si>
    <t>Непредвиденные работы</t>
  </si>
  <si>
    <t>Внутренняя и наружная отделка здания</t>
  </si>
  <si>
    <t>Изоляционные работы</t>
  </si>
  <si>
    <t>Электромонтажные работы и автоматизация</t>
  </si>
  <si>
    <t>Благоустройство</t>
  </si>
  <si>
    <t>Организационное время</t>
  </si>
  <si>
    <t>Прочие (Анкерные болты, закладные детали, дерев.конструкции и т.д.)</t>
  </si>
  <si>
    <t>Леса</t>
  </si>
  <si>
    <t>ПРР</t>
  </si>
  <si>
    <t>Уборка снега, льда</t>
  </si>
  <si>
    <t>Уборка мусора</t>
  </si>
  <si>
    <t>Простой: Проект</t>
  </si>
  <si>
    <t>Теплопушки (наблюдение, заправка)</t>
  </si>
  <si>
    <t>Простой: Больничные</t>
  </si>
  <si>
    <t>Остальные часы (неопредленные)</t>
  </si>
  <si>
    <t>20.8</t>
  </si>
  <si>
    <t>Временные работы (не относящиеся к ВЗИС)</t>
  </si>
  <si>
    <t>20.7</t>
  </si>
  <si>
    <t xml:space="preserve">Наблюдающий по технике безопасности при выполнении работ другим человеком </t>
  </si>
  <si>
    <t>Простой: Карантин</t>
  </si>
  <si>
    <t>Наименование кода ОПиМС</t>
  </si>
  <si>
    <t>Отчетный период: с начала строительства по январь 2021 г.</t>
  </si>
  <si>
    <t>Основные проектные работы (по заявкам)</t>
  </si>
  <si>
    <t>ОСНОВНЫЕ ПРОЕКТНЫЕ РАБОТЫ (норматив)</t>
  </si>
  <si>
    <t>ОСНОВНЫЕ ПРОЕКТНЫЕ РАБОТЫ (карнет)</t>
  </si>
  <si>
    <t>% от проекта
(норма)</t>
  </si>
  <si>
    <t>% от проекта (факт)</t>
  </si>
  <si>
    <t>Сумма по полю % от проекта (факт)</t>
  </si>
  <si>
    <t>% от Проектных часов (норм)</t>
  </si>
  <si>
    <t>% от Проектных часов (факт)</t>
  </si>
  <si>
    <t>Сумма по полю % от проекта</t>
  </si>
  <si>
    <t>(несколько элементов)</t>
  </si>
  <si>
    <t>21</t>
  </si>
  <si>
    <t>ОС</t>
  </si>
  <si>
    <t>КС-7 Сивакинская</t>
  </si>
  <si>
    <t>Разгрузка модулей ВЗиС</t>
  </si>
  <si>
    <t>Изготовление вспомогательных приспособлений для ВЗиС</t>
  </si>
  <si>
    <t>Разгрузка сантех оборудования ВЗиС</t>
  </si>
  <si>
    <t>Изготовление деревянной лестницы на второй этаж общежития ВЗиС</t>
  </si>
  <si>
    <t>Анализ трудозатрат по классификаторам (Велесстрой Монтаж) - КС-7 Сивакинская</t>
  </si>
  <si>
    <t>Анализ трудозатрат по кодам ОПиМС (Велесстрой Монтаж) - КС-7 Сивакинская</t>
  </si>
  <si>
    <t>Разгрузка продуктов</t>
  </si>
  <si>
    <t>СМР</t>
  </si>
  <si>
    <t>Помощь бурильщикам при бурении скважин для термометрических датчиков</t>
  </si>
  <si>
    <t>Помощь геодезисту (не ВЗиС) - держать рейку, устанавливать колышки</t>
  </si>
  <si>
    <t>ЗР</t>
  </si>
  <si>
    <t>Ремонт ПРМ (в т.ч.. сварка)</t>
  </si>
  <si>
    <t>Помощ механику, ремонт - приварка задних фонарей</t>
  </si>
  <si>
    <t>Помощ заправщику с установкой насоса и вспомагательеых устройства</t>
  </si>
  <si>
    <t>Приведение емкости в удобное для заправки положение с помощю брусков</t>
  </si>
  <si>
    <t>Помощь лаборанту</t>
  </si>
  <si>
    <t>Дежурства на ремонте дороги в Сиваки(точковка) день и ночь</t>
  </si>
  <si>
    <t>Изготовление в полевых условиях стенда для испытаний</t>
  </si>
  <si>
    <t xml:space="preserve">Подготовительные работы для бурения на РБУ: очистка шнека, перемещение выбуренного грунта, изготовление вспомогательных приспособлений </t>
  </si>
  <si>
    <t>Разгрузка мебели</t>
  </si>
  <si>
    <t>Разгрузка постельных принадлежностей</t>
  </si>
  <si>
    <t>Разгрузка сантехники и мебели</t>
  </si>
  <si>
    <t>Разгрузка кроватей и постельных принадлежностей</t>
  </si>
  <si>
    <t>Изготовление ступенек из деревянных брусков в модули</t>
  </si>
  <si>
    <t>Перемещение оборудования для столовой из контейнера внутрь модулей столовой</t>
  </si>
  <si>
    <t>Разгрузка бойлеров</t>
  </si>
  <si>
    <t>Уборка территории</t>
  </si>
  <si>
    <t>Разгрузка воды</t>
  </si>
  <si>
    <t>Помощ АХО</t>
  </si>
  <si>
    <t>Откачка воды помпой с территории ВЗиС</t>
  </si>
  <si>
    <t>Разгрузка кроватных принадлежностей</t>
  </si>
  <si>
    <t xml:space="preserve">Разгрузка бытовые техники </t>
  </si>
  <si>
    <t xml:space="preserve">Ремонт замка дверей столовой </t>
  </si>
  <si>
    <t>Разгрузка продуктов, кроватей и принадлежностей</t>
  </si>
  <si>
    <t>Изготовление вспомагательных приспособлений - подставка для бойлера</t>
  </si>
  <si>
    <t>Помощ водовозу</t>
  </si>
  <si>
    <t>Перенос продуктов из одного контейнера в другой</t>
  </si>
  <si>
    <t>Б</t>
  </si>
  <si>
    <t xml:space="preserve">Дежурства на ремонте дороги в Сиваки(точковка) </t>
  </si>
  <si>
    <t>Сварочные работы по изготовлению стенда правка, удаление влаги, зачистка метала от ржавчины с помощю УШМ, разметка, резка, обработка кромок, сборка издели</t>
  </si>
  <si>
    <t>Изготовление вспомогательных вспомагательных приспособлений-сварка металической опалупки</t>
  </si>
  <si>
    <t>Тачковка</t>
  </si>
  <si>
    <t>Модификация опалупки, изготовление дополнительных элементов</t>
  </si>
  <si>
    <t>Изготовление подкладок из бруса и доски под сваебой 300х300</t>
  </si>
  <si>
    <t>Сварочные работы( стоп фара, защитный подон)</t>
  </si>
  <si>
    <t>Сварочные работы (пластина 8м 100х100, в кол-ве 16 шт, лестница 350х60, защитный поддон)</t>
  </si>
  <si>
    <t>Сварочные работы (нарезка листа 4 шт 25с, переделка хомута, комплект репера)</t>
  </si>
  <si>
    <t>Сварочные работы (сварка ножи грейдера, крепление гидравлики)</t>
  </si>
  <si>
    <t>Разгрузка постельных принадлежностей и сантехники</t>
  </si>
  <si>
    <t>Уборка територии, уборка мусора</t>
  </si>
  <si>
    <t>Разгрузка/погрузка воды</t>
  </si>
  <si>
    <t>Перенос оборудования столовой</t>
  </si>
  <si>
    <t>Нарезка уголков под бойлер</t>
  </si>
  <si>
    <t>Сварочные работы( подставка под бойлер)</t>
  </si>
  <si>
    <t>Установка сантехники в столовую</t>
  </si>
  <si>
    <t>Сборка мебели</t>
  </si>
  <si>
    <t>Поиск посуды по контейнерам</t>
  </si>
  <si>
    <t>Уборка мусора, помощь водовозу и выгрузка продуктов питания</t>
  </si>
  <si>
    <t>Откачка воды. Погрузка и выгрузка мебели, спальных комплектов, сборка мебели</t>
  </si>
  <si>
    <t>Уборка мусора, помощь водовозу, разгрузочные работы(перемещение воды)</t>
  </si>
  <si>
    <t>Погрузка и выгрузка посуды</t>
  </si>
  <si>
    <t>Погрузка и выгрузка мебели</t>
  </si>
  <si>
    <t>Помощь сантехнику</t>
  </si>
  <si>
    <t>Погрузка и выгрузка мин. ваты</t>
  </si>
  <si>
    <t>Погрузочно-разгрузочные работы материалов. Раскатк, сушка пожарных рукавов.</t>
  </si>
  <si>
    <t>Погрузочно-разгрузочные работы материалов.</t>
  </si>
  <si>
    <t>Установка пожарного извещателя</t>
  </si>
  <si>
    <t>Сварочно-монтажные работы по изготовлению подставки для бойлера, удаление влаги, зачистка метала от ржавчины с помощью УШМ, разметка, резка, обработка кромок, сборка изделия.</t>
  </si>
  <si>
    <t xml:space="preserve">Помощь электрику </t>
  </si>
  <si>
    <t>Работы на площадке РБУ( помощь при сварке и монтаже металлоконструкции)</t>
  </si>
  <si>
    <t>Подготовительные работы для бурения на РБУ: очистка шнека, перемещение выбуренного грунта, изготовление вспомагательных приспособлений</t>
  </si>
  <si>
    <t>Подготовительные работы для бурения на площадке КС-7: очистка шнека, перемещение выбуреного грунта, изготовление вспомагательных елементов.</t>
  </si>
  <si>
    <t xml:space="preserve">Изготовление подкладок под "лапы" </t>
  </si>
  <si>
    <t>Демонтаж мачты(ВЖГ)</t>
  </si>
  <si>
    <t>Погрузочно-разгрузочные работы модулей со склада на площадку</t>
  </si>
  <si>
    <t>Сварочно-монтажные работы по изготовлению стендов под душевую кабину, бойлер (разметка, резка, обработка кромок)</t>
  </si>
  <si>
    <t>Уборка мусора, помощ водовозу</t>
  </si>
  <si>
    <t>Ремонт горловины септика</t>
  </si>
  <si>
    <t>Ремонт модулей для столовой</t>
  </si>
  <si>
    <t>Подготовка и уборка помещений общежития №1, 1 этаж. Распаковка матрасов</t>
  </si>
  <si>
    <t>Влажная уборка стен</t>
  </si>
  <si>
    <t>Погрузочно-разгрузочные работы(материалов)</t>
  </si>
  <si>
    <t>Уборка территории, влажная уборка помещений</t>
  </si>
  <si>
    <t>Влажная уборка помешений(столовая)</t>
  </si>
  <si>
    <t>Перепланировка стен в модулях</t>
  </si>
  <si>
    <t>Сварочно-монтажные работы по изготовлению перил, разметка, резка, обработка кромок, сборка изделия</t>
  </si>
  <si>
    <t>Сварочно-монтажные работы по изготовлению септика ( разметка, резка, обработка кромок)</t>
  </si>
  <si>
    <t>Изготовление и монтаж системы откачки септика</t>
  </si>
  <si>
    <t>Сборка мачты</t>
  </si>
  <si>
    <t>Внутренняя отделка ( покраска) столовой</t>
  </si>
  <si>
    <t>Уборка в офисе</t>
  </si>
  <si>
    <t>Поготовка и уборка помещений ИТР</t>
  </si>
  <si>
    <t>ОР</t>
  </si>
  <si>
    <t>ФДБ 2 кв. 2021</t>
  </si>
  <si>
    <t>Монтаж мачты связи</t>
  </si>
  <si>
    <t>Внутренняя отделка модулей столовой(обшивка проемов для приема посуды из фанеры)</t>
  </si>
  <si>
    <t>Погрузочно-разгрузочные работы (бойлеров)</t>
  </si>
  <si>
    <t>Установка турникета</t>
  </si>
  <si>
    <t xml:space="preserve">Растановка мебели в офисе </t>
  </si>
  <si>
    <t xml:space="preserve">Перепланировка стен из фанеры </t>
  </si>
  <si>
    <t xml:space="preserve">Изготовление и монтаж системы откачки септика </t>
  </si>
  <si>
    <t>Перемещение упаковочного материала для транспортировки модулей</t>
  </si>
  <si>
    <t>Сварочно-монтажные работы по изготовлению подставок под душевую кабину, бойлер (разметка, резка, обработка кромок)</t>
  </si>
  <si>
    <t>Перестановка флагштока</t>
  </si>
  <si>
    <t>Погрузочно-разгрузочные работы модулей с ВЖГ до  ВЗиС</t>
  </si>
  <si>
    <t>Изготовление подкладок под "лапы" крана 600х600</t>
  </si>
  <si>
    <t>Откачка воды КС 7.1, 7.22</t>
  </si>
  <si>
    <t>Изготовление вспомагательных приспособлений</t>
  </si>
  <si>
    <t>Уборка вне позиции выполнения</t>
  </si>
  <si>
    <t xml:space="preserve">Разгрузка водопропускных труб </t>
  </si>
  <si>
    <t>Откачка воды Промбаза</t>
  </si>
  <si>
    <t>организация</t>
  </si>
  <si>
    <t>опимс укр_key</t>
  </si>
  <si>
    <t>опимс укр</t>
  </si>
  <si>
    <t xml:space="preserve">Ремонт  ГВС и обслуживание канализации столовой. </t>
  </si>
  <si>
    <t xml:space="preserve">Уборка территории  ВЗИС. </t>
  </si>
  <si>
    <t xml:space="preserve">Помощь водителю водовозной машины. </t>
  </si>
  <si>
    <t>Помощь водителю ассенизационной машины.</t>
  </si>
  <si>
    <t xml:space="preserve">Погрузочно-разгрузочные работы в столовой. </t>
  </si>
  <si>
    <t>Чистка дорог от снега, льда, посыпка солью.</t>
  </si>
  <si>
    <t>Подготовительные  работы для бурения на площадке КС-7: очистка шнека, перемещение выбуренного грунта, изготовление вспомогательных элементов.</t>
  </si>
  <si>
    <t>Сварочно-монтажные работы по изготовлению триног для кабеля</t>
  </si>
  <si>
    <t>Отчетный период: сентябрь 2021 г.</t>
  </si>
  <si>
    <t>исключить</t>
  </si>
  <si>
    <t>учесть в контракте ВЗиС</t>
  </si>
  <si>
    <t>?</t>
  </si>
  <si>
    <t>кл. 5.2</t>
  </si>
  <si>
    <t>кл. 5.3 или пронормировать в контракте ВЗиС</t>
  </si>
  <si>
    <t>пронормировать в контракте ВЗиС</t>
  </si>
  <si>
    <t>кл. 5.1</t>
  </si>
  <si>
    <t>исключить - геодезия в составе ВЛСМ</t>
  </si>
  <si>
    <t>если неинвентарная опалубка - исключить; если инвентарная - кл. 5.2</t>
  </si>
  <si>
    <t>исключить - учтено в вконтракте</t>
  </si>
  <si>
    <t>Карантин</t>
  </si>
  <si>
    <t>Дежурства на ремонте дороги в Сиваки(тачковка) день и ночь</t>
  </si>
  <si>
    <t xml:space="preserve">Дежурства на ремонте дороги в Сиваки(тачковка) </t>
  </si>
  <si>
    <t>корректировка расценок</t>
  </si>
  <si>
    <t>Разкрузка кроватей и постельных принадлежностей</t>
  </si>
  <si>
    <t xml:space="preserve">Разкрузка бытовые техники </t>
  </si>
  <si>
    <t xml:space="preserve">Ремонт  ГВС и обслуживание канализации, ремонт сантехнического оборудования. </t>
  </si>
  <si>
    <t xml:space="preserve">Погрузочно-разгрузочные работы, перенос материалов вручную. </t>
  </si>
  <si>
    <t xml:space="preserve">Ремонт бака для воды. </t>
  </si>
  <si>
    <t>Ремонт и обслуживание канализационной системы в общежитиях.</t>
  </si>
  <si>
    <t xml:space="preserve">Аренда работников. Изготовление деревянных подкладок под аутригеры автокрана. </t>
  </si>
  <si>
    <t>Аренда работников. Подготовительные  работы для бурения на площадке КС-7: очистка шнека, перемещение выбуренного грунта, изготовление вспомогательных элементов.</t>
  </si>
  <si>
    <t>Аренда работников. Сварочно-монтажные работы по изготовлению триног для кабеля</t>
  </si>
  <si>
    <t xml:space="preserve">Аренда работников. Приварка зацепных устройств, для строповки буроопускных свай. </t>
  </si>
  <si>
    <t xml:space="preserve">Заправка, наблюдение, перемещение и контроль дизельных тепловых пушек в связи с отсутствием ангара </t>
  </si>
  <si>
    <t xml:space="preserve">Аренда работников.
Разбивка мерзлого песка, для подачи в растворобетонный узел.
</t>
  </si>
  <si>
    <t>Аренда работников. Ремонт душевых кабин.</t>
  </si>
  <si>
    <t>Аренда работников. Ремонт сантехники (замена сифона).</t>
  </si>
  <si>
    <t>Аренда работников. Ремонт сушительной комнаты.</t>
  </si>
  <si>
    <t>Аренда работников. Разморозка канализации.</t>
  </si>
  <si>
    <t xml:space="preserve">Аренда работников. Установка контейнера очистных (помощь для шеф-монтажных работ по монтажу оборудования поставки ООО «Велесстрой»)
</t>
  </si>
  <si>
    <t>Итог Сумма по полю Кол-во часов</t>
  </si>
  <si>
    <t>Итог Сумма по полю Стоимость</t>
  </si>
  <si>
    <t>Аренда работников. Подготовительные работы для бурения на площадке КС-7: очистка шнека, перемещение выбуренного грунта, изготовление вспомогательных элементов.</t>
  </si>
  <si>
    <t xml:space="preserve">Аренда работников. Подготовка основания. ПБ.7 Промбаза. 71 Здание общественного блока. (Помощь ООО «Велесстрой» в подготовке основания) </t>
  </si>
  <si>
    <t>Аренда работников. Установка контейнера очистных.Аренда работников. Установка контейнера очистных (помощь для шеф-монтажных работ по монтажу оборудования поставки ООО «Велесстрой»)</t>
  </si>
  <si>
    <t xml:space="preserve">Аренла работников. Разгрузка питьевой воды. </t>
  </si>
  <si>
    <t>субподряд</t>
  </si>
  <si>
    <t>ФДБ</t>
  </si>
  <si>
    <t>ФДБ 4 кв. 2021</t>
  </si>
  <si>
    <t xml:space="preserve">Ввоз и вывоз (манипуляция) элементов трубопроводов в ЦЕХу для производства работ по АКЗ. </t>
  </si>
  <si>
    <t>#Н/Д</t>
  </si>
  <si>
    <t>ВИК</t>
  </si>
  <si>
    <t>ФДБ 1 кв. 2022</t>
  </si>
  <si>
    <t>Нарезка наружной резьбы анкерных болтов до проектного значения.</t>
  </si>
  <si>
    <t>Аренда работников для выполнения электромонтажных работ</t>
  </si>
  <si>
    <t>Аренда работников для выполнения земляных работ</t>
  </si>
  <si>
    <t>Часы ВелМонтажа</t>
  </si>
  <si>
    <t>Часы субподряд</t>
  </si>
  <si>
    <t>Дисциплина</t>
  </si>
  <si>
    <t>175/141765,8 не подписаны ОПРиМ</t>
  </si>
  <si>
    <t>110/66460,9 не подписаны ОПРиМ</t>
  </si>
  <si>
    <t>ФДБ 2 кв. 2022</t>
  </si>
  <si>
    <t>типовые</t>
  </si>
  <si>
    <t>типовые вед поз</t>
  </si>
  <si>
    <t>zr1-prochie_час</t>
  </si>
  <si>
    <t>dop1-cl5.4_час</t>
  </si>
  <si>
    <t>dop1-cl5.2_час</t>
  </si>
  <si>
    <t>dop1-cl5.6_час</t>
  </si>
  <si>
    <t>dop1-cl5.1_час</t>
  </si>
  <si>
    <t>dop1-cl5.5_час</t>
  </si>
  <si>
    <t>dop1-cl10.3_час</t>
  </si>
  <si>
    <t>dop1-cl6_час</t>
  </si>
  <si>
    <t>dop1-cl5.3_час</t>
  </si>
  <si>
    <t>дата</t>
  </si>
  <si>
    <t>проект</t>
  </si>
  <si>
    <t>подпроект</t>
  </si>
  <si>
    <t>классификатор</t>
  </si>
  <si>
    <t>работа описание</t>
  </si>
  <si>
    <t>работа группа</t>
  </si>
  <si>
    <t>часы</t>
  </si>
  <si>
    <t>стоимость руб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</si>
</sst>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7">
    <numFmt numFmtId="8" formatCode="#,##0.00\ &quot;₽&quot;;[Red]\-#,##0.00\ &quot;₽&quot;"/>
    <numFmt numFmtId="41" formatCode="_-* #,##0\ _₽_-;\-* #,##0\ _₽_-;_-* &quot;-&quot;\ _₽_-;_-@_-"/>
    <numFmt numFmtId="44" formatCode="_-* #,##0.00\ &quot;₽&quot;_-;\-* #,##0.00\ &quot;₽&quot;_-;_-* &quot;-&quot;??\ &quot;₽&quot;_-;_-@_-"/>
    <numFmt numFmtId="43" formatCode="_-* #,##0.00\ _₽_-;\-* #,##0.00\ _₽_-;_-* &quot;-&quot;??\ _₽_-;_-@_-"/>
    <numFmt numFmtId="164" formatCode="&quot;$&quot;#,##0_);[Red]\(&quot;$&quot;#,##0\)"/>
    <numFmt numFmtId="165" formatCode="_(&quot;$&quot;* #,##0_);_(&quot;$&quot;* \(#,##0\);_(&quot;$&quot;* &quot;-&quot;_);_(@_)"/>
    <numFmt numFmtId="166" formatCode="_(&quot;$&quot;* #,##0.00_);_(&quot;$&quot;* \(#,##0.00\);_(&quot;$&quot;* &quot;-&quot;??_);_(@_)"/>
    <numFmt numFmtId="167" formatCode="_-* #,##0&quot;р.&quot;_-;\-* #,##0&quot;р.&quot;_-;_-* &quot;-&quot;&quot;р.&quot;_-;_-@_-"/>
    <numFmt numFmtId="168" formatCode="_-* #,##0_р_._-;\-* #,##0_р_._-;_-* &quot;-&quot;_р_._-;_-@_-"/>
    <numFmt numFmtId="169" formatCode="_-* #,##0.00&quot;р.&quot;_-;\-* #,##0.00&quot;р.&quot;_-;_-* &quot;-&quot;??&quot;р.&quot;_-;_-@_-"/>
    <numFmt numFmtId="170" formatCode="_-* #,##0.00_р_._-;\-* #,##0.00_р_._-;_-* &quot;-&quot;??_р_._-;_-@_-"/>
    <numFmt numFmtId="171" formatCode="_-* #,##0.00\ &quot;Дин.&quot;_-;\-* #,##0.00\ &quot;Дин.&quot;_-;_-* &quot;-&quot;??\ &quot;Дин.&quot;_-;_-@_-"/>
    <numFmt numFmtId="172" formatCode="_-* #,##0.00\ _Д_и_н_._-;\-* #,##0.00\ _Д_и_н_._-;_-* &quot;-&quot;??\ _Д_и_н_._-;_-@_-"/>
    <numFmt numFmtId="173" formatCode="_-* #,##0.00\ _D_i_n_._-;\-* #,##0.00\ _D_i_n_._-;_-* &quot;-&quot;??\ _D_i_n_._-;_-@_-"/>
    <numFmt numFmtId="174" formatCode="#."/>
    <numFmt numFmtId="175" formatCode="[$-419]dd\ mmm\ yy;@"/>
    <numFmt numFmtId="176" formatCode="[$-419]d\ mmm\ yy;@"/>
    <numFmt numFmtId="177" formatCode="mmmm\ yyyy;@"/>
    <numFmt numFmtId="178" formatCode="&quot; &quot;#,##0.00[$р.]&quot; &quot;;&quot;-&quot;#,##0.00[$р.]&quot; &quot;;&quot; -&quot;00[$р.]&quot; &quot;;&quot; &quot;@&quot; &quot;"/>
    <numFmt numFmtId="179" formatCode="#.##0\.00"/>
    <numFmt numFmtId="180" formatCode="#\.00"/>
    <numFmt numFmtId="181" formatCode="dd\-mmm\-yy"/>
    <numFmt numFmtId="182" formatCode="\$#\.00"/>
    <numFmt numFmtId="183" formatCode="&quot; &quot;#,##0&quot; руб &quot;;&quot;-&quot;#,##0&quot; руб &quot;;&quot; - руб &quot;;&quot; &quot;@&quot; &quot;"/>
    <numFmt numFmtId="184" formatCode="_-* #,##0\ &quot;руб&quot;_-;\-* #,##0\ &quot;руб&quot;_-;_-* &quot;-&quot;\ &quot;руб&quot;_-;_-@_-"/>
    <numFmt numFmtId="185" formatCode="0.0"/>
    <numFmt numFmtId="186" formatCode="mmmm&quot; &quot;d&quot;, &quot;yyyy"/>
    <numFmt numFmtId="187" formatCode="mmmm\ d\,\ yyyy"/>
    <numFmt numFmtId="188" formatCode="&quot;\&quot;#,##0.00;&quot;\&quot;&quot;\&quot;&quot;\&quot;&quot;\&quot;&quot;\&quot;&quot;\&quot;&quot;\&quot;&quot;\&quot;&quot;\&quot;&quot;\&quot;\-#,##0.00"/>
    <numFmt numFmtId="189" formatCode="&quot;?.&quot;#,##0&quot; &quot;;[Red]&quot;(?.&quot;#,##0&quot;)&quot;"/>
    <numFmt numFmtId="190" formatCode="&quot;?.&quot;#,##0.00&quot; &quot;;[Red]&quot;(?.&quot;#,##0.00&quot;)&quot;"/>
    <numFmt numFmtId="191" formatCode="_(* #,##0_);_(* \(#,##0\);_(* &quot;-&quot;??_);_(@_)"/>
    <numFmt numFmtId="192" formatCode="#,##0;[Red]#,##0"/>
    <numFmt numFmtId="193" formatCode="&quot;\&quot;#,##0;[Red]\-&quot;\&quot;#,##0"/>
    <numFmt numFmtId="194" formatCode="hh"/>
    <numFmt numFmtId="195" formatCode="_ * #,##0.00_ ;_ * &quot;\&quot;&quot;\&quot;&quot;\&quot;&quot;\&quot;&quot;\&quot;&quot;\&quot;&quot;\&quot;\-#,##0.00_ ;_ * &quot;-&quot;??_ ;_ @_ "/>
    <numFmt numFmtId="196" formatCode="&quot;\&quot;#,##0;[Red]&quot;\&quot;&quot;\&quot;&quot;\&quot;&quot;\&quot;&quot;\&quot;&quot;\&quot;&quot;\&quot;&quot;\&quot;&quot;\&quot;\-#,##0"/>
    <numFmt numFmtId="197" formatCode="\£#,##0_);\(\£#,##0\)"/>
    <numFmt numFmtId="198" formatCode="&quot;error&quot;;&quot;error&quot;;&quot;OK&quot;;&quot;  &quot;@"/>
    <numFmt numFmtId="199" formatCode="_-* #,##0\ _р_._-;\-* #,##0\ _р_._-;_-* &quot;-&quot;\ _р_._-;_-@_-"/>
    <numFmt numFmtId="200" formatCode="#,##0.00&quot;р.&quot;"/>
    <numFmt numFmtId="201" formatCode="&quot; &quot;#,##0&quot;   &quot;;&quot;-&quot;#,##0&quot;   &quot;;&quot; -   &quot;;&quot; &quot;@&quot; &quot;"/>
    <numFmt numFmtId="202" formatCode="_-* #,##0.00_р_._-;\-* #,##0.00_р_._-;_-* \-??_р_._-;_-@_-"/>
    <numFmt numFmtId="203" formatCode="&quot;\&quot;#,##0;[Red]&quot;\&quot;&quot;\&quot;&quot;\&quot;\-#,##0"/>
    <numFmt numFmtId="204" formatCode="&quot; &quot;#,##0.00&quot;   &quot;;&quot;-&quot;#,##0.00&quot;   &quot;;&quot; -&quot;00&quot;   &quot;;&quot; &quot;@&quot; &quot;"/>
    <numFmt numFmtId="205" formatCode="#,##0\ &quot;руб.&quot;;[Red]\-#,##0\ &quot;руб.&quot;"/>
    <numFmt numFmtId="206" formatCode="_(* #,##0.00_);[Red]_(* \(#,##0.00\);_(* &quot;-&quot;??_);_(@_)"/>
    <numFmt numFmtId="207" formatCode="&quot;$&quot;#,##0&quot; &quot;;&quot;($&quot;#,##0&quot;)&quot;"/>
    <numFmt numFmtId="208" formatCode="\$#,##0\ ;\(\$#,##0\)"/>
    <numFmt numFmtId="209" formatCode="&quot;$&quot;#,##0\ ;\(&quot;$&quot;#,##0\)"/>
    <numFmt numFmtId="210" formatCode="dd\ mmm\ yyyy_);;;&quot;  &quot;@"/>
    <numFmt numFmtId="211" formatCode="#,##0_);\(#,##0\);&quot;- &quot;;&quot;  &quot;@"/>
    <numFmt numFmtId="212" formatCode="[Blue][&lt;1]\ ?/?\ &quot;Inch&quot;;[Blue][&lt;4]#\ ?/?\ &quot;Inch&quot;;[Blue]##.##\ &quot;Inch&quot;"/>
    <numFmt numFmtId="213" formatCode="&quot;\&quot;#,##0;&quot;\&quot;&quot;\&quot;&quot;\&quot;&quot;\&quot;&quot;\&quot;&quot;\&quot;\-#,##0"/>
    <numFmt numFmtId="214" formatCode="0.0\x"/>
    <numFmt numFmtId="215" formatCode="General_)"/>
    <numFmt numFmtId="216" formatCode="_ * #,##0.00_ ;_ * \-#,##0.00_ ;_ * &quot;-&quot;??_ ;_ @_ "/>
    <numFmt numFmtId="217" formatCode="_-* #,##0.00[$€-1]_-;\-* #,##0.00[$€-1]_-;_-* &quot;-&quot;??[$€-1]_-"/>
    <numFmt numFmtId="218" formatCode="_-* #,##0.00[$€-1]_-;\-* #,##0.00[$€-1]_-;_-* \-??[$€-1]_-"/>
    <numFmt numFmtId="219" formatCode="_-* #,##0.00\ [$€]_-;\-* #,##0.00\ [$€]_-;_-* &quot;-&quot;??\ [$€]_-;_-@_-"/>
    <numFmt numFmtId="220" formatCode="#,##0;\ \(#,##0\);\-"/>
    <numFmt numFmtId="221" formatCode="#,##0%;\(#,##0\)%"/>
    <numFmt numFmtId="222" formatCode="_-* #,##0\ _F_B_-;\-* #,##0\ _F_B_-;_-* &quot;-&quot;\ _F_B_-;_-@_-"/>
    <numFmt numFmtId="223" formatCode="_-* #,##0.00\ _F_B_-;\-* #,##0.00\ _F_B_-;_-* &quot;-&quot;??\ _F_B_-;_-@_-"/>
    <numFmt numFmtId="224" formatCode="#,##0.0000_);\(#,##0.0000\);&quot;- &quot;;&quot;  &quot;@"/>
    <numFmt numFmtId="225" formatCode="[&lt;=4]General;[Blue][&lt;=7]General;[Green]##.##"/>
    <numFmt numFmtId="226" formatCode="#\!."/>
    <numFmt numFmtId="227" formatCode="0.00_)"/>
    <numFmt numFmtId="228" formatCode="#,##0.0_);[Red]\(#,##0.0\)"/>
    <numFmt numFmtId="229" formatCode="#,##0&quot; &quot;;[Red]&quot;-&quot;#,##0&quot; &quot;"/>
    <numFmt numFmtId="230" formatCode="&quot; &quot;#,##0&quot; &quot;;&quot; (&quot;#,##0&quot;)&quot;;&quot; -&quot;00&quot; &quot;;&quot; &quot;@&quot; &quot;"/>
    <numFmt numFmtId="231" formatCode="_-* #,##0_-;_-* #,##0\-;_-* &quot;-&quot;_-;_-@_-"/>
    <numFmt numFmtId="232" formatCode="_-* #,##0.00_-;_-* #,##0.00\-;_-* &quot;-&quot;??_-;_-@_-"/>
    <numFmt numFmtId="233" formatCode="_ &quot;ج.م.&quot;* #,##0.00_ ;_ &quot;ج.م.&quot;* \-#,##0.00_ ;_ &quot;ج.م.&quot;* &quot;-&quot;??_ ;_ @_ "/>
    <numFmt numFmtId="234" formatCode="_-* #,##0.00\ _P_t_a_-;\-* #,##0.00\ _P_t_a_-;_-* &quot;-&quot;??\ _P_t_a_-;_-@_-"/>
    <numFmt numFmtId="235" formatCode="_-* #,##0\ _$_-;\-* #,##0\ _$_-;_-* &quot;-&quot;\ _$_-;_-@_-"/>
    <numFmt numFmtId="236" formatCode="_-* #,##0.00\ _$_-;\-* #,##0.00\ _$_-;_-* &quot;-&quot;??\ _$_-;_-@_-"/>
    <numFmt numFmtId="237" formatCode="#,##0__\ \ \ \ "/>
    <numFmt numFmtId="238" formatCode="_-* #,##0\ &quot;$&quot;_-;\-* #,##0\ &quot;$&quot;_-;_-* &quot;-&quot;\ &quot;$&quot;_-;_-@_-"/>
    <numFmt numFmtId="239" formatCode="_-* #,##0.00\ &quot;$&quot;_-;\-* #,##0.00\ &quot;$&quot;_-;_-* &quot;-&quot;??\ &quot;$&quot;_-;_-@_-"/>
    <numFmt numFmtId="240" formatCode="&quot; $&quot;#,##0&quot; &quot;;&quot; $(&quot;#,##0&quot;)&quot;;&quot; $- &quot;;&quot; &quot;@&quot; &quot;"/>
    <numFmt numFmtId="241" formatCode="&quot; $&quot;#,##0.00&quot; &quot;;&quot; $(&quot;#,##0.00&quot;)&quot;;&quot; $-&quot;00&quot; &quot;;&quot; &quot;@&quot; &quot;"/>
    <numFmt numFmtId="242" formatCode="_(* #,##0.000_);[Red]_(* \(#,##0.000\);_(* &quot;-&quot;??_);_(@_)"/>
    <numFmt numFmtId="243" formatCode="&quot;$&quot;#,##0.0_);\(&quot;$&quot;#,##0.0\)"/>
    <numFmt numFmtId="244" formatCode="0.00\x"/>
    <numFmt numFmtId="245" formatCode="&quot;Ј&quot;\ #,##0"/>
    <numFmt numFmtId="246" formatCode="#,##0.00&quot; DM&quot;;\-#,##0.00&quot; DM&quot;"/>
    <numFmt numFmtId="247" formatCode="#,##0&quot; &quot;;[Red]&quot;(&quot;#,##0&quot;)&quot;"/>
    <numFmt numFmtId="248" formatCode="#,##0.00&quot; &quot;;[Red]&quot;(&quot;#,##0.00&quot;)&quot;"/>
    <numFmt numFmtId="249" formatCode="_-* #,##0\ &quot;FB&quot;_-;\-* #,##0\ &quot;FB&quot;_-;_-* &quot;-&quot;\ &quot;FB&quot;_-;_-@_-"/>
    <numFmt numFmtId="250" formatCode="_-* #,##0.00\ &quot;FB&quot;_-;\-* #,##0.00\ &quot;FB&quot;_-;_-* &quot;-&quot;??\ &quot;FB&quot;_-;_-@_-"/>
    <numFmt numFmtId="251" formatCode="_-* #,##0\ &quot;TL&quot;_-;\-* #,##0\ &quot;TL&quot;_-;_-* &quot;-&quot;\ &quot;TL&quot;_-;_-@_-"/>
    <numFmt numFmtId="252" formatCode="_-* #,##0.00\ &quot;TL&quot;_-;\-* #,##0.00\ &quot;TL&quot;_-;_-* &quot;-&quot;??\ &quot;TL&quot;_-;_-@_-"/>
    <numFmt numFmtId="253" formatCode="0.0%"/>
    <numFmt numFmtId="254" formatCode="0.00%_);\-0.00%_);&quot;- &quot;;&quot;  &quot;@"/>
    <numFmt numFmtId="255" formatCode="#,##0______;;&quot;------------      &quot;"/>
    <numFmt numFmtId="256" formatCode="&quot;Qrs&quot;\ #,##0.00"/>
    <numFmt numFmtId="257" formatCode="&quot; &quot;#,##0&quot; &quot;;&quot; (&quot;#,##0&quot;)&quot;;&quot; - &quot;;&quot; &quot;@&quot; &quot;"/>
    <numFmt numFmtId="258" formatCode="#,##0.00;[Red]&quot;-&quot;#,##0.00;&quot;-&quot;"/>
    <numFmt numFmtId="259" formatCode="#,##0.00;[Red]\-#,##0.00;&quot;-&quot;"/>
    <numFmt numFmtId="260" formatCode="#,##0;[Red]&quot;-&quot;#,##0;&quot;-&quot;"/>
    <numFmt numFmtId="261" formatCode="#,##0;[Red]\-#,##0;&quot;-&quot;"/>
    <numFmt numFmtId="262" formatCode="[$$-409]#,##0"/>
    <numFmt numFmtId="263" formatCode="_-&quot;F&quot;\ * #,##0_-;_-&quot;F&quot;\ * #,##0\-;_-&quot;F&quot;\ * &quot;-&quot;_-;_-@_-"/>
    <numFmt numFmtId="264" formatCode="_-&quot;F&quot;\ * #,##0.00_-;_-&quot;F&quot;\ * #,##0.00\-;_-&quot;F&quot;\ * &quot;-&quot;??_-;_-@_-"/>
    <numFmt numFmtId="265" formatCode="#,###,##0"/>
    <numFmt numFmtId="266" formatCode="_-* #,##0\ _T_L_-;\-* #,##0\ _T_L_-;_-* &quot;-&quot;\ _T_L_-;_-@_-"/>
    <numFmt numFmtId="267" formatCode="_-* #,##0.00\ _T_L_-;\-* #,##0.00\ _T_L_-;_-* &quot;-&quot;??\ _T_L_-;_-@_-"/>
    <numFmt numFmtId="268" formatCode="_-\Ј* #,##0_-;&quot;-Ј&quot;* #,##0_-;_-\Ј* \-_-;_-@_-"/>
    <numFmt numFmtId="269" formatCode="_-\Ј* #,##0.00_-;&quot;-Ј&quot;* #,##0.00_-;_-\Ј* \-??_-;_-@_-"/>
    <numFmt numFmtId="270" formatCode="\¥#,##0_);\(\¥#,##0\)"/>
    <numFmt numFmtId="271" formatCode=";;&quot;zero&quot;;&quot;  &quot;@"/>
    <numFmt numFmtId="272" formatCode="&quot; &quot;General"/>
    <numFmt numFmtId="273" formatCode="_-* #,##0\ &quot;р.&quot;_-;\-* #,##0\ &quot;р.&quot;_-;_-* &quot;-&quot;\ &quot;р.&quot;_-;_-@_-"/>
    <numFmt numFmtId="274" formatCode="_(&quot;р.&quot;* #,##0.00_);_(&quot;р.&quot;* \(#,##0.00\);_(&quot;р.&quot;* &quot;-&quot;??_);_(@_)"/>
    <numFmt numFmtId="275" formatCode="_-* #,##0.00&quot;р.&quot;_-;\-* #,##0.00&quot;р.&quot;_-;_-* \-??&quot;р.&quot;_-;_-@_-"/>
    <numFmt numFmtId="276" formatCode="_-&quot;€&quot;* #,##0_-;\-&quot;€&quot;* #,##0_-;_-&quot;€&quot;* &quot;-&quot;_-;_-@_-"/>
    <numFmt numFmtId="277" formatCode="\ #,##0.00&quot;р. &quot;;\-#,##0.00&quot;р. &quot;;&quot; -&quot;#&quot;р. &quot;;@\ "/>
    <numFmt numFmtId="278" formatCode="#,##0_);\(#,##0\);#,###"/>
    <numFmt numFmtId="279" formatCode="&quot;$&quot;\ #,##0.00;\-&quot;$&quot;\ #,##0.00"/>
    <numFmt numFmtId="280" formatCode="[$-419]mmmm\ yyyy;@"/>
    <numFmt numFmtId="281" formatCode="#,##0;\-###0;\-"/>
    <numFmt numFmtId="282" formatCode="#,##0\т"/>
    <numFmt numFmtId="283" formatCode="_-* #,##0.00\ _р_._-;\-* #,##0.00\ _р_._-;_-* &quot;-&quot;??\ _р_._-;_-@_-"/>
    <numFmt numFmtId="284" formatCode="_(* #,##0.00_);_(* \(#,##0.00\);_(* \-??_);_(@_)"/>
    <numFmt numFmtId="285" formatCode="0.0000"/>
    <numFmt numFmtId="286" formatCode="&quot;Истина&quot;;&quot;Истина&quot;;&quot;Ложь&quot;"/>
    <numFmt numFmtId="287" formatCode="#,##0.00000"/>
    <numFmt numFmtId="288" formatCode="#,###"/>
    <numFmt numFmtId="289" formatCode="%#\.00"/>
    <numFmt numFmtId="290" formatCode="_-* #,##0_-;\-* #,##0_-;_-* &quot;-&quot;_-;_-@_-"/>
    <numFmt numFmtId="291" formatCode="&quot;\&quot;#,##0.00;[Red]&quot;\&quot;\-#,##0.00"/>
    <numFmt numFmtId="292" formatCode="#,##0.00_ "/>
    <numFmt numFmtId="293" formatCode="#,##0.00\ _₽"/>
    <numFmt numFmtId="294" formatCode="#,##0.00\ &quot;₽&quot;"/>
    <numFmt numFmtId="295" formatCode="#,##0&quot; ч.ч.&quot;"/>
    <numFmt numFmtId="296" formatCode="mmm/yyyy"/>
  </numFmts>
  <fonts count="36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8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b/>
      <sz val="10"/>
      <color rgb="FF000000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0"/>
      <name val="Times New Roman"/>
      <family val="1"/>
      <charset val="204"/>
    </font>
    <font>
      <b/>
      <sz val="1"/>
      <color indexed="8"/>
      <name val="Courier"/>
      <family val="3"/>
    </font>
    <font>
      <sz val="10"/>
      <name val="Times New Roman Cyr"/>
      <family val="1"/>
      <charset val="204"/>
    </font>
    <font>
      <sz val="10"/>
      <name val="Arial Cyr"/>
      <charset val="204"/>
    </font>
    <font>
      <sz val="10"/>
      <name val="Helv"/>
    </font>
    <font>
      <sz val="10"/>
      <name val="Helv"/>
      <charset val="204"/>
    </font>
    <font>
      <sz val="10"/>
      <name val="Arial"/>
      <family val="2"/>
      <charset val="204"/>
    </font>
    <font>
      <sz val="10"/>
      <color rgb="FF000000"/>
      <name val="Arial Cyr"/>
      <charset val="204"/>
    </font>
    <font>
      <sz val="10"/>
      <name val="Arial Cyr"/>
    </font>
    <font>
      <sz val="10"/>
      <name val="Arial"/>
      <family val="2"/>
    </font>
    <font>
      <sz val="10"/>
      <name val="Arial CE"/>
    </font>
    <font>
      <sz val="10"/>
      <name val="Book Antiqua"/>
      <family val="1"/>
      <charset val="204"/>
    </font>
    <font>
      <sz val="11"/>
      <name val="돋움"/>
      <charset val="129"/>
    </font>
    <font>
      <sz val="12"/>
      <name val="바탕체"/>
      <family val="1"/>
      <charset val="129"/>
    </font>
    <font>
      <sz val="12"/>
      <name val="|??´¸ⓒ"/>
      <family val="1"/>
      <charset val="129"/>
    </font>
    <font>
      <sz val="10"/>
      <color rgb="FF000000"/>
      <name val="Helv"/>
      <charset val="204"/>
    </font>
    <font>
      <sz val="10"/>
      <name val="Courier"/>
      <family val="1"/>
      <charset val="204"/>
    </font>
    <font>
      <sz val="10"/>
      <name val="Arial Cyr"/>
      <family val="2"/>
      <charset val="204"/>
    </font>
    <font>
      <sz val="10"/>
      <name val="Arial"/>
      <family val="2"/>
      <charset val="1"/>
    </font>
    <font>
      <sz val="8"/>
      <color rgb="FF000000"/>
      <name val="Arial"/>
      <family val="2"/>
      <charset val="204"/>
    </font>
    <font>
      <sz val="10"/>
      <name val="Times New Roman"/>
      <family val="1"/>
    </font>
    <font>
      <sz val="10"/>
      <name val="굴림체"/>
      <family val="3"/>
      <charset val="129"/>
    </font>
    <font>
      <sz val="10"/>
      <color rgb="FF000000"/>
      <name val="Arial"/>
      <family val="2"/>
      <charset val="204"/>
    </font>
    <font>
      <sz val="8"/>
      <color indexed="8"/>
      <name val="Arial"/>
      <family val="2"/>
      <charset val="204"/>
    </font>
    <font>
      <sz val="8"/>
      <name val="Times New Roman"/>
      <family val="1"/>
      <charset val="204"/>
    </font>
    <font>
      <sz val="10"/>
      <name val="MS Sans Serif"/>
      <family val="2"/>
    </font>
    <font>
      <sz val="1"/>
      <color rgb="FF000000"/>
      <name val="Courier"/>
      <family val="3"/>
    </font>
    <font>
      <sz val="1"/>
      <color indexed="8"/>
      <name val="Courier"/>
      <family val="1"/>
      <charset val="204"/>
    </font>
    <font>
      <sz val="12"/>
      <name val="Times New Roman"/>
      <family val="1"/>
    </font>
    <font>
      <b/>
      <sz val="1"/>
      <color rgb="FF000000"/>
      <name val="Courier"/>
      <family val="3"/>
    </font>
    <font>
      <b/>
      <sz val="1"/>
      <color indexed="8"/>
      <name val="Courier"/>
      <family val="1"/>
      <charset val="204"/>
    </font>
    <font>
      <sz val="8.25"/>
      <name val="Helv"/>
    </font>
    <font>
      <sz val="10"/>
      <name val="MS Sans Serif"/>
      <family val="2"/>
      <charset val="204"/>
    </font>
    <font>
      <b/>
      <i/>
      <sz val="12"/>
      <name val="Arial"/>
      <family val="2"/>
      <charset val="204"/>
    </font>
    <font>
      <b/>
      <sz val="12"/>
      <name val="Arial"/>
      <family val="2"/>
      <charset val="204"/>
    </font>
    <font>
      <b/>
      <sz val="12"/>
      <color indexed="9"/>
      <name val="Arial"/>
      <family val="2"/>
    </font>
    <font>
      <b/>
      <sz val="14"/>
      <color indexed="9"/>
      <name val="Arial"/>
      <family val="2"/>
      <charset val="204"/>
    </font>
    <font>
      <b/>
      <i/>
      <sz val="14"/>
      <name val="Arial"/>
      <family val="2"/>
    </font>
    <font>
      <b/>
      <i/>
      <sz val="20"/>
      <name val="Arial"/>
      <family val="2"/>
    </font>
    <font>
      <b/>
      <sz val="16"/>
      <color indexed="9"/>
      <name val="Arial"/>
      <family val="2"/>
    </font>
    <font>
      <b/>
      <sz val="14"/>
      <name val="Arial"/>
      <family val="2"/>
    </font>
    <font>
      <b/>
      <i/>
      <sz val="22"/>
      <name val="Arial"/>
      <family val="2"/>
    </font>
    <font>
      <sz val="11"/>
      <color indexed="8"/>
      <name val="Calibri"/>
      <family val="2"/>
    </font>
    <font>
      <sz val="10"/>
      <color indexed="8"/>
      <name val="Arial Cyr"/>
      <family val="2"/>
      <charset val="204"/>
    </font>
    <font>
      <sz val="11"/>
      <color indexed="8"/>
      <name val="Calibri"/>
      <family val="2"/>
      <charset val="204"/>
    </font>
    <font>
      <b/>
      <sz val="12"/>
      <color rgb="FF000000"/>
      <name val="Arial"/>
      <family val="2"/>
      <charset val="204"/>
    </font>
    <font>
      <sz val="11"/>
      <color indexed="9"/>
      <name val="Calibri"/>
      <family val="2"/>
    </font>
    <font>
      <sz val="10"/>
      <color indexed="9"/>
      <name val="Arial Cyr"/>
      <family val="2"/>
      <charset val="204"/>
    </font>
    <font>
      <sz val="11"/>
      <color indexed="9"/>
      <name val="Calibri"/>
      <family val="2"/>
      <charset val="204"/>
    </font>
    <font>
      <sz val="8"/>
      <name val="Helv"/>
      <charset val="204"/>
    </font>
    <font>
      <sz val="12"/>
      <name val="ⓒoUAAA¨u"/>
      <family val="1"/>
      <charset val="129"/>
    </font>
    <font>
      <sz val="11"/>
      <name val="￥i￠￢￠?o"/>
      <family val="3"/>
      <charset val="129"/>
    </font>
    <font>
      <sz val="12"/>
      <name val="Times New Roman"/>
      <family val="1"/>
      <charset val="204"/>
    </font>
    <font>
      <u/>
      <sz val="10"/>
      <color rgb="FF0000FF"/>
      <name val="Arial Cyr"/>
      <charset val="204"/>
    </font>
    <font>
      <u/>
      <sz val="10"/>
      <color indexed="12"/>
      <name val="Arial Cyr"/>
      <charset val="204"/>
    </font>
    <font>
      <u/>
      <sz val="10"/>
      <color indexed="12"/>
      <name val="Arial Cyr"/>
      <family val="2"/>
      <charset val="204"/>
    </font>
    <font>
      <sz val="8"/>
      <name val="Times"/>
      <family val="1"/>
    </font>
    <font>
      <sz val="12"/>
      <name val="Courier"/>
      <family val="3"/>
    </font>
    <font>
      <sz val="12"/>
      <name val="Arial"/>
      <family val="2"/>
    </font>
    <font>
      <sz val="12"/>
      <name val="¹UAAA¼"/>
      <family val="1"/>
      <charset val="129"/>
    </font>
    <font>
      <sz val="11"/>
      <color indexed="16"/>
      <name val="Calibri"/>
      <family val="2"/>
      <charset val="204"/>
    </font>
    <font>
      <b/>
      <sz val="10"/>
      <color indexed="8"/>
      <name val="Arial"/>
      <family val="2"/>
    </font>
    <font>
      <sz val="10"/>
      <color indexed="8"/>
      <name val="Tms Rmn"/>
    </font>
    <font>
      <sz val="10"/>
      <color indexed="12"/>
      <name val="Times New Roman"/>
      <family val="1"/>
    </font>
    <font>
      <sz val="12"/>
      <name val="Tms Rmn"/>
    </font>
    <font>
      <u val="singleAccounting"/>
      <sz val="10"/>
      <name val="Arial"/>
      <family val="2"/>
    </font>
    <font>
      <sz val="12"/>
      <name val="±???A?"/>
      <charset val="129"/>
    </font>
    <font>
      <sz val="12"/>
      <name val="System"/>
      <family val="2"/>
      <charset val="129"/>
    </font>
    <font>
      <sz val="10"/>
      <name val="±¼¸²A¼"/>
      <family val="3"/>
      <charset val="129"/>
    </font>
    <font>
      <sz val="10"/>
      <color rgb="FF000000"/>
      <name val="MS Sans Serif"/>
      <family val="2"/>
      <charset val="204"/>
    </font>
    <font>
      <sz val="10"/>
      <color indexed="8"/>
      <name val="MS Sans Serif"/>
      <family val="2"/>
      <charset val="204"/>
    </font>
    <font>
      <b/>
      <sz val="11"/>
      <color indexed="53"/>
      <name val="Calibri"/>
      <family val="2"/>
      <charset val="204"/>
    </font>
    <font>
      <b/>
      <sz val="10"/>
      <color indexed="52"/>
      <name val="Arial Cyr"/>
      <family val="2"/>
      <charset val="204"/>
    </font>
    <font>
      <b/>
      <sz val="10"/>
      <name val="Helv"/>
    </font>
    <font>
      <b/>
      <sz val="11"/>
      <color indexed="8"/>
      <name val="Calibri"/>
      <family val="2"/>
    </font>
    <font>
      <b/>
      <sz val="12"/>
      <name val="Times New Roman"/>
      <family val="1"/>
    </font>
    <font>
      <b/>
      <sz val="8"/>
      <color rgb="FFFF0000"/>
      <name val="Arial"/>
      <family val="2"/>
      <charset val="204"/>
    </font>
    <font>
      <sz val="8"/>
      <color rgb="FF9C0006"/>
      <name val="Arial"/>
      <family val="2"/>
      <charset val="204"/>
    </font>
    <font>
      <b/>
      <sz val="11"/>
      <color indexed="9"/>
      <name val="Calibri"/>
      <family val="2"/>
      <charset val="204"/>
    </font>
    <font>
      <b/>
      <sz val="11"/>
      <color indexed="9"/>
      <name val="Calibri"/>
      <family val="2"/>
    </font>
    <font>
      <sz val="11"/>
      <color indexed="20"/>
      <name val="Calibri"/>
      <family val="2"/>
    </font>
    <font>
      <sz val="12"/>
      <name val="Arial"/>
      <family val="2"/>
      <charset val="204"/>
    </font>
    <font>
      <sz val="8"/>
      <name val="Arial Cyr"/>
      <charset val="204"/>
    </font>
    <font>
      <sz val="8"/>
      <color indexed="12"/>
      <name val="Times New Roman"/>
      <family val="1"/>
    </font>
    <font>
      <sz val="8"/>
      <name val="Palatino"/>
      <family val="1"/>
    </font>
    <font>
      <sz val="12"/>
      <color theme="1"/>
      <name val="Times New Roman"/>
      <family val="2"/>
      <charset val="204"/>
    </font>
    <font>
      <sz val="11"/>
      <name val="돋움"/>
      <family val="3"/>
      <charset val="129"/>
    </font>
    <font>
      <sz val="10"/>
      <color indexed="24"/>
      <name val="Arial"/>
      <family val="2"/>
      <charset val="204"/>
    </font>
    <font>
      <sz val="12"/>
      <color indexed="24"/>
      <name val="Arial"/>
      <family val="2"/>
      <charset val="204"/>
    </font>
    <font>
      <b/>
      <sz val="9"/>
      <name val="TimesDL"/>
    </font>
    <font>
      <sz val="10"/>
      <name val="TimesDL"/>
    </font>
    <font>
      <sz val="10"/>
      <name val="Tms Rmn"/>
    </font>
    <font>
      <sz val="10"/>
      <name val="Courier"/>
      <family val="3"/>
    </font>
    <font>
      <b/>
      <sz val="10"/>
      <name val="Arial"/>
      <family val="2"/>
    </font>
    <font>
      <sz val="10"/>
      <name val="Courier New CE"/>
    </font>
    <font>
      <i/>
      <sz val="10"/>
      <name val="Arial"/>
      <family val="2"/>
      <charset val="204"/>
    </font>
    <font>
      <u val="doubleAccounting"/>
      <sz val="10"/>
      <name val="Arial"/>
      <family val="2"/>
    </font>
    <font>
      <sz val="12"/>
      <name val="Tms Rmn"/>
      <charset val="204"/>
    </font>
    <font>
      <sz val="10"/>
      <name val="Arial"/>
      <family val="2"/>
      <charset val="178"/>
    </font>
    <font>
      <b/>
      <sz val="11"/>
      <color indexed="8"/>
      <name val="Calibri"/>
      <family val="2"/>
      <charset val="204"/>
    </font>
    <font>
      <sz val="24"/>
      <color indexed="13"/>
      <name val="SWISS"/>
    </font>
    <font>
      <sz val="9"/>
      <color indexed="8"/>
      <name val="NTHarmonica"/>
    </font>
    <font>
      <b/>
      <sz val="9"/>
      <color indexed="48"/>
      <name val="TimesDL"/>
    </font>
    <font>
      <sz val="10"/>
      <color indexed="8"/>
      <name val="TimesDL"/>
    </font>
    <font>
      <sz val="10"/>
      <name val="Mangal"/>
      <family val="2"/>
      <charset val="204"/>
    </font>
    <font>
      <b/>
      <sz val="12"/>
      <name val="Times New Roman"/>
      <family val="1"/>
      <charset val="204"/>
    </font>
    <font>
      <b/>
      <sz val="10"/>
      <name val="Arial"/>
      <family val="2"/>
      <charset val="204"/>
    </font>
    <font>
      <b/>
      <sz val="8"/>
      <name val="Arial"/>
      <family val="2"/>
      <charset val="204"/>
    </font>
    <font>
      <b/>
      <sz val="10"/>
      <name val="Times New Roman"/>
      <family val="1"/>
      <charset val="204"/>
    </font>
    <font>
      <sz val="11"/>
      <color rgb="FF000000"/>
      <name val="Calibri"/>
      <family val="2"/>
      <charset val="204"/>
    </font>
    <font>
      <sz val="11"/>
      <color indexed="8"/>
      <name val="Calibri"/>
      <family val="2"/>
      <charset val="1"/>
    </font>
    <font>
      <i/>
      <sz val="10"/>
      <color indexed="23"/>
      <name val="Arial Cyr"/>
      <family val="2"/>
      <charset val="204"/>
    </font>
    <font>
      <sz val="10"/>
      <name val="Ѓanoeii"/>
    </font>
    <font>
      <i/>
      <sz val="1"/>
      <color rgb="FF000000"/>
      <name val="Courier"/>
      <family val="3"/>
    </font>
    <font>
      <i/>
      <sz val="1"/>
      <color indexed="8"/>
      <name val="Courier"/>
      <family val="1"/>
      <charset val="204"/>
    </font>
    <font>
      <u/>
      <sz val="8"/>
      <color rgb="FF800080"/>
      <name val="Arial"/>
      <family val="2"/>
      <charset val="204"/>
    </font>
    <font>
      <u/>
      <sz val="8.5"/>
      <color indexed="36"/>
      <name val="Arial"/>
      <family val="2"/>
      <charset val="204"/>
    </font>
    <font>
      <u/>
      <sz val="10"/>
      <color indexed="36"/>
      <name val="Arial"/>
      <family val="2"/>
      <charset val="204"/>
    </font>
    <font>
      <sz val="7"/>
      <name val="Palatino"/>
      <family val="1"/>
    </font>
    <font>
      <b/>
      <sz val="14"/>
      <name val="SWISS"/>
    </font>
    <font>
      <sz val="10"/>
      <color indexed="12"/>
      <name val="Arial"/>
      <family val="2"/>
    </font>
    <font>
      <sz val="12"/>
      <name val="Helv"/>
    </font>
    <font>
      <sz val="11"/>
      <color indexed="17"/>
      <name val="Calibri"/>
      <family val="2"/>
      <charset val="204"/>
    </font>
    <font>
      <sz val="10"/>
      <color indexed="17"/>
      <name val="Times New Roman"/>
      <family val="1"/>
    </font>
    <font>
      <sz val="8"/>
      <name val="Arial"/>
      <family val="2"/>
    </font>
    <font>
      <b/>
      <sz val="12"/>
      <color indexed="10"/>
      <name val="Arial"/>
      <family val="2"/>
      <charset val="204"/>
    </font>
    <font>
      <b/>
      <sz val="12"/>
      <color indexed="9"/>
      <name val="Arial Cyr"/>
      <family val="2"/>
      <charset val="204"/>
    </font>
    <font>
      <b/>
      <sz val="11"/>
      <color indexed="18"/>
      <name val="Arial CYR"/>
      <family val="2"/>
      <charset val="204"/>
    </font>
    <font>
      <b/>
      <sz val="11"/>
      <color indexed="18"/>
      <name val="Arial CYR"/>
      <family val="2"/>
    </font>
    <font>
      <b/>
      <u/>
      <sz val="10"/>
      <color indexed="18"/>
      <name val="Arial Cyr"/>
      <family val="2"/>
      <charset val="204"/>
    </font>
    <font>
      <b/>
      <u/>
      <sz val="10"/>
      <color indexed="18"/>
      <name val="Arial Cyr"/>
      <family val="2"/>
    </font>
    <font>
      <sz val="6"/>
      <color indexed="16"/>
      <name val="Palatino"/>
      <family val="1"/>
    </font>
    <font>
      <b/>
      <sz val="12"/>
      <name val="Arial"/>
      <family val="2"/>
      <charset val="1"/>
    </font>
    <font>
      <b/>
      <sz val="12"/>
      <name val="Arial"/>
      <family val="2"/>
    </font>
    <font>
      <b/>
      <sz val="8"/>
      <name val="Palatino"/>
      <family val="1"/>
    </font>
    <font>
      <b/>
      <sz val="15"/>
      <color indexed="62"/>
      <name val="Calibri"/>
      <family val="2"/>
      <charset val="204"/>
    </font>
    <font>
      <b/>
      <sz val="18"/>
      <name val="Arial"/>
      <family val="2"/>
      <charset val="204"/>
    </font>
    <font>
      <sz val="12"/>
      <name val="Arial Black"/>
      <family val="2"/>
    </font>
    <font>
      <b/>
      <sz val="13"/>
      <color indexed="62"/>
      <name val="Calibri"/>
      <family val="2"/>
      <charset val="204"/>
    </font>
    <font>
      <b/>
      <sz val="12"/>
      <color indexed="24"/>
      <name val="Arial"/>
      <family val="2"/>
      <charset val="204"/>
    </font>
    <font>
      <sz val="11"/>
      <name val="Arial Black"/>
      <family val="2"/>
    </font>
    <font>
      <b/>
      <sz val="11"/>
      <color indexed="62"/>
      <name val="Calibri"/>
      <family val="2"/>
      <charset val="204"/>
    </font>
    <font>
      <b/>
      <sz val="8"/>
      <name val="Palatino"/>
      <family val="1"/>
      <charset val="1"/>
    </font>
    <font>
      <b/>
      <sz val="1"/>
      <color indexed="16"/>
      <name val="Courier"/>
      <family val="3"/>
    </font>
    <font>
      <b/>
      <i/>
      <sz val="22"/>
      <name val="Times New Roman"/>
      <family val="1"/>
      <charset val="204"/>
    </font>
    <font>
      <b/>
      <sz val="11"/>
      <name val="Arial"/>
      <family val="2"/>
      <charset val="178"/>
    </font>
    <font>
      <sz val="10"/>
      <name val="Times New Roman"/>
      <family val="1"/>
      <charset val="178"/>
    </font>
    <font>
      <sz val="10"/>
      <color indexed="9"/>
      <name val="Times New Roman"/>
      <family val="1"/>
    </font>
    <font>
      <sz val="11"/>
      <name val="Arial"/>
      <family val="2"/>
    </font>
    <font>
      <u/>
      <sz val="8"/>
      <color rgb="FF0000FF"/>
      <name val="Arial"/>
      <family val="2"/>
      <charset val="204"/>
    </font>
    <font>
      <u/>
      <sz val="8.5"/>
      <color indexed="12"/>
      <name val="Arial"/>
      <family val="2"/>
      <charset val="204"/>
    </font>
    <font>
      <u/>
      <sz val="10"/>
      <color indexed="12"/>
      <name val="Arial"/>
      <family val="2"/>
      <charset val="204"/>
    </font>
    <font>
      <u/>
      <sz val="9"/>
      <color indexed="12"/>
      <name val="Arial"/>
      <family val="2"/>
      <charset val="204"/>
    </font>
    <font>
      <sz val="10"/>
      <name val="Arabic Transparent"/>
      <family val="1"/>
      <charset val="178"/>
    </font>
    <font>
      <sz val="11"/>
      <color indexed="62"/>
      <name val="Calibri"/>
      <family val="2"/>
      <charset val="204"/>
    </font>
    <font>
      <sz val="12"/>
      <name val="Times New Roman Cyr"/>
      <family val="1"/>
      <charset val="204"/>
    </font>
    <font>
      <u/>
      <sz val="10"/>
      <color rgb="FF800080"/>
      <name val="Arial Cyr"/>
      <charset val="204"/>
    </font>
    <font>
      <u/>
      <sz val="10"/>
      <color indexed="36"/>
      <name val="Arial Cyr"/>
      <charset val="204"/>
    </font>
    <font>
      <u/>
      <sz val="10"/>
      <color indexed="36"/>
      <name val="Arial Cyr"/>
      <family val="2"/>
      <charset val="204"/>
    </font>
    <font>
      <b/>
      <u/>
      <sz val="16"/>
      <color rgb="FF000000"/>
      <name val="Arial"/>
      <family val="2"/>
      <charset val="204"/>
    </font>
    <font>
      <b/>
      <u/>
      <sz val="16"/>
      <name val="Arial"/>
      <family val="2"/>
      <charset val="204"/>
    </font>
    <font>
      <sz val="10"/>
      <color indexed="8"/>
      <name val="Arial Cyr"/>
      <family val="2"/>
    </font>
    <font>
      <sz val="8"/>
      <color rgb="FF000000"/>
      <name val="Times New Roman"/>
      <family val="1"/>
      <charset val="204"/>
    </font>
    <font>
      <sz val="8"/>
      <color indexed="8"/>
      <name val="Times New Roman"/>
      <family val="1"/>
    </font>
    <font>
      <sz val="12"/>
      <color rgb="FF000000"/>
      <name val="Times New Roman Cyr"/>
      <family val="1"/>
      <charset val="204"/>
    </font>
    <font>
      <b/>
      <sz val="10"/>
      <name val="Times New Roman"/>
      <family val="1"/>
    </font>
    <font>
      <i/>
      <outline/>
      <shadow/>
      <u/>
      <sz val="1"/>
      <color indexed="24"/>
      <name val="Courier"/>
      <family val="3"/>
    </font>
    <font>
      <sz val="11"/>
      <color indexed="53"/>
      <name val="Calibri"/>
      <family val="2"/>
      <charset val="204"/>
    </font>
    <font>
      <sz val="10"/>
      <name val="Arial CE"/>
      <charset val="238"/>
    </font>
    <font>
      <i/>
      <sz val="10"/>
      <name val="PragmaticaC"/>
      <charset val="204"/>
    </font>
    <font>
      <b/>
      <sz val="11"/>
      <name val="Helv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8"/>
      <color indexed="56"/>
      <name val="Cambria"/>
      <family val="2"/>
    </font>
    <font>
      <sz val="11"/>
      <color indexed="60"/>
      <name val="Calibri"/>
      <family val="2"/>
      <charset val="204"/>
    </font>
    <font>
      <sz val="11"/>
      <color indexed="60"/>
      <name val="Calibri"/>
      <family val="2"/>
    </font>
    <font>
      <sz val="7"/>
      <name val="Small Fonts"/>
      <family val="2"/>
      <charset val="204"/>
    </font>
    <font>
      <sz val="10"/>
      <name val="Times New Roman CE"/>
      <charset val="238"/>
    </font>
    <font>
      <sz val="10"/>
      <name val="Arial Cyr"/>
      <family val="2"/>
      <charset val="1"/>
    </font>
    <font>
      <sz val="8"/>
      <name val="MS Sans Serif"/>
      <family val="2"/>
    </font>
    <font>
      <sz val="10"/>
      <name val="Arial"/>
      <family val="2"/>
      <charset val="238"/>
    </font>
    <font>
      <sz val="10"/>
      <name val="Verdana"/>
      <family val="2"/>
      <charset val="204"/>
    </font>
    <font>
      <sz val="8"/>
      <name val="Tahoma"/>
      <family val="2"/>
      <charset val="1"/>
    </font>
    <font>
      <sz val="8"/>
      <name val="Tahoma"/>
      <family val="2"/>
    </font>
    <font>
      <sz val="14"/>
      <name val="NewtonC"/>
      <charset val="204"/>
    </font>
    <font>
      <sz val="10"/>
      <name val="Palatino"/>
      <family val="1"/>
    </font>
    <font>
      <sz val="8"/>
      <name val="Arial CE"/>
    </font>
    <font>
      <sz val="7"/>
      <name val="Arial"/>
      <family val="2"/>
    </font>
    <font>
      <b/>
      <sz val="11"/>
      <color indexed="63"/>
      <name val="Calibri"/>
      <family val="2"/>
      <charset val="204"/>
    </font>
    <font>
      <b/>
      <sz val="10"/>
      <color indexed="63"/>
      <name val="Arial Cyr"/>
      <family val="2"/>
      <charset val="204"/>
    </font>
    <font>
      <sz val="10"/>
      <color indexed="8"/>
      <name val="Arial"/>
      <family val="2"/>
    </font>
    <font>
      <b/>
      <i/>
      <sz val="10"/>
      <color indexed="8"/>
      <name val="Arial"/>
      <family val="2"/>
    </font>
    <font>
      <b/>
      <sz val="10"/>
      <color indexed="9"/>
      <name val="Arial"/>
      <family val="2"/>
    </font>
    <font>
      <b/>
      <sz val="10"/>
      <color indexed="17"/>
      <name val="Arial"/>
      <family val="2"/>
    </font>
    <font>
      <b/>
      <sz val="10"/>
      <color indexed="13"/>
      <name val="Arial"/>
      <family val="2"/>
    </font>
    <font>
      <b/>
      <sz val="20"/>
      <color rgb="FF000000"/>
      <name val="Times New Roman"/>
      <family val="1"/>
      <charset val="204"/>
    </font>
    <font>
      <b/>
      <sz val="20"/>
      <name val="Times New Roman"/>
      <family val="1"/>
      <charset val="204"/>
    </font>
    <font>
      <sz val="10"/>
      <color indexed="16"/>
      <name val="Helvetica-Black"/>
    </font>
    <font>
      <sz val="10"/>
      <name val="Arial Tur"/>
      <charset val="162"/>
    </font>
    <font>
      <b/>
      <sz val="9"/>
      <name val="Frutiger 45 Light"/>
      <family val="2"/>
    </font>
    <font>
      <sz val="8"/>
      <name val="Arial"/>
      <family val="2"/>
      <charset val="204"/>
    </font>
    <font>
      <sz val="8"/>
      <name val="Helv"/>
    </font>
    <font>
      <i/>
      <sz val="12"/>
      <name val="Tms Rmn"/>
      <charset val="204"/>
    </font>
    <font>
      <sz val="11"/>
      <color indexed="52"/>
      <name val="Calibri"/>
      <family val="2"/>
    </font>
    <font>
      <b/>
      <i/>
      <sz val="10"/>
      <color rgb="FF000000"/>
      <name val="Arial"/>
      <family val="2"/>
      <charset val="204"/>
    </font>
    <font>
      <b/>
      <i/>
      <sz val="10"/>
      <name val="Arial"/>
      <family val="2"/>
      <charset val="204"/>
    </font>
    <font>
      <sz val="8"/>
      <color indexed="10"/>
      <name val="Helv"/>
    </font>
    <font>
      <sz val="8"/>
      <color rgb="FF000000"/>
      <name val="MS Sans Serif"/>
      <family val="2"/>
      <charset val="204"/>
    </font>
    <font>
      <u/>
      <sz val="8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b/>
      <sz val="8"/>
      <color indexed="8"/>
      <name val="Arial"/>
      <family val="2"/>
      <charset val="204"/>
    </font>
    <font>
      <sz val="8"/>
      <color rgb="FF808080"/>
      <name val="Microsoft Sans Serif"/>
      <family val="2"/>
      <charset val="204"/>
    </font>
    <font>
      <i/>
      <sz val="8"/>
      <color indexed="8"/>
      <name val="Arial"/>
      <family val="2"/>
      <charset val="204"/>
    </font>
    <font>
      <b/>
      <sz val="12"/>
      <color indexed="8"/>
      <name val="Arial"/>
      <family val="2"/>
      <charset val="204"/>
    </font>
    <font>
      <sz val="7"/>
      <color indexed="8"/>
      <name val="Arial"/>
      <family val="2"/>
      <charset val="204"/>
    </font>
    <font>
      <b/>
      <sz val="10"/>
      <color indexed="8"/>
      <name val="Arial"/>
      <family val="2"/>
      <charset val="204"/>
    </font>
    <font>
      <sz val="14"/>
      <color rgb="FF000000"/>
      <name val="MS Sans Serif"/>
      <family val="2"/>
      <charset val="204"/>
    </font>
    <font>
      <sz val="8"/>
      <color rgb="FFC0C0C0"/>
      <name val="Microsoft Sans Serif"/>
      <family val="2"/>
      <charset val="204"/>
    </font>
    <font>
      <sz val="9.5"/>
      <color indexed="23"/>
      <name val="Helvetica-Black"/>
    </font>
    <font>
      <b/>
      <sz val="10"/>
      <color indexed="39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  <charset val="204"/>
    </font>
    <font>
      <sz val="10"/>
      <color indexed="10"/>
      <name val="Arial"/>
      <family val="2"/>
    </font>
    <font>
      <sz val="10"/>
      <name val="Times New Roman"/>
      <family val="1"/>
      <charset val="1"/>
    </font>
    <font>
      <b/>
      <sz val="18"/>
      <color indexed="62"/>
      <name val="Cambria"/>
      <family val="2"/>
      <charset val="204"/>
    </font>
    <font>
      <sz val="11"/>
      <color indexed="17"/>
      <name val="Calibri"/>
      <family val="2"/>
    </font>
    <font>
      <b/>
      <sz val="10"/>
      <name val="Arial Cyr"/>
      <charset val="204"/>
    </font>
    <font>
      <sz val="9"/>
      <name val="Arial"/>
      <family val="2"/>
    </font>
    <font>
      <i/>
      <sz val="10"/>
      <name val="MS Sans Serif"/>
      <family val="2"/>
      <charset val="204"/>
    </font>
    <font>
      <sz val="12"/>
      <color indexed="8"/>
      <name val="NTHarmonica"/>
      <charset val="1"/>
    </font>
    <font>
      <b/>
      <sz val="9"/>
      <name val="Palatino"/>
      <family val="1"/>
    </font>
    <font>
      <sz val="9"/>
      <color indexed="21"/>
      <name val="Helvetica-Black"/>
    </font>
    <font>
      <b/>
      <sz val="10"/>
      <name val="Palatino"/>
      <family val="1"/>
    </font>
    <font>
      <sz val="9"/>
      <name val="Helvetica-Black"/>
    </font>
    <font>
      <sz val="12"/>
      <color indexed="8"/>
      <name val="Palatino"/>
      <family val="1"/>
    </font>
    <font>
      <sz val="11"/>
      <color indexed="8"/>
      <name val="Helvetica-Black"/>
    </font>
    <font>
      <sz val="11"/>
      <color indexed="10"/>
      <name val="Calibri"/>
      <family val="2"/>
    </font>
    <font>
      <b/>
      <sz val="11"/>
      <name val="Times New Roman"/>
      <family val="1"/>
    </font>
    <font>
      <b/>
      <i/>
      <sz val="20"/>
      <name val="Arial"/>
      <family val="2"/>
      <charset val="204"/>
    </font>
    <font>
      <b/>
      <sz val="12"/>
      <name val="MS Sans Serif"/>
      <family val="2"/>
      <charset val="204"/>
    </font>
    <font>
      <b/>
      <sz val="9"/>
      <color indexed="12"/>
      <name val="Arial"/>
      <family val="2"/>
      <charset val="204"/>
    </font>
    <font>
      <u/>
      <sz val="8"/>
      <color indexed="8"/>
      <name val="Arial"/>
      <family val="2"/>
    </font>
    <font>
      <sz val="10"/>
      <color indexed="17"/>
      <name val="Arial"/>
      <family val="2"/>
    </font>
    <font>
      <b/>
      <i/>
      <sz val="10"/>
      <color rgb="FFFFFFFF"/>
      <name val="Arial"/>
      <family val="2"/>
      <charset val="204"/>
    </font>
    <font>
      <b/>
      <i/>
      <sz val="10"/>
      <color indexed="9"/>
      <name val="Arial"/>
      <family val="2"/>
      <charset val="204"/>
    </font>
    <font>
      <b/>
      <sz val="14"/>
      <color rgb="FF000000"/>
      <name val="Times New Roman"/>
      <family val="1"/>
      <charset val="204"/>
    </font>
    <font>
      <b/>
      <sz val="14"/>
      <name val="Times New Roman"/>
      <family val="1"/>
      <charset val="204"/>
    </font>
    <font>
      <b/>
      <sz val="8"/>
      <name val="Arial"/>
      <family val="2"/>
    </font>
    <font>
      <sz val="11"/>
      <color indexed="62"/>
      <name val="Calibri"/>
      <family val="2"/>
    </font>
    <font>
      <b/>
      <sz val="11"/>
      <color indexed="52"/>
      <name val="Calibri"/>
      <family val="2"/>
    </font>
    <font>
      <b/>
      <sz val="11"/>
      <color indexed="63"/>
      <name val="Calibri"/>
      <family val="2"/>
    </font>
    <font>
      <i/>
      <sz val="11"/>
      <color indexed="23"/>
      <name val="Calibri"/>
      <family val="2"/>
    </font>
    <font>
      <sz val="11"/>
      <color indexed="10"/>
      <name val="Calibri"/>
      <family val="2"/>
      <charset val="204"/>
    </font>
    <font>
      <b/>
      <i/>
      <sz val="8"/>
      <name val="Helv"/>
    </font>
    <font>
      <b/>
      <sz val="8"/>
      <name val="Arial Cyr"/>
      <family val="2"/>
      <charset val="204"/>
    </font>
    <font>
      <b/>
      <sz val="11"/>
      <color indexed="52"/>
      <name val="Calibri"/>
      <family val="2"/>
      <charset val="204"/>
    </font>
    <font>
      <u/>
      <sz val="12"/>
      <color indexed="12"/>
      <name val="Times New Roman"/>
      <family val="1"/>
      <charset val="204"/>
    </font>
    <font>
      <u/>
      <sz val="11"/>
      <color indexed="12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8"/>
      <name val="Arial Cyr"/>
      <family val="2"/>
      <charset val="204"/>
    </font>
    <font>
      <sz val="8"/>
      <name val="Arial Cyr"/>
    </font>
    <font>
      <b/>
      <sz val="14"/>
      <name val="Franklin Gothic Medium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sz val="20"/>
      <color rgb="FF000000"/>
      <name val="Impact"/>
      <family val="2"/>
      <charset val="204"/>
    </font>
    <font>
      <sz val="20"/>
      <name val="Impact"/>
      <family val="2"/>
    </font>
    <font>
      <b/>
      <sz val="9"/>
      <color rgb="FF000000"/>
      <name val="Tahoma"/>
      <family val="2"/>
      <charset val="204"/>
    </font>
    <font>
      <b/>
      <sz val="9"/>
      <name val="Tahoma"/>
      <family val="2"/>
      <charset val="204"/>
    </font>
    <font>
      <b/>
      <sz val="10"/>
      <color rgb="FF0000FF"/>
      <name val="Arial Cyr"/>
      <charset val="204"/>
    </font>
    <font>
      <b/>
      <sz val="10"/>
      <color indexed="12"/>
      <name val="Arial Cyr"/>
      <family val="2"/>
      <charset val="204"/>
    </font>
    <font>
      <sz val="9"/>
      <color rgb="FF000000"/>
      <name val="Tahoma"/>
      <family val="2"/>
      <charset val="204"/>
    </font>
    <font>
      <sz val="9"/>
      <name val="Tahoma"/>
      <family val="2"/>
      <charset val="204"/>
    </font>
    <font>
      <sz val="1"/>
      <color indexed="8"/>
      <name val="Courier"/>
      <family val="3"/>
    </font>
    <font>
      <b/>
      <sz val="18"/>
      <color indexed="56"/>
      <name val="Cambria"/>
      <family val="2"/>
      <charset val="204"/>
    </font>
    <font>
      <b/>
      <sz val="12"/>
      <name val="Arial Cyr"/>
      <family val="2"/>
      <charset val="204"/>
    </font>
    <font>
      <sz val="11"/>
      <color indexed="8"/>
      <name val="Times New Roman"/>
      <family val="2"/>
      <charset val="204"/>
    </font>
    <font>
      <sz val="11"/>
      <name val="Verdana"/>
      <family val="2"/>
      <charset val="204"/>
    </font>
    <font>
      <sz val="11"/>
      <color rgb="FF000000"/>
      <name val="Verdana"/>
      <family val="2"/>
      <charset val="204"/>
    </font>
    <font>
      <sz val="9"/>
      <color indexed="8"/>
      <name val="Times New Roman"/>
      <family val="2"/>
      <charset val="204"/>
    </font>
    <font>
      <sz val="10"/>
      <color theme="1"/>
      <name val="Calibri"/>
      <family val="2"/>
      <charset val="204"/>
      <scheme val="minor"/>
    </font>
    <font>
      <sz val="10"/>
      <name val="Tahoma"/>
      <family val="2"/>
      <charset val="204"/>
    </font>
    <font>
      <sz val="10"/>
      <name val="NTTimes/Cyrillic"/>
    </font>
    <font>
      <sz val="11"/>
      <color theme="1"/>
      <name val="Times New Roman"/>
      <family val="2"/>
      <charset val="204"/>
    </font>
    <font>
      <sz val="10"/>
      <color indexed="8"/>
      <name val="Arial Cyr"/>
    </font>
    <font>
      <sz val="8"/>
      <name val="Tahoma"/>
      <family val="2"/>
      <charset val="204"/>
    </font>
    <font>
      <sz val="10"/>
      <color theme="1"/>
      <name val="Arial"/>
      <family val="2"/>
      <charset val="204"/>
    </font>
    <font>
      <sz val="11"/>
      <color indexed="20"/>
      <name val="Calibri"/>
      <family val="2"/>
      <charset val="204"/>
    </font>
    <font>
      <sz val="11"/>
      <color rgb="FF000000"/>
      <name val="Times New Roman Cyr"/>
      <family val="1"/>
      <charset val="204"/>
    </font>
    <font>
      <sz val="11"/>
      <name val="Times New Roman Cyr"/>
      <family val="1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2"/>
      <name val="Arial Cyr"/>
      <family val="2"/>
      <charset val="204"/>
    </font>
    <font>
      <sz val="14"/>
      <name val="Arial Cyr"/>
      <family val="2"/>
      <charset val="204"/>
    </font>
    <font>
      <sz val="12"/>
      <color rgb="FF9999FF"/>
      <name val="Arial"/>
      <family val="2"/>
      <charset val="204"/>
    </font>
    <font>
      <sz val="10"/>
      <name val="Arial Narrow"/>
      <family val="2"/>
      <charset val="204"/>
    </font>
    <font>
      <sz val="10"/>
      <name val="TimesET"/>
    </font>
    <font>
      <sz val="9"/>
      <name val="Arial Cyr"/>
      <charset val="204"/>
    </font>
    <font>
      <sz val="11"/>
      <color rgb="FFFF0000"/>
      <name val="Arial Cyr"/>
      <charset val="204"/>
    </font>
    <font>
      <sz val="11"/>
      <color indexed="10"/>
      <name val="Arial Cyr"/>
      <family val="2"/>
      <charset val="204"/>
    </font>
    <font>
      <sz val="10"/>
      <color rgb="FF000000"/>
      <name val="Times New Roman CYR"/>
      <family val="1"/>
      <charset val="204"/>
    </font>
    <font>
      <sz val="11"/>
      <name val="굴림체"/>
      <family val="3"/>
      <charset val="129"/>
    </font>
    <font>
      <u/>
      <sz val="7.5"/>
      <color indexed="36"/>
      <name val="Arial"/>
      <family val="2"/>
    </font>
    <font>
      <sz val="12"/>
      <name val="굴림체"/>
      <family val="3"/>
      <charset val="129"/>
    </font>
    <font>
      <sz val="11"/>
      <name val="굃굍 뼻뮝"/>
      <family val="3"/>
      <charset val="129"/>
    </font>
    <font>
      <b/>
      <sz val="12"/>
      <color indexed="16"/>
      <name val="굴림체"/>
      <family val="3"/>
      <charset val="129"/>
    </font>
    <font>
      <sz val="10"/>
      <name val="명조"/>
      <family val="3"/>
      <charset val="129"/>
    </font>
    <font>
      <sz val="12"/>
      <color indexed="24"/>
      <name val="바탕체"/>
      <family val="1"/>
      <charset val="129"/>
    </font>
    <font>
      <sz val="11"/>
      <name val="Times New Roman"/>
      <family val="1"/>
    </font>
    <font>
      <sz val="12"/>
      <name val="┭병릇"/>
      <family val="1"/>
      <charset val="129"/>
    </font>
    <font>
      <sz val="12"/>
      <name val="細明朝体"/>
      <family val="3"/>
      <charset val="129"/>
    </font>
    <font>
      <sz val="10"/>
      <name val="ＭＳ ゴシック"/>
      <family val="3"/>
      <charset val="128"/>
    </font>
    <font>
      <sz val="10"/>
      <name val="ＭＳ 明朝"/>
      <family val="1"/>
      <charset val="128"/>
    </font>
    <font>
      <b/>
      <sz val="11"/>
      <color theme="1"/>
      <name val="Calibri"/>
      <family val="2"/>
      <charset val="204"/>
      <scheme val="minor"/>
    </font>
    <font>
      <sz val="12"/>
      <color theme="1"/>
      <name val="Franklin Gothic Book"/>
      <family val="2"/>
      <charset val="204"/>
    </font>
    <font>
      <b/>
      <sz val="12"/>
      <color theme="1"/>
      <name val="Franklin Gothic Book"/>
      <family val="2"/>
      <charset val="204"/>
    </font>
    <font>
      <sz val="11"/>
      <color theme="1"/>
      <name val="Calibri"/>
      <family val="2"/>
      <charset val="238"/>
    </font>
    <font>
      <sz val="11"/>
      <color theme="1"/>
      <name val="Calibri"/>
      <family val="2"/>
      <charset val="204"/>
    </font>
    <font>
      <sz val="8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20"/>
      <color theme="0"/>
      <name val="Franklin Gothic Book"/>
      <family val="2"/>
      <charset val="204"/>
    </font>
    <font>
      <b/>
      <sz val="12"/>
      <color theme="0"/>
      <name val="Franklin Gothic Book"/>
      <family val="2"/>
      <charset val="204"/>
    </font>
    <font>
      <b/>
      <sz val="11"/>
      <color theme="0"/>
      <name val="Calibri"/>
      <family val="2"/>
      <charset val="238"/>
      <scheme val="minor"/>
    </font>
    <font>
      <sz val="16"/>
      <color rgb="FF002060"/>
      <name val="Franklin Gothic Book"/>
      <family val="2"/>
      <charset val="204"/>
    </font>
    <font>
      <u/>
      <sz val="11"/>
      <color theme="1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2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FF0000"/>
      <name val="Calibri"/>
      <family val="2"/>
      <scheme val="minor"/>
    </font>
    <font>
      <sz val="12"/>
      <color theme="1"/>
      <name val="Franklin Gothic Book"/>
    </font>
  </fonts>
  <fills count="142">
    <fill>
      <patternFill patternType="none"/>
    </fill>
    <fill>
      <patternFill patternType="gray125"/>
    </fill>
    <fill>
      <patternFill patternType="lightGray">
        <fgColor indexed="22"/>
      </patternFill>
    </fill>
    <fill>
      <patternFill patternType="solid">
        <fgColor indexed="6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31"/>
        <bgColor indexed="64"/>
      </patternFill>
    </fill>
    <fill>
      <patternFill patternType="solid">
        <fgColor indexed="31"/>
        <bgColor indexed="36"/>
      </patternFill>
    </fill>
    <fill>
      <patternFill patternType="solid">
        <fgColor indexed="45"/>
        <bgColor indexed="64"/>
      </patternFill>
    </fill>
    <fill>
      <patternFill patternType="solid">
        <fgColor indexed="45"/>
        <bgColor indexed="19"/>
      </patternFill>
    </fill>
    <fill>
      <patternFill patternType="solid">
        <fgColor indexed="42"/>
        <bgColor indexed="64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64"/>
      </patternFill>
    </fill>
    <fill>
      <patternFill patternType="solid">
        <fgColor indexed="46"/>
        <bgColor indexed="45"/>
      </patternFill>
    </fill>
    <fill>
      <patternFill patternType="solid">
        <fgColor indexed="27"/>
        <bgColor indexed="6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64"/>
      </patternFill>
    </fill>
    <fill>
      <patternFill patternType="solid">
        <fgColor indexed="47"/>
        <bgColor indexed="33"/>
      </patternFill>
    </fill>
    <fill>
      <patternFill patternType="solid">
        <fgColor rgb="FF00FFFF"/>
        <bgColor rgb="FF00FFFF"/>
      </patternFill>
    </fill>
    <fill>
      <patternFill patternType="solid">
        <fgColor indexed="15"/>
        <bgColor indexed="64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4"/>
        <bgColor indexed="64"/>
      </patternFill>
    </fill>
    <fill>
      <patternFill patternType="solid">
        <fgColor indexed="44"/>
        <bgColor indexed="21"/>
      </patternFill>
    </fill>
    <fill>
      <patternFill patternType="solid">
        <fgColor indexed="29"/>
        <bgColor indexed="64"/>
      </patternFill>
    </fill>
    <fill>
      <patternFill patternType="solid">
        <fgColor indexed="29"/>
        <bgColor indexed="19"/>
      </patternFill>
    </fill>
    <fill>
      <patternFill patternType="solid">
        <fgColor indexed="11"/>
        <bgColor indexed="64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64"/>
      </patternFill>
    </fill>
    <fill>
      <patternFill patternType="solid">
        <fgColor indexed="51"/>
        <bgColor indexed="13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30"/>
        <bgColor indexed="64"/>
      </patternFill>
    </fill>
    <fill>
      <patternFill patternType="solid">
        <fgColor indexed="30"/>
        <bgColor indexed="21"/>
      </patternFill>
    </fill>
    <fill>
      <patternFill patternType="solid">
        <fgColor indexed="29"/>
        <bgColor indexed="45"/>
      </patternFill>
    </fill>
    <fill>
      <patternFill patternType="solid">
        <fgColor indexed="36"/>
        <bgColor indexed="64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64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64"/>
      </patternFill>
    </fill>
    <fill>
      <patternFill patternType="solid">
        <fgColor indexed="52"/>
        <bgColor indexed="51"/>
      </patternFill>
    </fill>
    <fill>
      <patternFill patternType="solid">
        <fgColor indexed="54"/>
        <bgColor indexed="23"/>
      </patternFill>
    </fill>
    <fill>
      <patternFill patternType="solid">
        <fgColor indexed="31"/>
        <bgColor indexed="41"/>
      </patternFill>
    </fill>
    <fill>
      <patternFill patternType="solid">
        <fgColor indexed="44"/>
        <bgColor indexed="31"/>
      </patternFill>
    </fill>
    <fill>
      <patternFill patternType="solid">
        <fgColor indexed="25"/>
        <bgColor indexed="61"/>
      </patternFill>
    </fill>
    <fill>
      <patternFill patternType="solid">
        <fgColor indexed="26"/>
        <bgColor indexed="9"/>
      </patternFill>
    </fill>
    <fill>
      <patternFill patternType="solid">
        <fgColor indexed="26"/>
        <bgColor indexed="32"/>
      </patternFill>
    </fill>
    <fill>
      <patternFill patternType="solid">
        <fgColor indexed="22"/>
        <bgColor indexed="24"/>
      </patternFill>
    </fill>
    <fill>
      <patternFill patternType="solid">
        <fgColor indexed="22"/>
        <bgColor indexed="61"/>
      </patternFill>
    </fill>
    <fill>
      <patternFill patternType="solid">
        <fgColor indexed="55"/>
        <bgColor indexed="23"/>
      </patternFill>
    </fill>
    <fill>
      <patternFill patternType="darkGray">
        <fgColor indexed="60"/>
        <bgColor indexed="20"/>
      </patternFill>
    </fill>
    <fill>
      <patternFill patternType="solid">
        <fgColor indexed="27"/>
        <bgColor indexed="42"/>
      </patternFill>
    </fill>
    <fill>
      <patternFill patternType="solid">
        <fgColor indexed="47"/>
        <bgColor indexed="41"/>
      </patternFill>
    </fill>
    <fill>
      <patternFill patternType="solid">
        <fgColor indexed="45"/>
        <bgColor indexed="50"/>
      </patternFill>
    </fill>
    <fill>
      <patternFill patternType="solid">
        <fgColor indexed="11"/>
        <bgColor indexed="11"/>
      </patternFill>
    </fill>
    <fill>
      <patternFill patternType="solid">
        <fgColor indexed="9"/>
        <bgColor indexed="26"/>
      </patternFill>
    </fill>
    <fill>
      <patternFill patternType="solid">
        <fgColor indexed="22"/>
      </patternFill>
    </fill>
    <fill>
      <patternFill patternType="solid">
        <fgColor indexed="9"/>
        <bgColor indexed="32"/>
      </patternFill>
    </fill>
    <fill>
      <patternFill patternType="lightGray">
        <fgColor indexed="15"/>
      </patternFill>
    </fill>
    <fill>
      <patternFill patternType="solid">
        <fgColor rgb="FFFFC7CE"/>
        <bgColor rgb="FFFFC7CE"/>
      </patternFill>
    </fill>
    <fill>
      <patternFill patternType="solid">
        <fgColor indexed="55"/>
      </patternFill>
    </fill>
    <fill>
      <patternFill patternType="solid">
        <fgColor indexed="9"/>
        <bgColor indexed="9"/>
      </patternFill>
    </fill>
    <fill>
      <patternFill patternType="solid">
        <fgColor indexed="26"/>
        <bgColor indexed="26"/>
      </patternFill>
    </fill>
    <fill>
      <patternFill patternType="solid">
        <fgColor indexed="33"/>
        <bgColor indexed="33"/>
      </patternFill>
    </fill>
    <fill>
      <patternFill patternType="solid">
        <fgColor indexed="14"/>
      </patternFill>
    </fill>
    <fill>
      <patternFill patternType="solid">
        <fgColor indexed="24"/>
        <bgColor indexed="22"/>
      </patternFill>
    </fill>
    <fill>
      <patternFill patternType="solid">
        <fgColor indexed="50"/>
        <bgColor indexed="45"/>
      </patternFill>
    </fill>
    <fill>
      <patternFill patternType="solid">
        <fgColor indexed="41"/>
        <bgColor indexed="31"/>
      </patternFill>
    </fill>
    <fill>
      <patternFill patternType="solid">
        <fgColor indexed="12"/>
        <bgColor indexed="12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3"/>
        <bgColor indexed="13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</patternFill>
    </fill>
    <fill>
      <patternFill patternType="solid">
        <fgColor indexed="47"/>
        <bgColor indexed="47"/>
      </patternFill>
    </fill>
    <fill>
      <patternFill patternType="solid">
        <fgColor rgb="FFCCFFCC"/>
        <bgColor rgb="FFCCFFCC"/>
      </patternFill>
    </fill>
    <fill>
      <patternFill patternType="solid">
        <fgColor indexed="42"/>
        <bgColor indexed="22"/>
      </patternFill>
    </fill>
    <fill>
      <patternFill patternType="solid">
        <fgColor rgb="FFC0C0C0"/>
        <bgColor rgb="FFC0C0C0"/>
      </patternFill>
    </fill>
    <fill>
      <patternFill patternType="solid">
        <fgColor indexed="43"/>
        <bgColor indexed="26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</patternFill>
    </fill>
    <fill>
      <patternFill patternType="solid">
        <fgColor indexed="17"/>
      </patternFill>
    </fill>
    <fill>
      <patternFill patternType="solid">
        <fgColor indexed="22"/>
        <bgColor indexed="8"/>
      </patternFill>
    </fill>
    <fill>
      <patternFill patternType="solid">
        <fgColor rgb="FFFFFFFF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0"/>
      </patternFill>
    </fill>
    <fill>
      <patternFill patternType="solid">
        <fgColor indexed="53"/>
      </patternFill>
    </fill>
    <fill>
      <patternFill patternType="solid">
        <fgColor indexed="57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40"/>
      </patternFill>
    </fill>
    <fill>
      <patternFill patternType="solid">
        <fgColor indexed="41"/>
        <bgColor indexed="64"/>
      </patternFill>
    </fill>
    <fill>
      <patternFill patternType="solid">
        <fgColor indexed="35"/>
        <bgColor indexed="64"/>
      </patternFill>
    </fill>
    <fill>
      <patternFill patternType="solid">
        <fgColor indexed="15"/>
      </patternFill>
    </fill>
    <fill>
      <patternFill patternType="solid">
        <fgColor indexed="16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rgb="FF99CCFF"/>
        <bgColor rgb="FF99CCFF"/>
      </patternFill>
    </fill>
    <fill>
      <patternFill patternType="lightGray">
        <fgColor indexed="9"/>
        <bgColor indexed="9"/>
      </patternFill>
    </fill>
    <fill>
      <patternFill patternType="solid">
        <fgColor rgb="FFFF0000"/>
        <bgColor rgb="FFFF0000"/>
      </patternFill>
    </fill>
    <fill>
      <patternFill patternType="solid">
        <fgColor indexed="10"/>
        <bgColor indexed="64"/>
      </patternFill>
    </fill>
    <fill>
      <patternFill patternType="solid">
        <fgColor indexed="43"/>
        <bgColor indexed="8"/>
      </patternFill>
    </fill>
    <fill>
      <patternFill patternType="solid">
        <fgColor indexed="62"/>
      </patternFill>
    </fill>
    <fill>
      <patternFill patternType="solid">
        <fgColor indexed="62"/>
        <bgColor indexed="64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64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rgb="FFCCFFFF"/>
        <bgColor rgb="FFCCFFFF"/>
      </patternFill>
    </fill>
    <fill>
      <patternFill patternType="solid">
        <fgColor rgb="FFFFFF99"/>
        <bgColor rgb="FFFFFF99"/>
      </patternFill>
    </fill>
    <fill>
      <patternFill patternType="solid">
        <fgColor indexed="45"/>
        <bgColor indexed="29"/>
      </patternFill>
    </fill>
    <fill>
      <patternFill patternType="solid">
        <fgColor rgb="FFFFFFFF"/>
        <bgColor rgb="FFFFFFFF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79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rgb="FFFFFFFF"/>
      </left>
      <right style="thick">
        <color rgb="FF808080"/>
      </right>
      <top style="thick">
        <color rgb="FFFFFFFF"/>
      </top>
      <bottom style="thick">
        <color rgb="FF808080"/>
      </bottom>
      <diagonal/>
    </border>
    <border>
      <left style="thick">
        <color indexed="9"/>
      </left>
      <right style="thick">
        <color indexed="23"/>
      </right>
      <top style="thick">
        <color indexed="9"/>
      </top>
      <bottom style="thick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dotted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double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/>
      <top/>
      <bottom style="thick">
        <color indexed="52"/>
      </bottom>
      <diagonal/>
    </border>
    <border>
      <left/>
      <right/>
      <top/>
      <bottom style="medium">
        <color indexed="55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ck">
        <color indexed="54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4"/>
      </bottom>
      <diagonal/>
    </border>
    <border>
      <left/>
      <right/>
      <top/>
      <bottom style="thick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 style="thin">
        <color indexed="23"/>
      </left>
      <right style="thin">
        <color indexed="23"/>
      </right>
      <top style="double">
        <color indexed="23"/>
      </top>
      <bottom style="thin">
        <color indexed="23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54"/>
      </top>
      <bottom style="double">
        <color indexed="54"/>
      </bottom>
      <diagonal/>
    </border>
    <border>
      <left/>
      <right/>
      <top style="double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FFFFFF"/>
      </bottom>
      <diagonal/>
    </border>
    <border>
      <left style="hair">
        <color indexed="64"/>
      </left>
      <right/>
      <top style="hair">
        <color indexed="64"/>
      </top>
      <bottom style="hair">
        <color indexed="9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4" tint="0.59999389629810485"/>
      </left>
      <right style="thin">
        <color theme="4" tint="0.59999389629810485"/>
      </right>
      <top style="thin">
        <color theme="4" tint="0.59999389629810485"/>
      </top>
      <bottom style="thin">
        <color theme="4" tint="0.59999389629810485"/>
      </bottom>
      <diagonal/>
    </border>
    <border>
      <left style="thin">
        <color theme="4" tint="0.79998168889431442"/>
      </left>
      <right style="thin">
        <color theme="4" tint="0.79998168889431442"/>
      </right>
      <top style="thin">
        <color theme="4" tint="0.79998168889431442"/>
      </top>
      <bottom style="thin">
        <color theme="4" tint="0.79998168889431442"/>
      </bottom>
      <diagonal/>
    </border>
    <border>
      <left/>
      <right/>
      <top style="thin">
        <color theme="4" tint="0.79998168889431442"/>
      </top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15202">
    <xf numFmtId="0" fontId="0" fillId="0" borderId="0"/>
    <xf numFmtId="0" fontId="21" fillId="0" borderId="0"/>
    <xf numFmtId="0" fontId="21" fillId="0" borderId="0"/>
    <xf numFmtId="0" fontId="20" fillId="0" borderId="0"/>
    <xf numFmtId="0" fontId="19" fillId="0" borderId="0"/>
    <xf numFmtId="174" fontId="28" fillId="0" borderId="0">
      <protection locked="0"/>
    </xf>
    <xf numFmtId="4" fontId="29" fillId="0" borderId="0">
      <alignment vertical="center"/>
    </xf>
    <xf numFmtId="175" fontId="30" fillId="0" borderId="0"/>
    <xf numFmtId="0" fontId="31" fillId="0" borderId="0"/>
    <xf numFmtId="0" fontId="32" fillId="0" borderId="0">
      <alignment vertical="center"/>
    </xf>
    <xf numFmtId="176" fontId="30" fillId="0" borderId="0"/>
    <xf numFmtId="0" fontId="32" fillId="0" borderId="0"/>
    <xf numFmtId="0" fontId="30" fillId="0" borderId="0"/>
    <xf numFmtId="0" fontId="33" fillId="0" borderId="0">
      <alignment vertical="center"/>
    </xf>
    <xf numFmtId="0" fontId="34" fillId="0" borderId="0" applyNumberFormat="0" applyBorder="0" applyProtection="0"/>
    <xf numFmtId="0" fontId="30" fillId="0" borderId="0"/>
    <xf numFmtId="0" fontId="35" fillId="0" borderId="0"/>
    <xf numFmtId="0" fontId="33" fillId="0" borderId="0"/>
    <xf numFmtId="0" fontId="33" fillId="0" borderId="0"/>
    <xf numFmtId="0" fontId="36" fillId="0" borderId="0"/>
    <xf numFmtId="0" fontId="37" fillId="0" borderId="0"/>
    <xf numFmtId="0" fontId="36" fillId="0" borderId="0"/>
    <xf numFmtId="0" fontId="37" fillId="0" borderId="0"/>
    <xf numFmtId="0" fontId="38" fillId="0" borderId="0" applyFont="0" applyFill="0" applyBorder="0" applyAlignment="0"/>
    <xf numFmtId="0" fontId="39" fillId="0" borderId="0"/>
    <xf numFmtId="0" fontId="40" fillId="0" borderId="0"/>
    <xf numFmtId="0" fontId="39" fillId="0" borderId="0"/>
    <xf numFmtId="0" fontId="40" fillId="0" borderId="0"/>
    <xf numFmtId="0" fontId="36" fillId="0" borderId="0" applyNumberFormat="0" applyFill="0" applyBorder="0" applyAlignment="0" applyProtection="0"/>
    <xf numFmtId="165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33" fillId="0" borderId="0"/>
    <xf numFmtId="0" fontId="36" fillId="0" borderId="0" applyFont="0" applyFill="0" applyBorder="0" applyAlignment="0" applyProtection="0"/>
    <xf numFmtId="0" fontId="36" fillId="0" borderId="0" applyFont="0" applyFill="0" applyBorder="0" applyAlignment="0" applyProtection="0"/>
    <xf numFmtId="0" fontId="41" fillId="0" borderId="0"/>
    <xf numFmtId="0" fontId="36" fillId="0" borderId="0"/>
    <xf numFmtId="0" fontId="36" fillId="0" borderId="0" applyNumberFormat="0" applyFill="0" applyBorder="0" applyAlignment="0" applyProtection="0"/>
    <xf numFmtId="0" fontId="33" fillId="0" borderId="0"/>
    <xf numFmtId="0" fontId="33" fillId="0" borderId="0"/>
    <xf numFmtId="0" fontId="33" fillId="0" borderId="0"/>
    <xf numFmtId="0" fontId="33" fillId="0" borderId="0"/>
    <xf numFmtId="177" fontId="33" fillId="0" borderId="0"/>
    <xf numFmtId="0" fontId="42" fillId="0" borderId="0" applyNumberFormat="0" applyBorder="0" applyProtection="0"/>
    <xf numFmtId="175" fontId="32" fillId="0" borderId="0"/>
    <xf numFmtId="176" fontId="32" fillId="0" borderId="0"/>
    <xf numFmtId="0" fontId="43" fillId="0" borderId="0" applyFont="0" applyFill="0" applyBorder="0" applyAlignment="0" applyProtection="0">
      <alignment vertical="center"/>
    </xf>
    <xf numFmtId="0" fontId="33" fillId="0" borderId="0"/>
    <xf numFmtId="0" fontId="33" fillId="0" borderId="0"/>
    <xf numFmtId="0" fontId="33" fillId="0" borderId="0"/>
    <xf numFmtId="0" fontId="33" fillId="0" borderId="0"/>
    <xf numFmtId="177" fontId="33" fillId="0" borderId="0"/>
    <xf numFmtId="0" fontId="42" fillId="0" borderId="0" applyNumberFormat="0" applyBorder="0" applyProtection="0"/>
    <xf numFmtId="175" fontId="31" fillId="0" borderId="0"/>
    <xf numFmtId="176" fontId="31" fillId="0" borderId="0"/>
    <xf numFmtId="0" fontId="44" fillId="0" borderId="0"/>
    <xf numFmtId="0" fontId="32" fillId="0" borderId="0"/>
    <xf numFmtId="4" fontId="29" fillId="0" borderId="0">
      <alignment vertical="center"/>
    </xf>
    <xf numFmtId="4" fontId="29" fillId="0" borderId="0">
      <alignment vertical="center"/>
    </xf>
    <xf numFmtId="4" fontId="29" fillId="0" borderId="0">
      <alignment vertical="center"/>
    </xf>
    <xf numFmtId="0" fontId="32" fillId="0" borderId="0"/>
    <xf numFmtId="4" fontId="29" fillId="0" borderId="0">
      <alignment vertical="center"/>
    </xf>
    <xf numFmtId="0" fontId="44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44" fillId="0" borderId="0"/>
    <xf numFmtId="4" fontId="29" fillId="0" borderId="0">
      <alignment vertical="center"/>
    </xf>
    <xf numFmtId="4" fontId="29" fillId="0" borderId="0">
      <alignment vertical="center"/>
    </xf>
    <xf numFmtId="4" fontId="29" fillId="0" borderId="0">
      <alignment vertical="center"/>
    </xf>
    <xf numFmtId="4" fontId="29" fillId="0" borderId="0">
      <alignment vertical="center"/>
    </xf>
    <xf numFmtId="4" fontId="29" fillId="0" borderId="0">
      <alignment vertical="center"/>
    </xf>
    <xf numFmtId="0" fontId="32" fillId="0" borderId="0"/>
    <xf numFmtId="0" fontId="32" fillId="0" borderId="0"/>
    <xf numFmtId="4" fontId="29" fillId="0" borderId="0">
      <alignment vertical="center"/>
    </xf>
    <xf numFmtId="4" fontId="29" fillId="0" borderId="0">
      <alignment vertical="center"/>
    </xf>
    <xf numFmtId="4" fontId="29" fillId="0" borderId="0">
      <alignment vertical="center"/>
    </xf>
    <xf numFmtId="0" fontId="32" fillId="0" borderId="0"/>
    <xf numFmtId="0" fontId="44" fillId="0" borderId="0"/>
    <xf numFmtId="0" fontId="43" fillId="0" borderId="0" applyFont="0" applyFill="0" applyBorder="0" applyAlignment="0" applyProtection="0">
      <alignment vertical="center"/>
    </xf>
    <xf numFmtId="0" fontId="32" fillId="0" borderId="0"/>
    <xf numFmtId="4" fontId="29" fillId="0" borderId="0">
      <alignment vertical="center"/>
    </xf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1" fillId="0" borderId="0"/>
    <xf numFmtId="0" fontId="31" fillId="0" borderId="0"/>
    <xf numFmtId="0" fontId="32" fillId="0" borderId="0"/>
    <xf numFmtId="4" fontId="29" fillId="0" borderId="0">
      <alignment vertical="center"/>
    </xf>
    <xf numFmtId="0" fontId="32" fillId="0" borderId="0"/>
    <xf numFmtId="0" fontId="44" fillId="0" borderId="0"/>
    <xf numFmtId="0" fontId="31" fillId="0" borderId="0"/>
    <xf numFmtId="0" fontId="44" fillId="0" borderId="0"/>
    <xf numFmtId="4" fontId="29" fillId="0" borderId="0">
      <alignment vertical="center"/>
    </xf>
    <xf numFmtId="0" fontId="32" fillId="0" borderId="0"/>
    <xf numFmtId="0" fontId="32" fillId="0" borderId="0"/>
    <xf numFmtId="0" fontId="31" fillId="0" borderId="0"/>
    <xf numFmtId="0" fontId="32" fillId="0" borderId="0"/>
    <xf numFmtId="0" fontId="32" fillId="0" borderId="0"/>
    <xf numFmtId="0" fontId="44" fillId="0" borderId="0"/>
    <xf numFmtId="0" fontId="44" fillId="0" borderId="0"/>
    <xf numFmtId="4" fontId="29" fillId="0" borderId="0">
      <alignment vertical="center"/>
    </xf>
    <xf numFmtId="0" fontId="32" fillId="0" borderId="0"/>
    <xf numFmtId="0" fontId="32" fillId="0" borderId="0"/>
    <xf numFmtId="0" fontId="44" fillId="0" borderId="0"/>
    <xf numFmtId="0" fontId="32" fillId="0" borderId="0"/>
    <xf numFmtId="0" fontId="44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44" fillId="0" borderId="0"/>
    <xf numFmtId="0" fontId="32" fillId="0" borderId="0"/>
    <xf numFmtId="4" fontId="29" fillId="0" borderId="0">
      <alignment vertical="center"/>
    </xf>
    <xf numFmtId="0" fontId="31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177" fontId="33" fillId="0" borderId="0"/>
    <xf numFmtId="0" fontId="31" fillId="0" borderId="0"/>
    <xf numFmtId="0" fontId="45" fillId="0" borderId="0"/>
    <xf numFmtId="0" fontId="45" fillId="0" borderId="0"/>
    <xf numFmtId="0" fontId="45" fillId="0" borderId="0"/>
    <xf numFmtId="177" fontId="45" fillId="0" borderId="0"/>
    <xf numFmtId="0" fontId="44" fillId="0" borderId="0"/>
    <xf numFmtId="0" fontId="43" fillId="0" borderId="0" applyFont="0" applyFill="0" applyBorder="0" applyAlignment="0" applyProtection="0">
      <alignment vertical="center"/>
    </xf>
    <xf numFmtId="0" fontId="43" fillId="0" borderId="0" applyFont="0" applyFill="0" applyBorder="0" applyAlignment="0" applyProtection="0">
      <alignment vertical="center"/>
    </xf>
    <xf numFmtId="0" fontId="46" fillId="0" borderId="0" applyNumberFormat="0" applyFont="0" applyBorder="0" applyAlignment="0" applyProtection="0"/>
    <xf numFmtId="175" fontId="31" fillId="0" borderId="0" applyFont="0" applyBorder="0" applyAlignment="0"/>
    <xf numFmtId="176" fontId="31" fillId="0" borderId="0" applyFont="0" applyBorder="0" applyAlignment="0"/>
    <xf numFmtId="0" fontId="32" fillId="0" borderId="0"/>
    <xf numFmtId="0" fontId="31" fillId="0" borderId="0"/>
    <xf numFmtId="0" fontId="31" fillId="0" borderId="0"/>
    <xf numFmtId="0" fontId="31" fillId="0" borderId="0"/>
    <xf numFmtId="0" fontId="43" fillId="0" borderId="0" applyFont="0" applyFill="0" applyBorder="0" applyAlignment="0" applyProtection="0">
      <alignment vertical="center"/>
    </xf>
    <xf numFmtId="0" fontId="43" fillId="0" borderId="0" applyFont="0" applyFill="0" applyBorder="0" applyAlignment="0" applyProtection="0">
      <alignment vertical="center"/>
    </xf>
    <xf numFmtId="0" fontId="43" fillId="0" borderId="0" applyFont="0" applyFill="0" applyBorder="0" applyAlignment="0" applyProtection="0">
      <alignment vertical="center"/>
    </xf>
    <xf numFmtId="0" fontId="43" fillId="0" borderId="0" applyFont="0" applyFill="0" applyBorder="0" applyAlignment="0" applyProtection="0">
      <alignment vertical="center"/>
    </xf>
    <xf numFmtId="0" fontId="43" fillId="0" borderId="0" applyFont="0" applyFill="0" applyBorder="0" applyAlignment="0" applyProtection="0">
      <alignment vertical="center"/>
    </xf>
    <xf numFmtId="0" fontId="43" fillId="0" borderId="0" applyFont="0" applyFill="0" applyBorder="0" applyAlignment="0" applyProtection="0">
      <alignment vertical="center"/>
    </xf>
    <xf numFmtId="0" fontId="36" fillId="0" borderId="0"/>
    <xf numFmtId="0" fontId="31" fillId="0" borderId="0"/>
    <xf numFmtId="0" fontId="32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177" fontId="33" fillId="0" borderId="0"/>
    <xf numFmtId="0" fontId="32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177" fontId="33" fillId="0" borderId="0"/>
    <xf numFmtId="0" fontId="42" fillId="0" borderId="0" applyNumberFormat="0" applyBorder="0" applyProtection="0"/>
    <xf numFmtId="175" fontId="31" fillId="0" borderId="0"/>
    <xf numFmtId="176" fontId="31" fillId="0" borderId="0"/>
    <xf numFmtId="0" fontId="42" fillId="0" borderId="0" applyNumberFormat="0" applyBorder="0" applyProtection="0"/>
    <xf numFmtId="175" fontId="32" fillId="0" borderId="0"/>
    <xf numFmtId="176" fontId="32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45" fillId="0" borderId="0"/>
    <xf numFmtId="0" fontId="45" fillId="0" borderId="0"/>
    <xf numFmtId="0" fontId="43" fillId="0" borderId="0" applyFont="0" applyFill="0" applyBorder="0" applyAlignment="0" applyProtection="0">
      <alignment vertical="center"/>
    </xf>
    <xf numFmtId="0" fontId="44" fillId="0" borderId="0"/>
    <xf numFmtId="0" fontId="44" fillId="0" borderId="0"/>
    <xf numFmtId="4" fontId="29" fillId="0" borderId="0">
      <alignment vertical="center"/>
    </xf>
    <xf numFmtId="0" fontId="33" fillId="0" borderId="0"/>
    <xf numFmtId="0" fontId="33" fillId="0" borderId="0"/>
    <xf numFmtId="0" fontId="33" fillId="0" borderId="0"/>
    <xf numFmtId="0" fontId="46" fillId="0" borderId="0" applyNumberFormat="0" applyFont="0" applyBorder="0" applyAlignment="0" applyProtection="0"/>
    <xf numFmtId="175" fontId="31" fillId="0" borderId="0" applyFont="0" applyBorder="0" applyAlignment="0"/>
    <xf numFmtId="176" fontId="31" fillId="0" borderId="0" applyFont="0" applyBorder="0" applyAlignment="0"/>
    <xf numFmtId="0" fontId="46" fillId="0" borderId="0" applyNumberFormat="0" applyFont="0" applyBorder="0" applyAlignment="0" applyProtection="0"/>
    <xf numFmtId="175" fontId="31" fillId="0" borderId="0" applyFont="0" applyBorder="0" applyAlignment="0"/>
    <xf numFmtId="176" fontId="31" fillId="0" borderId="0" applyFont="0" applyBorder="0" applyAlignment="0"/>
    <xf numFmtId="0" fontId="31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177" fontId="45" fillId="0" borderId="0"/>
    <xf numFmtId="0" fontId="32" fillId="0" borderId="0"/>
    <xf numFmtId="0" fontId="32" fillId="0" borderId="0"/>
    <xf numFmtId="0" fontId="43" fillId="0" borderId="0" applyFont="0" applyFill="0" applyBorder="0" applyAlignment="0" applyProtection="0">
      <alignment vertical="center"/>
    </xf>
    <xf numFmtId="0" fontId="43" fillId="0" borderId="0" applyFont="0" applyFill="0" applyBorder="0" applyAlignment="0" applyProtection="0">
      <alignment vertical="center"/>
    </xf>
    <xf numFmtId="0" fontId="43" fillId="0" borderId="0" applyFont="0" applyFill="0" applyBorder="0" applyAlignment="0" applyProtection="0">
      <alignment vertical="center"/>
    </xf>
    <xf numFmtId="0" fontId="43" fillId="0" borderId="0" applyFont="0" applyFill="0" applyBorder="0" applyAlignment="0" applyProtection="0">
      <alignment vertical="center"/>
    </xf>
    <xf numFmtId="0" fontId="31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177" fontId="45" fillId="0" borderId="0"/>
    <xf numFmtId="0" fontId="36" fillId="0" borderId="0"/>
    <xf numFmtId="0" fontId="31" fillId="0" borderId="0"/>
    <xf numFmtId="0" fontId="42" fillId="0" borderId="0" applyNumberFormat="0" applyBorder="0" applyProtection="0"/>
    <xf numFmtId="175" fontId="32" fillId="0" borderId="0"/>
    <xf numFmtId="176" fontId="32" fillId="0" borderId="0"/>
    <xf numFmtId="0" fontId="42" fillId="0" borderId="0" applyNumberFormat="0" applyBorder="0" applyProtection="0"/>
    <xf numFmtId="175" fontId="32" fillId="0" borderId="0"/>
    <xf numFmtId="176" fontId="32" fillId="0" borderId="0"/>
    <xf numFmtId="0" fontId="42" fillId="0" borderId="0" applyNumberFormat="0" applyBorder="0" applyProtection="0"/>
    <xf numFmtId="175" fontId="32" fillId="0" borderId="0"/>
    <xf numFmtId="176" fontId="32" fillId="0" borderId="0"/>
    <xf numFmtId="0" fontId="42" fillId="0" borderId="0" applyNumberFormat="0" applyBorder="0" applyProtection="0"/>
    <xf numFmtId="175" fontId="32" fillId="0" borderId="0"/>
    <xf numFmtId="176" fontId="32" fillId="0" borderId="0"/>
    <xf numFmtId="0" fontId="42" fillId="0" borderId="0" applyNumberFormat="0" applyBorder="0" applyProtection="0"/>
    <xf numFmtId="175" fontId="32" fillId="0" borderId="0"/>
    <xf numFmtId="176" fontId="32" fillId="0" borderId="0"/>
    <xf numFmtId="0" fontId="42" fillId="0" borderId="0" applyNumberFormat="0" applyBorder="0" applyProtection="0"/>
    <xf numFmtId="175" fontId="32" fillId="0" borderId="0"/>
    <xf numFmtId="176" fontId="32" fillId="0" borderId="0"/>
    <xf numFmtId="0" fontId="42" fillId="0" borderId="0" applyNumberFormat="0" applyBorder="0" applyProtection="0"/>
    <xf numFmtId="175" fontId="32" fillId="0" borderId="0"/>
    <xf numFmtId="176" fontId="32" fillId="0" borderId="0"/>
    <xf numFmtId="0" fontId="42" fillId="0" borderId="0" applyNumberFormat="0" applyBorder="0" applyProtection="0"/>
    <xf numFmtId="175" fontId="32" fillId="0" borderId="0"/>
    <xf numFmtId="176" fontId="32" fillId="0" borderId="0"/>
    <xf numFmtId="0" fontId="42" fillId="0" borderId="0" applyNumberFormat="0" applyBorder="0" applyProtection="0"/>
    <xf numFmtId="175" fontId="32" fillId="0" borderId="0"/>
    <xf numFmtId="176" fontId="32" fillId="0" borderId="0"/>
    <xf numFmtId="0" fontId="42" fillId="0" borderId="0" applyNumberFormat="0" applyBorder="0" applyProtection="0"/>
    <xf numFmtId="175" fontId="32" fillId="0" borderId="0"/>
    <xf numFmtId="176" fontId="32" fillId="0" borderId="0"/>
    <xf numFmtId="0" fontId="42" fillId="0" borderId="0" applyNumberFormat="0" applyBorder="0" applyProtection="0"/>
    <xf numFmtId="175" fontId="32" fillId="0" borderId="0"/>
    <xf numFmtId="176" fontId="32" fillId="0" borderId="0"/>
    <xf numFmtId="0" fontId="42" fillId="0" borderId="0" applyNumberFormat="0" applyBorder="0" applyProtection="0"/>
    <xf numFmtId="175" fontId="32" fillId="0" borderId="0"/>
    <xf numFmtId="176" fontId="32" fillId="0" borderId="0"/>
    <xf numFmtId="0" fontId="42" fillId="0" borderId="0" applyNumberFormat="0" applyBorder="0" applyProtection="0"/>
    <xf numFmtId="175" fontId="32" fillId="0" borderId="0"/>
    <xf numFmtId="176" fontId="32" fillId="0" borderId="0"/>
    <xf numFmtId="0" fontId="42" fillId="0" borderId="0" applyNumberFormat="0" applyBorder="0" applyProtection="0"/>
    <xf numFmtId="175" fontId="32" fillId="0" borderId="0"/>
    <xf numFmtId="176" fontId="32" fillId="0" borderId="0"/>
    <xf numFmtId="0" fontId="42" fillId="0" borderId="0" applyNumberFormat="0" applyBorder="0" applyProtection="0"/>
    <xf numFmtId="175" fontId="32" fillId="0" borderId="0"/>
    <xf numFmtId="176" fontId="32" fillId="0" borderId="0"/>
    <xf numFmtId="0" fontId="42" fillId="0" borderId="0" applyNumberFormat="0" applyBorder="0" applyProtection="0"/>
    <xf numFmtId="175" fontId="32" fillId="0" borderId="0"/>
    <xf numFmtId="176" fontId="32" fillId="0" borderId="0"/>
    <xf numFmtId="0" fontId="42" fillId="0" borderId="0" applyNumberFormat="0" applyBorder="0" applyProtection="0"/>
    <xf numFmtId="175" fontId="32" fillId="0" borderId="0"/>
    <xf numFmtId="176" fontId="32" fillId="0" borderId="0"/>
    <xf numFmtId="0" fontId="42" fillId="0" borderId="0" applyNumberFormat="0" applyBorder="0" applyProtection="0"/>
    <xf numFmtId="175" fontId="32" fillId="0" borderId="0"/>
    <xf numFmtId="176" fontId="32" fillId="0" borderId="0"/>
    <xf numFmtId="0" fontId="42" fillId="0" borderId="0" applyNumberFormat="0" applyBorder="0" applyProtection="0"/>
    <xf numFmtId="175" fontId="32" fillId="0" borderId="0"/>
    <xf numFmtId="176" fontId="32" fillId="0" borderId="0"/>
    <xf numFmtId="0" fontId="42" fillId="0" borderId="0" applyNumberFormat="0" applyBorder="0" applyProtection="0"/>
    <xf numFmtId="175" fontId="32" fillId="0" borderId="0"/>
    <xf numFmtId="176" fontId="32" fillId="0" borderId="0"/>
    <xf numFmtId="0" fontId="42" fillId="0" borderId="0" applyNumberFormat="0" applyBorder="0" applyProtection="0"/>
    <xf numFmtId="175" fontId="32" fillId="0" borderId="0"/>
    <xf numFmtId="176" fontId="32" fillId="0" borderId="0"/>
    <xf numFmtId="0" fontId="42" fillId="0" borderId="0" applyNumberFormat="0" applyBorder="0" applyProtection="0"/>
    <xf numFmtId="175" fontId="32" fillId="0" borderId="0"/>
    <xf numFmtId="176" fontId="32" fillId="0" borderId="0"/>
    <xf numFmtId="0" fontId="43" fillId="0" borderId="0" applyFont="0" applyFill="0" applyBorder="0" applyAlignment="0" applyProtection="0">
      <alignment vertical="center"/>
    </xf>
    <xf numFmtId="0" fontId="46" fillId="0" borderId="0" applyNumberFormat="0" applyFont="0" applyBorder="0" applyAlignment="0" applyProtection="0"/>
    <xf numFmtId="175" fontId="31" fillId="0" borderId="0" applyFont="0" applyBorder="0" applyAlignment="0"/>
    <xf numFmtId="176" fontId="31" fillId="0" borderId="0" applyFont="0" applyBorder="0" applyAlignment="0"/>
    <xf numFmtId="0" fontId="43" fillId="0" borderId="0" applyFont="0" applyFill="0" applyBorder="0" applyAlignment="0" applyProtection="0">
      <alignment vertical="center"/>
    </xf>
    <xf numFmtId="0" fontId="47" fillId="0" borderId="0"/>
    <xf numFmtId="0" fontId="36" fillId="0" borderId="0"/>
    <xf numFmtId="0" fontId="48" fillId="0" borderId="0"/>
    <xf numFmtId="0" fontId="31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177" fontId="45" fillId="0" borderId="0"/>
    <xf numFmtId="0" fontId="31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177" fontId="45" fillId="0" borderId="0"/>
    <xf numFmtId="0" fontId="31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177" fontId="45" fillId="0" borderId="0"/>
    <xf numFmtId="0" fontId="31" fillId="0" borderId="0"/>
    <xf numFmtId="0" fontId="31" fillId="0" borderId="0"/>
    <xf numFmtId="0" fontId="44" fillId="0" borderId="0"/>
    <xf numFmtId="0" fontId="44" fillId="0" borderId="0"/>
    <xf numFmtId="0" fontId="42" fillId="0" borderId="0" applyNumberFormat="0" applyBorder="0" applyProtection="0"/>
    <xf numFmtId="175" fontId="32" fillId="0" borderId="0"/>
    <xf numFmtId="176" fontId="32" fillId="0" borderId="0"/>
    <xf numFmtId="0" fontId="31" fillId="0" borderId="0"/>
    <xf numFmtId="0" fontId="36" fillId="0" borderId="0"/>
    <xf numFmtId="0" fontId="36" fillId="0" borderId="0"/>
    <xf numFmtId="0" fontId="43" fillId="0" borderId="0" applyFont="0" applyFill="0" applyBorder="0" applyAlignment="0" applyProtection="0">
      <alignment vertical="center"/>
    </xf>
    <xf numFmtId="0" fontId="42" fillId="0" borderId="0" applyNumberFormat="0" applyBorder="0" applyProtection="0"/>
    <xf numFmtId="175" fontId="32" fillId="0" borderId="0"/>
    <xf numFmtId="176" fontId="32" fillId="0" borderId="0"/>
    <xf numFmtId="0" fontId="42" fillId="0" borderId="0" applyNumberFormat="0" applyBorder="0" applyProtection="0"/>
    <xf numFmtId="175" fontId="32" fillId="0" borderId="0"/>
    <xf numFmtId="176" fontId="32" fillId="0" borderId="0"/>
    <xf numFmtId="0" fontId="42" fillId="0" borderId="0" applyNumberFormat="0" applyBorder="0" applyProtection="0"/>
    <xf numFmtId="175" fontId="32" fillId="0" borderId="0"/>
    <xf numFmtId="176" fontId="32" fillId="0" borderId="0"/>
    <xf numFmtId="0" fontId="42" fillId="0" borderId="0" applyNumberFormat="0" applyBorder="0" applyProtection="0"/>
    <xf numFmtId="175" fontId="32" fillId="0" borderId="0"/>
    <xf numFmtId="176" fontId="32" fillId="0" borderId="0"/>
    <xf numFmtId="0" fontId="42" fillId="0" borderId="0" applyNumberFormat="0" applyBorder="0" applyProtection="0"/>
    <xf numFmtId="175" fontId="32" fillId="0" borderId="0"/>
    <xf numFmtId="176" fontId="32" fillId="0" borderId="0"/>
    <xf numFmtId="0" fontId="42" fillId="0" borderId="0" applyNumberFormat="0" applyBorder="0" applyProtection="0"/>
    <xf numFmtId="175" fontId="32" fillId="0" borderId="0"/>
    <xf numFmtId="176" fontId="32" fillId="0" borderId="0"/>
    <xf numFmtId="0" fontId="42" fillId="0" borderId="0" applyNumberFormat="0" applyBorder="0" applyProtection="0"/>
    <xf numFmtId="175" fontId="32" fillId="0" borderId="0"/>
    <xf numFmtId="176" fontId="32" fillId="0" borderId="0"/>
    <xf numFmtId="0" fontId="42" fillId="0" borderId="0" applyNumberFormat="0" applyBorder="0" applyProtection="0"/>
    <xf numFmtId="175" fontId="32" fillId="0" borderId="0"/>
    <xf numFmtId="176" fontId="32" fillId="0" borderId="0"/>
    <xf numFmtId="0" fontId="42" fillId="0" borderId="0" applyNumberFormat="0" applyBorder="0" applyProtection="0"/>
    <xf numFmtId="175" fontId="32" fillId="0" borderId="0"/>
    <xf numFmtId="176" fontId="32" fillId="0" borderId="0"/>
    <xf numFmtId="0" fontId="42" fillId="0" borderId="0" applyNumberFormat="0" applyBorder="0" applyProtection="0"/>
    <xf numFmtId="175" fontId="32" fillId="0" borderId="0"/>
    <xf numFmtId="176" fontId="32" fillId="0" borderId="0"/>
    <xf numFmtId="0" fontId="42" fillId="0" borderId="0" applyNumberFormat="0" applyBorder="0" applyProtection="0"/>
    <xf numFmtId="175" fontId="32" fillId="0" borderId="0"/>
    <xf numFmtId="176" fontId="32" fillId="0" borderId="0"/>
    <xf numFmtId="0" fontId="42" fillId="0" borderId="0" applyNumberFormat="0" applyBorder="0" applyProtection="0"/>
    <xf numFmtId="175" fontId="32" fillId="0" borderId="0"/>
    <xf numFmtId="176" fontId="32" fillId="0" borderId="0"/>
    <xf numFmtId="0" fontId="42" fillId="0" borderId="0" applyNumberFormat="0" applyBorder="0" applyProtection="0"/>
    <xf numFmtId="175" fontId="32" fillId="0" borderId="0"/>
    <xf numFmtId="176" fontId="32" fillId="0" borderId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1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1" fillId="0" borderId="0"/>
    <xf numFmtId="0" fontId="32" fillId="0" borderId="0"/>
    <xf numFmtId="0" fontId="32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31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177" fontId="45" fillId="0" borderId="0"/>
    <xf numFmtId="0" fontId="32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177" fontId="33" fillId="0" borderId="0"/>
    <xf numFmtId="0" fontId="48" fillId="0" borderId="0" applyFont="0" applyFill="0" applyBorder="0" applyAlignment="0" applyProtection="0"/>
    <xf numFmtId="0" fontId="31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177" fontId="45" fillId="0" borderId="0"/>
    <xf numFmtId="0" fontId="32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177" fontId="33" fillId="0" borderId="0"/>
    <xf numFmtId="0" fontId="32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177" fontId="33" fillId="0" borderId="0"/>
    <xf numFmtId="0" fontId="36" fillId="0" borderId="0"/>
    <xf numFmtId="0" fontId="49" fillId="0" borderId="0" applyNumberFormat="0" applyBorder="0" applyProtection="0"/>
    <xf numFmtId="175" fontId="33" fillId="0" borderId="0"/>
    <xf numFmtId="176" fontId="33" fillId="0" borderId="0"/>
    <xf numFmtId="0" fontId="49" fillId="0" borderId="0" applyNumberFormat="0" applyBorder="0" applyProtection="0"/>
    <xf numFmtId="175" fontId="33" fillId="0" borderId="0"/>
    <xf numFmtId="176" fontId="33" fillId="0" borderId="0"/>
    <xf numFmtId="0" fontId="49" fillId="0" borderId="0" applyNumberFormat="0" applyBorder="0" applyProtection="0"/>
    <xf numFmtId="175" fontId="33" fillId="0" borderId="0"/>
    <xf numFmtId="176" fontId="33" fillId="0" borderId="0"/>
    <xf numFmtId="0" fontId="49" fillId="0" borderId="0" applyNumberFormat="0" applyBorder="0" applyProtection="0"/>
    <xf numFmtId="175" fontId="33" fillId="0" borderId="0"/>
    <xf numFmtId="176" fontId="33" fillId="0" borderId="0"/>
    <xf numFmtId="0" fontId="49" fillId="0" borderId="0" applyNumberFormat="0" applyBorder="0" applyProtection="0"/>
    <xf numFmtId="175" fontId="33" fillId="0" borderId="0"/>
    <xf numFmtId="176" fontId="33" fillId="0" borderId="0"/>
    <xf numFmtId="0" fontId="49" fillId="0" borderId="0" applyNumberFormat="0" applyBorder="0" applyProtection="0"/>
    <xf numFmtId="175" fontId="33" fillId="0" borderId="0"/>
    <xf numFmtId="176" fontId="33" fillId="0" borderId="0"/>
    <xf numFmtId="0" fontId="49" fillId="0" borderId="0" applyNumberFormat="0" applyBorder="0" applyProtection="0"/>
    <xf numFmtId="175" fontId="33" fillId="0" borderId="0"/>
    <xf numFmtId="176" fontId="33" fillId="0" borderId="0"/>
    <xf numFmtId="0" fontId="49" fillId="0" borderId="0" applyNumberFormat="0" applyBorder="0" applyProtection="0"/>
    <xf numFmtId="175" fontId="33" fillId="0" borderId="0"/>
    <xf numFmtId="176" fontId="33" fillId="0" borderId="0"/>
    <xf numFmtId="0" fontId="49" fillId="0" borderId="0" applyNumberFormat="0" applyBorder="0" applyProtection="0"/>
    <xf numFmtId="175" fontId="33" fillId="0" borderId="0"/>
    <xf numFmtId="176" fontId="33" fillId="0" borderId="0"/>
    <xf numFmtId="0" fontId="49" fillId="0" borderId="0" applyNumberFormat="0" applyBorder="0" applyProtection="0"/>
    <xf numFmtId="175" fontId="33" fillId="0" borderId="0"/>
    <xf numFmtId="176" fontId="33" fillId="0" borderId="0"/>
    <xf numFmtId="0" fontId="49" fillId="0" borderId="0" applyNumberFormat="0" applyBorder="0" applyProtection="0"/>
    <xf numFmtId="175" fontId="33" fillId="0" borderId="0"/>
    <xf numFmtId="176" fontId="33" fillId="0" borderId="0"/>
    <xf numFmtId="0" fontId="49" fillId="0" borderId="0" applyNumberFormat="0" applyBorder="0" applyProtection="0"/>
    <xf numFmtId="175" fontId="33" fillId="0" borderId="0"/>
    <xf numFmtId="176" fontId="33" fillId="0" borderId="0"/>
    <xf numFmtId="0" fontId="49" fillId="0" borderId="0" applyNumberFormat="0" applyBorder="0" applyProtection="0"/>
    <xf numFmtId="175" fontId="33" fillId="0" borderId="0"/>
    <xf numFmtId="176" fontId="33" fillId="0" borderId="0"/>
    <xf numFmtId="0" fontId="49" fillId="0" borderId="0" applyNumberFormat="0" applyBorder="0" applyProtection="0"/>
    <xf numFmtId="175" fontId="33" fillId="0" borderId="0"/>
    <xf numFmtId="176" fontId="33" fillId="0" borderId="0"/>
    <xf numFmtId="0" fontId="49" fillId="0" borderId="0" applyNumberFormat="0" applyBorder="0" applyProtection="0"/>
    <xf numFmtId="175" fontId="33" fillId="0" borderId="0"/>
    <xf numFmtId="176" fontId="33" fillId="0" borderId="0"/>
    <xf numFmtId="0" fontId="43" fillId="0" borderId="0" applyFont="0" applyFill="0" applyBorder="0" applyAlignment="0" applyProtection="0">
      <alignment vertical="center"/>
    </xf>
    <xf numFmtId="0" fontId="44" fillId="0" borderId="0"/>
    <xf numFmtId="0" fontId="42" fillId="0" borderId="0" applyNumberFormat="0" applyBorder="0" applyProtection="0"/>
    <xf numFmtId="175" fontId="31" fillId="0" borderId="0"/>
    <xf numFmtId="176" fontId="31" fillId="0" borderId="0"/>
    <xf numFmtId="0" fontId="42" fillId="0" borderId="0" applyNumberFormat="0" applyBorder="0" applyProtection="0"/>
    <xf numFmtId="175" fontId="32" fillId="0" borderId="0"/>
    <xf numFmtId="176" fontId="32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45" fillId="0" borderId="0"/>
    <xf numFmtId="0" fontId="45" fillId="0" borderId="0"/>
    <xf numFmtId="0" fontId="44" fillId="0" borderId="0"/>
    <xf numFmtId="0" fontId="44" fillId="0" borderId="0"/>
    <xf numFmtId="0" fontId="32" fillId="0" borderId="0"/>
    <xf numFmtId="0" fontId="42" fillId="0" borderId="0" applyNumberFormat="0" applyBorder="0" applyProtection="0"/>
    <xf numFmtId="175" fontId="31" fillId="0" borderId="0"/>
    <xf numFmtId="176" fontId="31" fillId="0" borderId="0"/>
    <xf numFmtId="4" fontId="29" fillId="0" borderId="0">
      <alignment vertical="center"/>
    </xf>
    <xf numFmtId="0" fontId="46" fillId="0" borderId="0" applyNumberFormat="0" applyFont="0" applyBorder="0" applyAlignment="0" applyProtection="0"/>
    <xf numFmtId="175" fontId="31" fillId="0" borderId="0" applyFont="0" applyBorder="0" applyAlignment="0"/>
    <xf numFmtId="176" fontId="31" fillId="0" borderId="0" applyFont="0" applyBorder="0" applyAlignment="0"/>
    <xf numFmtId="0" fontId="42" fillId="0" borderId="0" applyNumberFormat="0" applyBorder="0" applyProtection="0"/>
    <xf numFmtId="175" fontId="31" fillId="0" borderId="0"/>
    <xf numFmtId="176" fontId="31" fillId="0" borderId="0"/>
    <xf numFmtId="0" fontId="32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177" fontId="33" fillId="0" borderId="0"/>
    <xf numFmtId="0" fontId="31" fillId="0" borderId="0"/>
    <xf numFmtId="0" fontId="46" fillId="0" borderId="0" applyNumberFormat="0" applyFont="0" applyBorder="0" applyAlignment="0" applyProtection="0"/>
    <xf numFmtId="175" fontId="31" fillId="0" borderId="0" applyFont="0" applyBorder="0" applyAlignment="0"/>
    <xf numFmtId="176" fontId="31" fillId="0" borderId="0" applyFont="0" applyBorder="0" applyAlignment="0"/>
    <xf numFmtId="0" fontId="32" fillId="0" borderId="0"/>
    <xf numFmtId="0" fontId="32" fillId="0" borderId="0"/>
    <xf numFmtId="0" fontId="31" fillId="0" borderId="0"/>
    <xf numFmtId="0" fontId="46" fillId="0" borderId="0" applyNumberFormat="0" applyFont="0" applyBorder="0" applyAlignment="0" applyProtection="0"/>
    <xf numFmtId="0" fontId="46" fillId="0" borderId="0" applyNumberFormat="0" applyFont="0" applyBorder="0" applyAlignment="0" applyProtection="0"/>
    <xf numFmtId="175" fontId="31" fillId="0" borderId="0" applyFont="0" applyBorder="0" applyAlignment="0"/>
    <xf numFmtId="176" fontId="31" fillId="0" borderId="0" applyFont="0" applyBorder="0" applyAlignment="0"/>
    <xf numFmtId="175" fontId="31" fillId="0" borderId="0" applyFont="0" applyBorder="0" applyAlignment="0"/>
    <xf numFmtId="176" fontId="31" fillId="0" borderId="0" applyFont="0" applyBorder="0" applyAlignment="0"/>
    <xf numFmtId="0" fontId="50" fillId="0" borderId="0" applyNumberFormat="0" applyFont="0" applyBorder="0" applyAlignment="0" applyProtection="0"/>
    <xf numFmtId="0" fontId="50" fillId="0" borderId="0" applyNumberFormat="0" applyFont="0" applyBorder="0" applyAlignment="0" applyProtection="0"/>
    <xf numFmtId="0" fontId="31" fillId="0" borderId="0" applyFont="0" applyBorder="0" applyAlignment="0"/>
    <xf numFmtId="0" fontId="31" fillId="0" borderId="0" applyFont="0" applyBorder="0" applyAlignment="0"/>
    <xf numFmtId="0" fontId="31" fillId="0" borderId="0" applyFont="0" applyBorder="0" applyAlignment="0"/>
    <xf numFmtId="0" fontId="31" fillId="0" borderId="0" applyFont="0" applyBorder="0" applyAlignment="0"/>
    <xf numFmtId="0" fontId="46" fillId="0" borderId="0" applyNumberFormat="0" applyFont="0" applyBorder="0" applyAlignment="0" applyProtection="0"/>
    <xf numFmtId="175" fontId="31" fillId="0" borderId="0" applyFont="0" applyBorder="0" applyAlignment="0"/>
    <xf numFmtId="176" fontId="31" fillId="0" borderId="0" applyFont="0" applyBorder="0" applyAlignment="0"/>
    <xf numFmtId="0" fontId="45" fillId="0" borderId="0"/>
    <xf numFmtId="0" fontId="45" fillId="0" borderId="0"/>
    <xf numFmtId="0" fontId="45" fillId="0" borderId="0"/>
    <xf numFmtId="0" fontId="33" fillId="0" borderId="0"/>
    <xf numFmtId="0" fontId="33" fillId="0" borderId="0"/>
    <xf numFmtId="0" fontId="33" fillId="0" borderId="0"/>
    <xf numFmtId="0" fontId="31" fillId="0" borderId="0"/>
    <xf numFmtId="0" fontId="42" fillId="0" borderId="0" applyNumberFormat="0" applyBorder="0" applyProtection="0"/>
    <xf numFmtId="175" fontId="32" fillId="0" borderId="0"/>
    <xf numFmtId="176" fontId="32" fillId="0" borderId="0"/>
    <xf numFmtId="0" fontId="33" fillId="0" borderId="0"/>
    <xf numFmtId="0" fontId="32" fillId="0" borderId="0"/>
    <xf numFmtId="0" fontId="32" fillId="0" borderId="0"/>
    <xf numFmtId="4" fontId="29" fillId="0" borderId="0">
      <alignment vertical="center"/>
    </xf>
    <xf numFmtId="0" fontId="32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177" fontId="33" fillId="0" borderId="0"/>
    <xf numFmtId="0" fontId="31" fillId="0" borderId="0"/>
    <xf numFmtId="0" fontId="44" fillId="0" borderId="0"/>
    <xf numFmtId="0" fontId="42" fillId="0" borderId="0" applyNumberFormat="0" applyBorder="0" applyProtection="0"/>
    <xf numFmtId="175" fontId="32" fillId="0" borderId="0"/>
    <xf numFmtId="176" fontId="32" fillId="0" borderId="0"/>
    <xf numFmtId="0" fontId="31" fillId="0" borderId="0"/>
    <xf numFmtId="0" fontId="31" fillId="0" borderId="0"/>
    <xf numFmtId="0" fontId="42" fillId="0" borderId="0" applyNumberFormat="0" applyBorder="0" applyProtection="0"/>
    <xf numFmtId="175" fontId="31" fillId="0" borderId="0"/>
    <xf numFmtId="176" fontId="31" fillId="0" borderId="0"/>
    <xf numFmtId="0" fontId="31" fillId="0" borderId="0"/>
    <xf numFmtId="0" fontId="31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177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177" fontId="33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177" fontId="45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177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177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177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177" fontId="33" fillId="0" borderId="0"/>
    <xf numFmtId="4" fontId="29" fillId="0" borderId="0">
      <alignment vertical="center"/>
    </xf>
    <xf numFmtId="0" fontId="43" fillId="0" borderId="0" applyFont="0" applyFill="0" applyBorder="0" applyAlignment="0" applyProtection="0">
      <alignment vertical="center"/>
    </xf>
    <xf numFmtId="0" fontId="44" fillId="0" borderId="0"/>
    <xf numFmtId="0" fontId="42" fillId="0" borderId="0" applyNumberFormat="0" applyBorder="0" applyProtection="0"/>
    <xf numFmtId="175" fontId="31" fillId="0" borderId="0"/>
    <xf numFmtId="176" fontId="31" fillId="0" borderId="0"/>
    <xf numFmtId="4" fontId="29" fillId="0" borderId="0">
      <alignment vertical="center"/>
    </xf>
    <xf numFmtId="0" fontId="32" fillId="0" borderId="0"/>
    <xf numFmtId="0" fontId="32" fillId="0" borderId="0"/>
    <xf numFmtId="0" fontId="44" fillId="0" borderId="0"/>
    <xf numFmtId="0" fontId="42" fillId="0" borderId="0" applyNumberFormat="0" applyBorder="0" applyProtection="0"/>
    <xf numFmtId="175" fontId="32" fillId="0" borderId="0"/>
    <xf numFmtId="176" fontId="32" fillId="0" borderId="0"/>
    <xf numFmtId="0" fontId="42" fillId="0" borderId="0" applyNumberFormat="0" applyBorder="0" applyProtection="0"/>
    <xf numFmtId="175" fontId="31" fillId="0" borderId="0"/>
    <xf numFmtId="176" fontId="31" fillId="0" borderId="0"/>
    <xf numFmtId="0" fontId="32" fillId="0" borderId="0"/>
    <xf numFmtId="0" fontId="32" fillId="0" borderId="0"/>
    <xf numFmtId="0" fontId="31" fillId="0" borderId="0"/>
    <xf numFmtId="0" fontId="32" fillId="0" borderId="0"/>
    <xf numFmtId="0" fontId="31" fillId="0" borderId="0"/>
    <xf numFmtId="0" fontId="44" fillId="0" borderId="0"/>
    <xf numFmtId="0" fontId="42" fillId="0" borderId="0" applyNumberFormat="0" applyBorder="0" applyProtection="0"/>
    <xf numFmtId="175" fontId="32" fillId="0" borderId="0"/>
    <xf numFmtId="176" fontId="32" fillId="0" borderId="0"/>
    <xf numFmtId="0" fontId="42" fillId="0" borderId="0" applyNumberFormat="0" applyBorder="0" applyProtection="0"/>
    <xf numFmtId="0" fontId="42" fillId="0" borderId="0" applyNumberFormat="0" applyBorder="0" applyProtection="0"/>
    <xf numFmtId="175" fontId="32" fillId="0" borderId="0"/>
    <xf numFmtId="176" fontId="32" fillId="0" borderId="0"/>
    <xf numFmtId="175" fontId="32" fillId="0" borderId="0"/>
    <xf numFmtId="176" fontId="32" fillId="0" borderId="0"/>
    <xf numFmtId="0" fontId="42" fillId="0" borderId="0" applyNumberFormat="0" applyBorder="0" applyProtection="0"/>
    <xf numFmtId="0" fontId="42" fillId="0" borderId="0" applyNumberFormat="0" applyBorder="0" applyProtection="0"/>
    <xf numFmtId="0" fontId="32" fillId="0" borderId="0"/>
    <xf numFmtId="0" fontId="32" fillId="0" borderId="0"/>
    <xf numFmtId="0" fontId="32" fillId="0" borderId="0"/>
    <xf numFmtId="0" fontId="32" fillId="0" borderId="0"/>
    <xf numFmtId="0" fontId="31" fillId="0" borderId="0"/>
    <xf numFmtId="0" fontId="32" fillId="0" borderId="0"/>
    <xf numFmtId="0" fontId="46" fillId="0" borderId="0" applyNumberFormat="0" applyFont="0" applyBorder="0" applyAlignment="0" applyProtection="0"/>
    <xf numFmtId="175" fontId="31" fillId="0" borderId="0" applyFont="0" applyBorder="0" applyAlignment="0"/>
    <xf numFmtId="176" fontId="31" fillId="0" borderId="0" applyFont="0" applyBorder="0" applyAlignment="0"/>
    <xf numFmtId="0" fontId="31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177" fontId="45" fillId="0" borderId="0"/>
    <xf numFmtId="4" fontId="29" fillId="0" borderId="0">
      <alignment vertical="center"/>
    </xf>
    <xf numFmtId="4" fontId="29" fillId="0" borderId="0">
      <alignment vertical="center"/>
    </xf>
    <xf numFmtId="0" fontId="32" fillId="0" borderId="0"/>
    <xf numFmtId="0" fontId="32" fillId="0" borderId="0"/>
    <xf numFmtId="0" fontId="32" fillId="0" borderId="0"/>
    <xf numFmtId="0" fontId="45" fillId="0" borderId="0"/>
    <xf numFmtId="0" fontId="45" fillId="0" borderId="0"/>
    <xf numFmtId="0" fontId="45" fillId="0" borderId="0"/>
    <xf numFmtId="0" fontId="31" fillId="0" borderId="0"/>
    <xf numFmtId="0" fontId="46" fillId="0" borderId="0" applyNumberFormat="0" applyFont="0" applyBorder="0" applyAlignment="0" applyProtection="0"/>
    <xf numFmtId="175" fontId="31" fillId="0" borderId="0" applyFont="0" applyBorder="0" applyAlignment="0"/>
    <xf numFmtId="176" fontId="31" fillId="0" borderId="0" applyFont="0" applyBorder="0" applyAlignment="0"/>
    <xf numFmtId="0" fontId="30" fillId="0" borderId="0"/>
    <xf numFmtId="4" fontId="29" fillId="0" borderId="0">
      <alignment vertical="center"/>
    </xf>
    <xf numFmtId="4" fontId="29" fillId="0" borderId="0">
      <alignment vertical="center"/>
    </xf>
    <xf numFmtId="0" fontId="32" fillId="0" borderId="0"/>
    <xf numFmtId="0" fontId="32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177" fontId="33" fillId="0" borderId="0"/>
    <xf numFmtId="0" fontId="32" fillId="0" borderId="0"/>
    <xf numFmtId="0" fontId="32" fillId="0" borderId="0"/>
    <xf numFmtId="4" fontId="29" fillId="0" borderId="0">
      <alignment vertical="center"/>
    </xf>
    <xf numFmtId="4" fontId="29" fillId="0" borderId="0">
      <alignment vertical="center"/>
    </xf>
    <xf numFmtId="4" fontId="29" fillId="0" borderId="0">
      <alignment vertical="center"/>
    </xf>
    <xf numFmtId="4" fontId="29" fillId="0" borderId="0">
      <alignment vertical="center"/>
    </xf>
    <xf numFmtId="0" fontId="33" fillId="0" borderId="0"/>
    <xf numFmtId="0" fontId="33" fillId="0" borderId="0"/>
    <xf numFmtId="0" fontId="33" fillId="0" borderId="0"/>
    <xf numFmtId="0" fontId="33" fillId="0" borderId="0"/>
    <xf numFmtId="177" fontId="33" fillId="0" borderId="0"/>
    <xf numFmtId="0" fontId="42" fillId="0" borderId="0" applyNumberFormat="0" applyBorder="0" applyProtection="0"/>
    <xf numFmtId="175" fontId="32" fillId="0" borderId="0"/>
    <xf numFmtId="176" fontId="32" fillId="0" borderId="0"/>
    <xf numFmtId="0" fontId="42" fillId="0" borderId="0" applyNumberFormat="0" applyBorder="0" applyProtection="0"/>
    <xf numFmtId="175" fontId="32" fillId="0" borderId="0"/>
    <xf numFmtId="176" fontId="32" fillId="0" borderId="0"/>
    <xf numFmtId="0" fontId="42" fillId="0" borderId="0" applyNumberFormat="0" applyBorder="0" applyProtection="0"/>
    <xf numFmtId="175" fontId="32" fillId="0" borderId="0"/>
    <xf numFmtId="176" fontId="32" fillId="0" borderId="0"/>
    <xf numFmtId="0" fontId="42" fillId="0" borderId="0" applyNumberFormat="0" applyBorder="0" applyProtection="0"/>
    <xf numFmtId="175" fontId="32" fillId="0" borderId="0"/>
    <xf numFmtId="176" fontId="32" fillId="0" borderId="0"/>
    <xf numFmtId="0" fontId="42" fillId="0" borderId="0" applyNumberFormat="0" applyBorder="0" applyProtection="0"/>
    <xf numFmtId="175" fontId="32" fillId="0" borderId="0"/>
    <xf numFmtId="176" fontId="32" fillId="0" borderId="0"/>
    <xf numFmtId="0" fontId="42" fillId="0" borderId="0" applyNumberFormat="0" applyBorder="0" applyProtection="0"/>
    <xf numFmtId="175" fontId="32" fillId="0" borderId="0"/>
    <xf numFmtId="176" fontId="32" fillId="0" borderId="0"/>
    <xf numFmtId="0" fontId="42" fillId="0" borderId="0" applyNumberFormat="0" applyBorder="0" applyProtection="0"/>
    <xf numFmtId="175" fontId="32" fillId="0" borderId="0"/>
    <xf numFmtId="176" fontId="32" fillId="0" borderId="0"/>
    <xf numFmtId="0" fontId="42" fillId="0" borderId="0" applyNumberFormat="0" applyBorder="0" applyProtection="0"/>
    <xf numFmtId="175" fontId="32" fillId="0" borderId="0"/>
    <xf numFmtId="176" fontId="32" fillId="0" borderId="0"/>
    <xf numFmtId="0" fontId="42" fillId="0" borderId="0" applyNumberFormat="0" applyBorder="0" applyProtection="0"/>
    <xf numFmtId="175" fontId="32" fillId="0" borderId="0"/>
    <xf numFmtId="176" fontId="32" fillId="0" borderId="0"/>
    <xf numFmtId="0" fontId="42" fillId="0" borderId="0" applyNumberFormat="0" applyBorder="0" applyProtection="0"/>
    <xf numFmtId="175" fontId="32" fillId="0" borderId="0"/>
    <xf numFmtId="176" fontId="32" fillId="0" borderId="0"/>
    <xf numFmtId="0" fontId="42" fillId="0" borderId="0" applyNumberFormat="0" applyBorder="0" applyProtection="0"/>
    <xf numFmtId="175" fontId="32" fillId="0" borderId="0"/>
    <xf numFmtId="176" fontId="32" fillId="0" borderId="0"/>
    <xf numFmtId="0" fontId="42" fillId="0" borderId="0" applyNumberFormat="0" applyBorder="0" applyProtection="0"/>
    <xf numFmtId="175" fontId="32" fillId="0" borderId="0"/>
    <xf numFmtId="176" fontId="32" fillId="0" borderId="0"/>
    <xf numFmtId="0" fontId="42" fillId="0" borderId="0" applyNumberFormat="0" applyBorder="0" applyProtection="0"/>
    <xf numFmtId="175" fontId="32" fillId="0" borderId="0"/>
    <xf numFmtId="176" fontId="32" fillId="0" borderId="0"/>
    <xf numFmtId="0" fontId="42" fillId="0" borderId="0" applyNumberFormat="0" applyBorder="0" applyProtection="0"/>
    <xf numFmtId="175" fontId="32" fillId="0" borderId="0"/>
    <xf numFmtId="176" fontId="32" fillId="0" borderId="0"/>
    <xf numFmtId="0" fontId="42" fillId="0" borderId="0" applyNumberFormat="0" applyBorder="0" applyProtection="0"/>
    <xf numFmtId="175" fontId="32" fillId="0" borderId="0"/>
    <xf numFmtId="176" fontId="32" fillId="0" borderId="0"/>
    <xf numFmtId="0" fontId="42" fillId="0" borderId="0" applyNumberFormat="0" applyBorder="0" applyProtection="0"/>
    <xf numFmtId="175" fontId="32" fillId="0" borderId="0"/>
    <xf numFmtId="176" fontId="32" fillId="0" borderId="0"/>
    <xf numFmtId="0" fontId="42" fillId="0" borderId="0" applyNumberFormat="0" applyBorder="0" applyProtection="0"/>
    <xf numFmtId="175" fontId="32" fillId="0" borderId="0"/>
    <xf numFmtId="176" fontId="32" fillId="0" borderId="0"/>
    <xf numFmtId="0" fontId="42" fillId="0" borderId="0" applyNumberFormat="0" applyBorder="0" applyProtection="0"/>
    <xf numFmtId="175" fontId="32" fillId="0" borderId="0"/>
    <xf numFmtId="176" fontId="32" fillId="0" borderId="0"/>
    <xf numFmtId="0" fontId="42" fillId="0" borderId="0" applyNumberFormat="0" applyBorder="0" applyProtection="0"/>
    <xf numFmtId="175" fontId="32" fillId="0" borderId="0"/>
    <xf numFmtId="176" fontId="32" fillId="0" borderId="0"/>
    <xf numFmtId="0" fontId="42" fillId="0" borderId="0" applyNumberFormat="0" applyBorder="0" applyProtection="0"/>
    <xf numFmtId="175" fontId="32" fillId="0" borderId="0"/>
    <xf numFmtId="176" fontId="32" fillId="0" borderId="0"/>
    <xf numFmtId="0" fontId="42" fillId="0" borderId="0" applyNumberFormat="0" applyBorder="0" applyProtection="0"/>
    <xf numFmtId="175" fontId="32" fillId="0" borderId="0"/>
    <xf numFmtId="176" fontId="32" fillId="0" borderId="0"/>
    <xf numFmtId="0" fontId="42" fillId="0" borderId="0" applyNumberFormat="0" applyBorder="0" applyProtection="0"/>
    <xf numFmtId="175" fontId="32" fillId="0" borderId="0"/>
    <xf numFmtId="176" fontId="32" fillId="0" borderId="0"/>
    <xf numFmtId="0" fontId="31" fillId="0" borderId="0"/>
    <xf numFmtId="0" fontId="32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177" fontId="45" fillId="0" borderId="0"/>
    <xf numFmtId="0" fontId="44" fillId="0" borderId="0"/>
    <xf numFmtId="4" fontId="29" fillId="0" borderId="0">
      <alignment vertical="center"/>
    </xf>
    <xf numFmtId="0" fontId="32" fillId="0" borderId="0"/>
    <xf numFmtId="0" fontId="45" fillId="0" borderId="0"/>
    <xf numFmtId="0" fontId="46" fillId="0" borderId="0" applyNumberFormat="0" applyFont="0" applyBorder="0" applyAlignment="0" applyProtection="0"/>
    <xf numFmtId="175" fontId="31" fillId="0" borderId="0" applyFont="0" applyBorder="0" applyAlignment="0"/>
    <xf numFmtId="176" fontId="31" fillId="0" borderId="0" applyFont="0" applyBorder="0" applyAlignment="0"/>
    <xf numFmtId="4" fontId="29" fillId="0" borderId="0">
      <alignment vertical="center"/>
    </xf>
    <xf numFmtId="0" fontId="45" fillId="0" borderId="0"/>
    <xf numFmtId="0" fontId="45" fillId="0" borderId="0"/>
    <xf numFmtId="0" fontId="45" fillId="0" borderId="0"/>
    <xf numFmtId="0" fontId="45" fillId="0" borderId="0"/>
    <xf numFmtId="177" fontId="45" fillId="0" borderId="0"/>
    <xf numFmtId="0" fontId="42" fillId="0" borderId="0" applyNumberFormat="0" applyBorder="0" applyProtection="0"/>
    <xf numFmtId="175" fontId="31" fillId="0" borderId="0"/>
    <xf numFmtId="176" fontId="31" fillId="0" borderId="0"/>
    <xf numFmtId="0" fontId="42" fillId="0" borderId="0" applyNumberFormat="0" applyBorder="0" applyProtection="0"/>
    <xf numFmtId="175" fontId="31" fillId="0" borderId="0"/>
    <xf numFmtId="176" fontId="31" fillId="0" borderId="0"/>
    <xf numFmtId="0" fontId="31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177" fontId="45" fillId="0" borderId="0"/>
    <xf numFmtId="0" fontId="42" fillId="0" borderId="0" applyNumberFormat="0" applyBorder="0" applyProtection="0"/>
    <xf numFmtId="175" fontId="32" fillId="0" borderId="0"/>
    <xf numFmtId="176" fontId="32" fillId="0" borderId="0"/>
    <xf numFmtId="0" fontId="31" fillId="0" borderId="0"/>
    <xf numFmtId="0" fontId="31" fillId="0" borderId="0"/>
    <xf numFmtId="0" fontId="32" fillId="0" borderId="0"/>
    <xf numFmtId="0" fontId="32" fillId="0" borderId="0"/>
    <xf numFmtId="0" fontId="31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177" fontId="45" fillId="0" borderId="0"/>
    <xf numFmtId="0" fontId="42" fillId="0" borderId="0" applyNumberFormat="0" applyBorder="0" applyProtection="0"/>
    <xf numFmtId="175" fontId="31" fillId="0" borderId="0"/>
    <xf numFmtId="176" fontId="31" fillId="0" borderId="0"/>
    <xf numFmtId="0" fontId="32" fillId="0" borderId="0"/>
    <xf numFmtId="0" fontId="46" fillId="0" borderId="0" applyNumberFormat="0" applyFont="0" applyBorder="0" applyAlignment="0" applyProtection="0"/>
    <xf numFmtId="175" fontId="31" fillId="0" borderId="0" applyFont="0" applyBorder="0" applyAlignment="0"/>
    <xf numFmtId="176" fontId="31" fillId="0" borderId="0" applyFont="0" applyBorder="0" applyAlignment="0"/>
    <xf numFmtId="0" fontId="31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177" fontId="45" fillId="0" borderId="0"/>
    <xf numFmtId="0" fontId="31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177" fontId="45" fillId="0" borderId="0"/>
    <xf numFmtId="0" fontId="44" fillId="0" borderId="0"/>
    <xf numFmtId="0" fontId="31" fillId="0" borderId="0"/>
    <xf numFmtId="0" fontId="43" fillId="0" borderId="0" applyFont="0" applyFill="0" applyBorder="0" applyAlignment="0" applyProtection="0">
      <alignment vertical="center"/>
    </xf>
    <xf numFmtId="0" fontId="32" fillId="0" borderId="0"/>
    <xf numFmtId="0" fontId="33" fillId="0" borderId="0"/>
    <xf numFmtId="0" fontId="33" fillId="0" borderId="0"/>
    <xf numFmtId="0" fontId="33" fillId="0" borderId="0"/>
    <xf numFmtId="177" fontId="33" fillId="0" borderId="0"/>
    <xf numFmtId="0" fontId="44" fillId="0" borderId="0"/>
    <xf numFmtId="0" fontId="44" fillId="0" borderId="0"/>
    <xf numFmtId="4" fontId="29" fillId="0" borderId="0">
      <alignment vertical="center"/>
    </xf>
    <xf numFmtId="4" fontId="29" fillId="0" borderId="0">
      <alignment vertical="center"/>
    </xf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31" fillId="0" borderId="0"/>
    <xf numFmtId="0" fontId="44" fillId="0" borderId="0"/>
    <xf numFmtId="0" fontId="32" fillId="0" borderId="0"/>
    <xf numFmtId="0" fontId="32" fillId="0" borderId="0"/>
    <xf numFmtId="4" fontId="29" fillId="0" borderId="0">
      <alignment vertical="center"/>
    </xf>
    <xf numFmtId="0" fontId="34" fillId="0" borderId="0" applyNumberFormat="0" applyBorder="0" applyProtection="0"/>
    <xf numFmtId="175" fontId="35" fillId="0" borderId="0"/>
    <xf numFmtId="176" fontId="35" fillId="0" borderId="0"/>
    <xf numFmtId="0" fontId="42" fillId="0" borderId="0" applyNumberFormat="0" applyBorder="0" applyProtection="0"/>
    <xf numFmtId="175" fontId="31" fillId="0" borderId="0"/>
    <xf numFmtId="176" fontId="31" fillId="0" borderId="0"/>
    <xf numFmtId="0" fontId="32" fillId="0" borderId="0"/>
    <xf numFmtId="0" fontId="31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177" fontId="45" fillId="0" borderId="0"/>
    <xf numFmtId="0" fontId="32" fillId="0" borderId="0"/>
    <xf numFmtId="0" fontId="32" fillId="0" borderId="0"/>
    <xf numFmtId="0" fontId="46" fillId="0" borderId="0" applyNumberFormat="0" applyFont="0" applyBorder="0" applyAlignment="0" applyProtection="0"/>
    <xf numFmtId="175" fontId="31" fillId="0" borderId="0" applyFont="0" applyBorder="0" applyAlignment="0"/>
    <xf numFmtId="176" fontId="31" fillId="0" borderId="0" applyFont="0" applyBorder="0" applyAlignment="0"/>
    <xf numFmtId="0" fontId="32" fillId="0" borderId="0"/>
    <xf numFmtId="0" fontId="33" fillId="0" borderId="0"/>
    <xf numFmtId="0" fontId="33" fillId="0" borderId="0"/>
    <xf numFmtId="0" fontId="33" fillId="0" borderId="0"/>
    <xf numFmtId="177" fontId="33" fillId="0" borderId="0"/>
    <xf numFmtId="0" fontId="42" fillId="0" borderId="0" applyNumberFormat="0" applyBorder="0" applyProtection="0"/>
    <xf numFmtId="175" fontId="31" fillId="0" borderId="0"/>
    <xf numFmtId="176" fontId="31" fillId="0" borderId="0"/>
    <xf numFmtId="0" fontId="43" fillId="0" borderId="0" applyFont="0" applyFill="0" applyBorder="0" applyAlignment="0" applyProtection="0">
      <alignment vertical="center"/>
    </xf>
    <xf numFmtId="0" fontId="43" fillId="0" borderId="0" applyFont="0" applyFill="0" applyBorder="0" applyAlignment="0" applyProtection="0">
      <alignment vertical="center"/>
    </xf>
    <xf numFmtId="0" fontId="43" fillId="0" borderId="0" applyFont="0" applyFill="0" applyBorder="0" applyAlignment="0" applyProtection="0">
      <alignment vertical="center"/>
    </xf>
    <xf numFmtId="0" fontId="43" fillId="0" borderId="0" applyFont="0" applyFill="0" applyBorder="0" applyAlignment="0" applyProtection="0">
      <alignment vertical="center"/>
    </xf>
    <xf numFmtId="0" fontId="43" fillId="0" borderId="0" applyFont="0" applyFill="0" applyBorder="0" applyAlignment="0" applyProtection="0">
      <alignment vertical="center"/>
    </xf>
    <xf numFmtId="0" fontId="43" fillId="0" borderId="0" applyFont="0" applyFill="0" applyBorder="0" applyAlignment="0" applyProtection="0">
      <alignment vertical="center"/>
    </xf>
    <xf numFmtId="0" fontId="43" fillId="0" borderId="0" applyFont="0" applyFill="0" applyBorder="0" applyAlignment="0" applyProtection="0">
      <alignment vertical="center"/>
    </xf>
    <xf numFmtId="0" fontId="44" fillId="0" borderId="0"/>
    <xf numFmtId="0" fontId="31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177" fontId="45" fillId="0" borderId="0"/>
    <xf numFmtId="0" fontId="33" fillId="0" borderId="0" applyNumberFormat="0" applyFill="0" applyBorder="0" applyAlignment="0" applyProtection="0"/>
    <xf numFmtId="0" fontId="42" fillId="0" borderId="0" applyNumberFormat="0" applyBorder="0" applyProtection="0"/>
    <xf numFmtId="175" fontId="32" fillId="0" borderId="0"/>
    <xf numFmtId="176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4" fontId="29" fillId="0" borderId="0">
      <alignment vertical="center"/>
    </xf>
    <xf numFmtId="4" fontId="29" fillId="0" borderId="0">
      <alignment vertical="center"/>
    </xf>
    <xf numFmtId="0" fontId="42" fillId="0" borderId="0" applyNumberFormat="0" applyBorder="0" applyProtection="0"/>
    <xf numFmtId="175" fontId="32" fillId="0" borderId="0"/>
    <xf numFmtId="176" fontId="32" fillId="0" borderId="0"/>
    <xf numFmtId="4" fontId="29" fillId="0" borderId="0">
      <alignment vertical="center"/>
    </xf>
    <xf numFmtId="4" fontId="29" fillId="0" borderId="0">
      <alignment vertical="center"/>
    </xf>
    <xf numFmtId="0" fontId="43" fillId="0" borderId="0" applyFont="0" applyFill="0" applyBorder="0" applyAlignment="0" applyProtection="0">
      <alignment vertical="center"/>
    </xf>
    <xf numFmtId="0" fontId="42" fillId="0" borderId="0" applyNumberFormat="0" applyBorder="0" applyProtection="0"/>
    <xf numFmtId="175" fontId="32" fillId="0" borderId="0"/>
    <xf numFmtId="176" fontId="32" fillId="0" borderId="0"/>
    <xf numFmtId="0" fontId="42" fillId="0" borderId="0" applyNumberFormat="0" applyBorder="0" applyProtection="0"/>
    <xf numFmtId="175" fontId="31" fillId="0" borderId="0"/>
    <xf numFmtId="176" fontId="31" fillId="0" borderId="0"/>
    <xf numFmtId="0" fontId="45" fillId="0" borderId="0"/>
    <xf numFmtId="0" fontId="33" fillId="0" borderId="0"/>
    <xf numFmtId="0" fontId="33" fillId="0" borderId="0"/>
    <xf numFmtId="0" fontId="33" fillId="0" borderId="0"/>
    <xf numFmtId="0" fontId="42" fillId="0" borderId="0" applyNumberFormat="0" applyBorder="0" applyProtection="0"/>
    <xf numFmtId="175" fontId="32" fillId="0" borderId="0"/>
    <xf numFmtId="176" fontId="32" fillId="0" borderId="0"/>
    <xf numFmtId="0" fontId="42" fillId="0" borderId="0" applyNumberFormat="0" applyBorder="0" applyProtection="0"/>
    <xf numFmtId="175" fontId="31" fillId="0" borderId="0"/>
    <xf numFmtId="176" fontId="31" fillId="0" borderId="0"/>
    <xf numFmtId="0" fontId="46" fillId="0" borderId="0" applyNumberFormat="0" applyFont="0" applyBorder="0" applyAlignment="0" applyProtection="0"/>
    <xf numFmtId="175" fontId="31" fillId="0" borderId="0" applyFont="0" applyBorder="0" applyAlignment="0"/>
    <xf numFmtId="176" fontId="31" fillId="0" borderId="0" applyFont="0" applyBorder="0" applyAlignment="0"/>
    <xf numFmtId="0" fontId="46" fillId="0" borderId="0" applyNumberFormat="0" applyFont="0" applyBorder="0" applyAlignment="0" applyProtection="0"/>
    <xf numFmtId="175" fontId="31" fillId="0" borderId="0" applyFont="0" applyBorder="0" applyAlignment="0"/>
    <xf numFmtId="176" fontId="31" fillId="0" borderId="0" applyFont="0" applyBorder="0" applyAlignment="0"/>
    <xf numFmtId="0" fontId="32" fillId="0" borderId="0"/>
    <xf numFmtId="0" fontId="31" fillId="0" borderId="0"/>
    <xf numFmtId="0" fontId="46" fillId="0" borderId="0" applyNumberFormat="0" applyFont="0" applyBorder="0" applyAlignment="0" applyProtection="0"/>
    <xf numFmtId="175" fontId="31" fillId="0" borderId="0" applyFont="0" applyBorder="0" applyAlignment="0"/>
    <xf numFmtId="176" fontId="31" fillId="0" borderId="0" applyFont="0" applyBorder="0" applyAlignment="0"/>
    <xf numFmtId="0" fontId="32" fillId="0" borderId="0"/>
    <xf numFmtId="0" fontId="31" fillId="0" borderId="0"/>
    <xf numFmtId="0" fontId="31" fillId="0" borderId="0"/>
    <xf numFmtId="0" fontId="32" fillId="0" borderId="0"/>
    <xf numFmtId="0" fontId="43" fillId="0" borderId="0" applyFont="0" applyFill="0" applyBorder="0" applyAlignment="0" applyProtection="0">
      <alignment vertical="center"/>
    </xf>
    <xf numFmtId="0" fontId="32" fillId="0" borderId="0"/>
    <xf numFmtId="0" fontId="44" fillId="0" borderId="0"/>
    <xf numFmtId="0" fontId="42" fillId="0" borderId="0" applyNumberFormat="0" applyBorder="0" applyProtection="0"/>
    <xf numFmtId="175" fontId="32" fillId="0" borderId="0"/>
    <xf numFmtId="176" fontId="32" fillId="0" borderId="0"/>
    <xf numFmtId="0" fontId="31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177" fontId="45" fillId="0" borderId="0"/>
    <xf numFmtId="0" fontId="32" fillId="0" borderId="0"/>
    <xf numFmtId="0" fontId="43" fillId="0" borderId="0" applyFont="0" applyFill="0" applyBorder="0" applyAlignment="0" applyProtection="0">
      <alignment vertical="center"/>
    </xf>
    <xf numFmtId="0" fontId="42" fillId="0" borderId="0" applyNumberFormat="0" applyBorder="0" applyProtection="0"/>
    <xf numFmtId="175" fontId="31" fillId="0" borderId="0"/>
    <xf numFmtId="176" fontId="31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177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177" fontId="33" fillId="0" borderId="0"/>
    <xf numFmtId="0" fontId="31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177" fontId="45" fillId="0" borderId="0"/>
    <xf numFmtId="0" fontId="31" fillId="0" borderId="0"/>
    <xf numFmtId="0" fontId="31" fillId="0" borderId="0"/>
    <xf numFmtId="0" fontId="31" fillId="0" borderId="0"/>
    <xf numFmtId="4" fontId="29" fillId="0" borderId="0">
      <alignment vertical="center"/>
    </xf>
    <xf numFmtId="0" fontId="46" fillId="0" borderId="0" applyNumberFormat="0" applyFont="0" applyBorder="0" applyAlignment="0" applyProtection="0"/>
    <xf numFmtId="175" fontId="31" fillId="0" borderId="0" applyFont="0" applyBorder="0" applyAlignment="0"/>
    <xf numFmtId="176" fontId="31" fillId="0" borderId="0" applyFont="0" applyBorder="0" applyAlignment="0"/>
    <xf numFmtId="0" fontId="46" fillId="0" borderId="0" applyNumberFormat="0" applyFont="0" applyBorder="0" applyAlignment="0" applyProtection="0"/>
    <xf numFmtId="0" fontId="42" fillId="0" borderId="0" applyNumberFormat="0" applyBorder="0" applyProtection="0"/>
    <xf numFmtId="175" fontId="31" fillId="0" borderId="0"/>
    <xf numFmtId="176" fontId="31" fillId="0" borderId="0"/>
    <xf numFmtId="175" fontId="31" fillId="0" borderId="0" applyFont="0" applyBorder="0" applyAlignment="0"/>
    <xf numFmtId="176" fontId="31" fillId="0" borderId="0" applyFont="0" applyBorder="0" applyAlignment="0"/>
    <xf numFmtId="0" fontId="50" fillId="0" borderId="0" applyNumberFormat="0" applyFont="0" applyBorder="0" applyAlignment="0" applyProtection="0"/>
    <xf numFmtId="0" fontId="50" fillId="0" borderId="0" applyNumberFormat="0" applyFont="0" applyBorder="0" applyAlignment="0" applyProtection="0"/>
    <xf numFmtId="0" fontId="31" fillId="0" borderId="0" applyFont="0" applyBorder="0" applyAlignment="0"/>
    <xf numFmtId="0" fontId="31" fillId="0" borderId="0" applyFont="0" applyBorder="0" applyAlignment="0"/>
    <xf numFmtId="0" fontId="31" fillId="0" borderId="0" applyFont="0" applyBorder="0" applyAlignment="0"/>
    <xf numFmtId="0" fontId="31" fillId="0" borderId="0" applyFont="0" applyBorder="0" applyAlignment="0"/>
    <xf numFmtId="0" fontId="42" fillId="0" borderId="0" applyNumberFormat="0" applyBorder="0" applyProtection="0"/>
    <xf numFmtId="175" fontId="32" fillId="0" borderId="0"/>
    <xf numFmtId="176" fontId="32" fillId="0" borderId="0"/>
    <xf numFmtId="0" fontId="46" fillId="0" borderId="0" applyNumberFormat="0" applyFont="0" applyBorder="0" applyAlignment="0" applyProtection="0"/>
    <xf numFmtId="175" fontId="31" fillId="0" borderId="0" applyFont="0" applyBorder="0" applyAlignment="0"/>
    <xf numFmtId="176" fontId="31" fillId="0" borderId="0" applyFont="0" applyBorder="0" applyAlignment="0"/>
    <xf numFmtId="0" fontId="32" fillId="0" borderId="0"/>
    <xf numFmtId="0" fontId="32" fillId="0" borderId="0"/>
    <xf numFmtId="0" fontId="32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177" fontId="33" fillId="0" borderId="0"/>
    <xf numFmtId="0" fontId="42" fillId="0" borderId="0" applyNumberFormat="0" applyBorder="0" applyProtection="0"/>
    <xf numFmtId="175" fontId="32" fillId="0" borderId="0"/>
    <xf numFmtId="176" fontId="32" fillId="0" borderId="0"/>
    <xf numFmtId="0" fontId="32" fillId="0" borderId="0"/>
    <xf numFmtId="0" fontId="32" fillId="0" borderId="0"/>
    <xf numFmtId="0" fontId="43" fillId="0" borderId="0" applyFont="0" applyFill="0" applyBorder="0" applyAlignment="0" applyProtection="0">
      <alignment vertical="center"/>
    </xf>
    <xf numFmtId="0" fontId="45" fillId="0" borderId="0"/>
    <xf numFmtId="0" fontId="45" fillId="0" borderId="0"/>
    <xf numFmtId="0" fontId="45" fillId="0" borderId="0"/>
    <xf numFmtId="0" fontId="31" fillId="0" borderId="0"/>
    <xf numFmtId="0" fontId="32" fillId="0" borderId="0"/>
    <xf numFmtId="0" fontId="32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177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177" fontId="33" fillId="0" borderId="0"/>
    <xf numFmtId="0" fontId="42" fillId="0" borderId="0" applyNumberFormat="0" applyBorder="0" applyProtection="0"/>
    <xf numFmtId="175" fontId="31" fillId="0" borderId="0"/>
    <xf numFmtId="176" fontId="31" fillId="0" borderId="0"/>
    <xf numFmtId="0" fontId="42" fillId="0" borderId="0" applyNumberFormat="0" applyBorder="0" applyProtection="0"/>
    <xf numFmtId="175" fontId="32" fillId="0" borderId="0"/>
    <xf numFmtId="176" fontId="32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45" fillId="0" borderId="0"/>
    <xf numFmtId="0" fontId="45" fillId="0" borderId="0"/>
    <xf numFmtId="0" fontId="46" fillId="0" borderId="0" applyNumberFormat="0" applyFont="0" applyBorder="0" applyAlignment="0" applyProtection="0"/>
    <xf numFmtId="0" fontId="46" fillId="0" borderId="0" applyNumberFormat="0" applyFont="0" applyBorder="0" applyAlignment="0" applyProtection="0"/>
    <xf numFmtId="175" fontId="31" fillId="0" borderId="0" applyFont="0" applyBorder="0" applyAlignment="0"/>
    <xf numFmtId="176" fontId="31" fillId="0" borderId="0" applyFont="0" applyBorder="0" applyAlignment="0"/>
    <xf numFmtId="175" fontId="31" fillId="0" borderId="0" applyFont="0" applyBorder="0" applyAlignment="0"/>
    <xf numFmtId="176" fontId="31" fillId="0" borderId="0" applyFont="0" applyBorder="0" applyAlignment="0"/>
    <xf numFmtId="0" fontId="50" fillId="0" borderId="0" applyNumberFormat="0" applyFont="0" applyBorder="0" applyAlignment="0" applyProtection="0"/>
    <xf numFmtId="0" fontId="50" fillId="0" borderId="0" applyNumberFormat="0" applyFont="0" applyBorder="0" applyAlignment="0" applyProtection="0"/>
    <xf numFmtId="0" fontId="31" fillId="0" borderId="0" applyFont="0" applyBorder="0" applyAlignment="0"/>
    <xf numFmtId="0" fontId="31" fillId="0" borderId="0" applyFont="0" applyBorder="0" applyAlignment="0"/>
    <xf numFmtId="0" fontId="31" fillId="0" borderId="0" applyFont="0" applyBorder="0" applyAlignment="0"/>
    <xf numFmtId="0" fontId="31" fillId="0" borderId="0" applyFont="0" applyBorder="0" applyAlignment="0"/>
    <xf numFmtId="0" fontId="42" fillId="0" borderId="0" applyNumberFormat="0" applyBorder="0" applyProtection="0"/>
    <xf numFmtId="175" fontId="31" fillId="0" borderId="0"/>
    <xf numFmtId="176" fontId="31" fillId="0" borderId="0"/>
    <xf numFmtId="0" fontId="31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177" fontId="45" fillId="0" borderId="0"/>
    <xf numFmtId="0" fontId="31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177" fontId="45" fillId="0" borderId="0"/>
    <xf numFmtId="0" fontId="32" fillId="0" borderId="0"/>
    <xf numFmtId="0" fontId="32" fillId="0" borderId="0"/>
    <xf numFmtId="0" fontId="43" fillId="0" borderId="0" applyFont="0" applyFill="0" applyBorder="0" applyAlignment="0" applyProtection="0">
      <alignment vertical="center"/>
    </xf>
    <xf numFmtId="0" fontId="44" fillId="0" borderId="0"/>
    <xf numFmtId="0" fontId="31" fillId="0" borderId="0"/>
    <xf numFmtId="0" fontId="32" fillId="0" borderId="0"/>
    <xf numFmtId="0" fontId="32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177" fontId="45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177" fontId="33" fillId="0" borderId="0"/>
    <xf numFmtId="4" fontId="29" fillId="0" borderId="0">
      <alignment vertical="center"/>
    </xf>
    <xf numFmtId="0" fontId="32" fillId="0" borderId="0"/>
    <xf numFmtId="0" fontId="32" fillId="0" borderId="0"/>
    <xf numFmtId="4" fontId="29" fillId="0" borderId="0">
      <alignment vertical="center"/>
    </xf>
    <xf numFmtId="4" fontId="29" fillId="0" borderId="0">
      <alignment vertical="center"/>
    </xf>
    <xf numFmtId="4" fontId="29" fillId="0" borderId="0">
      <alignment vertical="center"/>
    </xf>
    <xf numFmtId="0" fontId="33" fillId="0" borderId="0"/>
    <xf numFmtId="0" fontId="33" fillId="0" borderId="0"/>
    <xf numFmtId="0" fontId="33" fillId="0" borderId="0"/>
    <xf numFmtId="0" fontId="33" fillId="0" borderId="0"/>
    <xf numFmtId="177" fontId="33" fillId="0" borderId="0"/>
    <xf numFmtId="0" fontId="32" fillId="0" borderId="0"/>
    <xf numFmtId="4" fontId="29" fillId="0" borderId="0">
      <alignment vertical="center"/>
    </xf>
    <xf numFmtId="4" fontId="29" fillId="0" borderId="0">
      <alignment vertical="center"/>
    </xf>
    <xf numFmtId="4" fontId="29" fillId="0" borderId="0">
      <alignment vertical="center"/>
    </xf>
    <xf numFmtId="0" fontId="44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177" fontId="33" fillId="0" borderId="0"/>
    <xf numFmtId="0" fontId="32" fillId="0" borderId="0"/>
    <xf numFmtId="0" fontId="32" fillId="0" borderId="0"/>
    <xf numFmtId="4" fontId="29" fillId="0" borderId="0">
      <alignment vertical="center"/>
    </xf>
    <xf numFmtId="0" fontId="32" fillId="0" borderId="0"/>
    <xf numFmtId="0" fontId="31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177" fontId="33" fillId="0" borderId="0"/>
    <xf numFmtId="0" fontId="46" fillId="0" borderId="0" applyNumberFormat="0" applyFont="0" applyBorder="0" applyAlignment="0" applyProtection="0"/>
    <xf numFmtId="175" fontId="31" fillId="0" borderId="0" applyFont="0" applyBorder="0" applyAlignment="0"/>
    <xf numFmtId="176" fontId="31" fillId="0" borderId="0" applyFont="0" applyBorder="0" applyAlignment="0"/>
    <xf numFmtId="0" fontId="46" fillId="0" borderId="0" applyNumberFormat="0" applyFont="0" applyBorder="0" applyAlignment="0" applyProtection="0"/>
    <xf numFmtId="175" fontId="31" fillId="0" borderId="0" applyFont="0" applyBorder="0" applyAlignment="0"/>
    <xf numFmtId="176" fontId="31" fillId="0" borderId="0" applyFont="0" applyBorder="0" applyAlignment="0"/>
    <xf numFmtId="0" fontId="31" fillId="0" borderId="0"/>
    <xf numFmtId="0" fontId="31" fillId="0" borderId="0"/>
    <xf numFmtId="0" fontId="32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177" fontId="33" fillId="0" borderId="0"/>
    <xf numFmtId="3" fontId="51" fillId="0" borderId="13">
      <alignment horizontal="center" vertical="center" wrapText="1"/>
    </xf>
    <xf numFmtId="0" fontId="45" fillId="0" borderId="0"/>
    <xf numFmtId="0" fontId="45" fillId="0" borderId="0"/>
    <xf numFmtId="0" fontId="45" fillId="0" borderId="0"/>
    <xf numFmtId="0" fontId="45" fillId="0" borderId="0"/>
    <xf numFmtId="177" fontId="45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177" fontId="33" fillId="0" borderId="0"/>
    <xf numFmtId="0" fontId="46" fillId="0" borderId="0" applyNumberFormat="0" applyFont="0" applyBorder="0" applyAlignment="0" applyProtection="0"/>
    <xf numFmtId="175" fontId="31" fillId="0" borderId="0" applyFont="0" applyBorder="0" applyAlignment="0"/>
    <xf numFmtId="176" fontId="31" fillId="0" borderId="0" applyFont="0" applyBorder="0" applyAlignment="0"/>
    <xf numFmtId="0" fontId="44" fillId="0" borderId="0"/>
    <xf numFmtId="0" fontId="31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177" fontId="45" fillId="0" borderId="0"/>
    <xf numFmtId="0" fontId="46" fillId="0" borderId="0" applyNumberFormat="0" applyFont="0" applyBorder="0" applyAlignment="0" applyProtection="0"/>
    <xf numFmtId="175" fontId="31" fillId="0" borderId="0" applyFont="0" applyBorder="0" applyAlignment="0"/>
    <xf numFmtId="176" fontId="31" fillId="0" borderId="0" applyFont="0" applyBorder="0" applyAlignment="0"/>
    <xf numFmtId="0" fontId="31" fillId="0" borderId="0"/>
    <xf numFmtId="4" fontId="29" fillId="0" borderId="0">
      <alignment vertical="center"/>
    </xf>
    <xf numFmtId="0" fontId="43" fillId="0" borderId="0" applyFont="0" applyFill="0" applyBorder="0" applyAlignment="0" applyProtection="0">
      <alignment vertical="center"/>
    </xf>
    <xf numFmtId="0" fontId="32" fillId="0" borderId="0"/>
    <xf numFmtId="0" fontId="32" fillId="0" borderId="0"/>
    <xf numFmtId="0" fontId="43" fillId="0" borderId="0" applyFont="0" applyFill="0" applyBorder="0" applyAlignment="0" applyProtection="0">
      <alignment vertical="center"/>
    </xf>
    <xf numFmtId="0" fontId="32" fillId="0" borderId="0"/>
    <xf numFmtId="0" fontId="32" fillId="0" borderId="0"/>
    <xf numFmtId="0" fontId="33" fillId="0" borderId="0"/>
    <xf numFmtId="0" fontId="33" fillId="0" borderId="0"/>
    <xf numFmtId="0" fontId="33" fillId="0" borderId="0"/>
    <xf numFmtId="177" fontId="33" fillId="0" borderId="0"/>
    <xf numFmtId="0" fontId="33" fillId="0" borderId="0"/>
    <xf numFmtId="0" fontId="33" fillId="0" borderId="0"/>
    <xf numFmtId="0" fontId="33" fillId="0" borderId="0"/>
    <xf numFmtId="177" fontId="33" fillId="0" borderId="0"/>
    <xf numFmtId="0" fontId="32" fillId="0" borderId="0"/>
    <xf numFmtId="0" fontId="33" fillId="0" borderId="0"/>
    <xf numFmtId="0" fontId="33" fillId="0" borderId="0"/>
    <xf numFmtId="0" fontId="33" fillId="0" borderId="0"/>
    <xf numFmtId="177" fontId="33" fillId="0" borderId="0"/>
    <xf numFmtId="0" fontId="32" fillId="0" borderId="0"/>
    <xf numFmtId="0" fontId="33" fillId="0" borderId="0"/>
    <xf numFmtId="0" fontId="33" fillId="0" borderId="0"/>
    <xf numFmtId="0" fontId="33" fillId="0" borderId="0"/>
    <xf numFmtId="177" fontId="33" fillId="0" borderId="0"/>
    <xf numFmtId="0" fontId="32" fillId="0" borderId="0"/>
    <xf numFmtId="0" fontId="33" fillId="0" borderId="0"/>
    <xf numFmtId="0" fontId="33" fillId="0" borderId="0"/>
    <xf numFmtId="0" fontId="33" fillId="0" borderId="0"/>
    <xf numFmtId="177" fontId="33" fillId="0" borderId="0"/>
    <xf numFmtId="0" fontId="32" fillId="0" borderId="0"/>
    <xf numFmtId="0" fontId="33" fillId="0" borderId="0"/>
    <xf numFmtId="0" fontId="33" fillId="0" borderId="0"/>
    <xf numFmtId="0" fontId="33" fillId="0" borderId="0"/>
    <xf numFmtId="177" fontId="33" fillId="0" borderId="0"/>
    <xf numFmtId="0" fontId="42" fillId="0" borderId="0" applyNumberFormat="0" applyBorder="0" applyProtection="0"/>
    <xf numFmtId="175" fontId="32" fillId="0" borderId="0"/>
    <xf numFmtId="176" fontId="32" fillId="0" borderId="0"/>
    <xf numFmtId="0" fontId="33" fillId="0" borderId="0"/>
    <xf numFmtId="0" fontId="33" fillId="0" borderId="0"/>
    <xf numFmtId="0" fontId="32" fillId="0" borderId="0"/>
    <xf numFmtId="0" fontId="43" fillId="0" borderId="0" applyFont="0" applyFill="0" applyBorder="0" applyAlignment="0" applyProtection="0">
      <alignment vertical="center"/>
    </xf>
    <xf numFmtId="0" fontId="33" fillId="0" borderId="0"/>
    <xf numFmtId="0" fontId="33" fillId="0" borderId="0"/>
    <xf numFmtId="0" fontId="42" fillId="0" borderId="0" applyNumberFormat="0" applyBorder="0" applyProtection="0"/>
    <xf numFmtId="175" fontId="32" fillId="0" borderId="0"/>
    <xf numFmtId="176" fontId="32" fillId="0" borderId="0"/>
    <xf numFmtId="0" fontId="42" fillId="0" borderId="0" applyNumberFormat="0" applyBorder="0" applyProtection="0"/>
    <xf numFmtId="175" fontId="31" fillId="0" borderId="0"/>
    <xf numFmtId="176" fontId="31" fillId="0" borderId="0"/>
    <xf numFmtId="0" fontId="43" fillId="0" borderId="0" applyFont="0" applyFill="0" applyBorder="0" applyAlignment="0" applyProtection="0">
      <alignment vertical="center"/>
    </xf>
    <xf numFmtId="0" fontId="43" fillId="0" borderId="0" applyFont="0" applyFill="0" applyBorder="0" applyAlignment="0" applyProtection="0">
      <alignment vertical="center"/>
    </xf>
    <xf numFmtId="0" fontId="43" fillId="0" borderId="0" applyFont="0" applyFill="0" applyBorder="0" applyAlignment="0" applyProtection="0">
      <alignment vertical="center"/>
    </xf>
    <xf numFmtId="0" fontId="43" fillId="0" borderId="0" applyFont="0" applyFill="0" applyBorder="0" applyAlignment="0" applyProtection="0">
      <alignment vertical="center"/>
    </xf>
    <xf numFmtId="0" fontId="46" fillId="0" borderId="0" applyNumberFormat="0" applyFont="0" applyBorder="0" applyAlignment="0" applyProtection="0"/>
    <xf numFmtId="175" fontId="31" fillId="0" borderId="0" applyFont="0" applyBorder="0" applyAlignment="0"/>
    <xf numFmtId="176" fontId="31" fillId="0" borderId="0" applyFont="0" applyBorder="0" applyAlignment="0"/>
    <xf numFmtId="0" fontId="42" fillId="0" borderId="0" applyNumberFormat="0" applyBorder="0" applyProtection="0"/>
    <xf numFmtId="175" fontId="31" fillId="0" borderId="0"/>
    <xf numFmtId="176" fontId="31" fillId="0" borderId="0"/>
    <xf numFmtId="0" fontId="44" fillId="0" borderId="0"/>
    <xf numFmtId="0" fontId="42" fillId="0" borderId="0" applyNumberFormat="0" applyBorder="0" applyProtection="0"/>
    <xf numFmtId="0" fontId="31" fillId="0" borderId="0"/>
    <xf numFmtId="175" fontId="32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176" fontId="32" fillId="0" borderId="0"/>
    <xf numFmtId="0" fontId="32" fillId="0" borderId="0"/>
    <xf numFmtId="0" fontId="32" fillId="0" borderId="0"/>
    <xf numFmtId="0" fontId="43" fillId="0" borderId="0" applyFont="0" applyFill="0" applyBorder="0" applyAlignment="0" applyProtection="0">
      <alignment vertical="center"/>
    </xf>
    <xf numFmtId="0" fontId="46" fillId="0" borderId="0" applyNumberFormat="0" applyFont="0" applyBorder="0" applyAlignment="0" applyProtection="0"/>
    <xf numFmtId="175" fontId="31" fillId="0" borderId="0" applyFont="0" applyBorder="0" applyAlignment="0"/>
    <xf numFmtId="176" fontId="31" fillId="0" borderId="0" applyFont="0" applyBorder="0" applyAlignment="0"/>
    <xf numFmtId="0" fontId="44" fillId="0" borderId="0"/>
    <xf numFmtId="0" fontId="43" fillId="0" borderId="0" applyFont="0" applyFill="0" applyBorder="0" applyAlignment="0" applyProtection="0">
      <alignment vertical="center"/>
    </xf>
    <xf numFmtId="0" fontId="43" fillId="0" borderId="0" applyFont="0" applyFill="0" applyBorder="0" applyAlignment="0" applyProtection="0">
      <alignment vertical="center"/>
    </xf>
    <xf numFmtId="0" fontId="44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177" fontId="33" fillId="0" borderId="0"/>
    <xf numFmtId="4" fontId="29" fillId="0" borderId="0">
      <alignment vertical="center"/>
    </xf>
    <xf numFmtId="0" fontId="31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177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177" fontId="45" fillId="0" borderId="0"/>
    <xf numFmtId="0" fontId="31" fillId="0" borderId="0"/>
    <xf numFmtId="0" fontId="45" fillId="0" borderId="0"/>
    <xf numFmtId="0" fontId="45" fillId="0" borderId="0"/>
    <xf numFmtId="0" fontId="45" fillId="0" borderId="0"/>
    <xf numFmtId="177" fontId="45" fillId="0" borderId="0"/>
    <xf numFmtId="0" fontId="42" fillId="0" borderId="0" applyNumberFormat="0" applyBorder="0" applyProtection="0"/>
    <xf numFmtId="175" fontId="32" fillId="0" borderId="0"/>
    <xf numFmtId="176" fontId="32" fillId="0" borderId="0"/>
    <xf numFmtId="0" fontId="43" fillId="0" borderId="0" applyFont="0" applyFill="0" applyBorder="0" applyAlignment="0" applyProtection="0">
      <alignment vertical="center"/>
    </xf>
    <xf numFmtId="0" fontId="36" fillId="0" borderId="0"/>
    <xf numFmtId="0" fontId="45" fillId="0" borderId="0"/>
    <xf numFmtId="0" fontId="45" fillId="0" borderId="0"/>
    <xf numFmtId="0" fontId="45" fillId="0" borderId="0"/>
    <xf numFmtId="177" fontId="45" fillId="0" borderId="0"/>
    <xf numFmtId="40" fontId="52" fillId="0" borderId="0" applyFont="0" applyFill="0" applyBorder="0" applyAlignment="0" applyProtection="0"/>
    <xf numFmtId="0" fontId="36" fillId="0" borderId="0" applyFont="0" applyFill="0" applyBorder="0" applyAlignment="0" applyProtection="0"/>
    <xf numFmtId="0" fontId="36" fillId="0" borderId="0" applyFont="0" applyFill="0" applyBorder="0" applyAlignment="0" applyProtection="0"/>
    <xf numFmtId="178" fontId="53" fillId="0" borderId="0" applyBorder="0">
      <protection locked="0"/>
    </xf>
    <xf numFmtId="169" fontId="54" fillId="0" borderId="0">
      <protection locked="0"/>
    </xf>
    <xf numFmtId="179" fontId="54" fillId="0" borderId="0">
      <protection locked="0"/>
    </xf>
    <xf numFmtId="169" fontId="54" fillId="0" borderId="0">
      <protection locked="0"/>
    </xf>
    <xf numFmtId="178" fontId="53" fillId="0" borderId="0" applyBorder="0">
      <protection locked="0"/>
    </xf>
    <xf numFmtId="169" fontId="54" fillId="0" borderId="0">
      <protection locked="0"/>
    </xf>
    <xf numFmtId="180" fontId="54" fillId="0" borderId="0">
      <protection locked="0"/>
    </xf>
    <xf numFmtId="169" fontId="54" fillId="0" borderId="0">
      <protection locked="0"/>
    </xf>
    <xf numFmtId="181" fontId="53" fillId="0" borderId="0" applyBorder="0">
      <protection locked="0"/>
    </xf>
    <xf numFmtId="178" fontId="53" fillId="0" borderId="0" applyBorder="0">
      <protection locked="0"/>
    </xf>
    <xf numFmtId="178" fontId="53" fillId="0" borderId="0" applyBorder="0">
      <protection locked="0"/>
    </xf>
    <xf numFmtId="169" fontId="54" fillId="0" borderId="0">
      <protection locked="0"/>
    </xf>
    <xf numFmtId="178" fontId="53" fillId="0" borderId="0" applyBorder="0">
      <protection locked="0"/>
    </xf>
    <xf numFmtId="178" fontId="53" fillId="0" borderId="0" applyBorder="0">
      <protection locked="0"/>
    </xf>
    <xf numFmtId="169" fontId="54" fillId="0" borderId="0">
      <protection locked="0"/>
    </xf>
    <xf numFmtId="178" fontId="53" fillId="0" borderId="0" applyBorder="0">
      <protection locked="0"/>
    </xf>
    <xf numFmtId="178" fontId="53" fillId="0" borderId="0" applyBorder="0">
      <protection locked="0"/>
    </xf>
    <xf numFmtId="169" fontId="54" fillId="0" borderId="0">
      <protection locked="0"/>
    </xf>
    <xf numFmtId="181" fontId="54" fillId="0" borderId="0">
      <protection locked="0"/>
    </xf>
    <xf numFmtId="179" fontId="54" fillId="0" borderId="0">
      <protection locked="0"/>
    </xf>
    <xf numFmtId="181" fontId="54" fillId="0" borderId="0">
      <protection locked="0"/>
    </xf>
    <xf numFmtId="181" fontId="53" fillId="0" borderId="0" applyBorder="0">
      <protection locked="0"/>
    </xf>
    <xf numFmtId="178" fontId="53" fillId="0" borderId="0" applyBorder="0">
      <protection locked="0"/>
    </xf>
    <xf numFmtId="178" fontId="53" fillId="0" borderId="0" applyBorder="0">
      <protection locked="0"/>
    </xf>
    <xf numFmtId="169" fontId="54" fillId="0" borderId="0">
      <protection locked="0"/>
    </xf>
    <xf numFmtId="178" fontId="53" fillId="0" borderId="0" applyBorder="0">
      <protection locked="0"/>
    </xf>
    <xf numFmtId="178" fontId="53" fillId="0" borderId="0" applyBorder="0">
      <protection locked="0"/>
    </xf>
    <xf numFmtId="169" fontId="54" fillId="0" borderId="0">
      <protection locked="0"/>
    </xf>
    <xf numFmtId="178" fontId="53" fillId="0" borderId="0" applyBorder="0">
      <protection locked="0"/>
    </xf>
    <xf numFmtId="178" fontId="53" fillId="0" borderId="0" applyBorder="0">
      <protection locked="0"/>
    </xf>
    <xf numFmtId="169" fontId="54" fillId="0" borderId="0">
      <protection locked="0"/>
    </xf>
    <xf numFmtId="181" fontId="54" fillId="0" borderId="0">
      <protection locked="0"/>
    </xf>
    <xf numFmtId="180" fontId="54" fillId="0" borderId="0">
      <protection locked="0"/>
    </xf>
    <xf numFmtId="181" fontId="54" fillId="0" borderId="0">
      <protection locked="0"/>
    </xf>
    <xf numFmtId="181" fontId="53" fillId="0" borderId="0" applyBorder="0">
      <protection locked="0"/>
    </xf>
    <xf numFmtId="178" fontId="53" fillId="0" borderId="0" applyBorder="0">
      <protection locked="0"/>
    </xf>
    <xf numFmtId="178" fontId="53" fillId="0" borderId="0" applyBorder="0">
      <protection locked="0"/>
    </xf>
    <xf numFmtId="169" fontId="54" fillId="0" borderId="0">
      <protection locked="0"/>
    </xf>
    <xf numFmtId="178" fontId="53" fillId="0" borderId="0" applyBorder="0">
      <protection locked="0"/>
    </xf>
    <xf numFmtId="178" fontId="53" fillId="0" borderId="0" applyBorder="0">
      <protection locked="0"/>
    </xf>
    <xf numFmtId="169" fontId="54" fillId="0" borderId="0">
      <protection locked="0"/>
    </xf>
    <xf numFmtId="178" fontId="53" fillId="0" borderId="0" applyBorder="0">
      <protection locked="0"/>
    </xf>
    <xf numFmtId="178" fontId="53" fillId="0" borderId="0" applyBorder="0">
      <protection locked="0"/>
    </xf>
    <xf numFmtId="169" fontId="54" fillId="0" borderId="0">
      <protection locked="0"/>
    </xf>
    <xf numFmtId="181" fontId="54" fillId="0" borderId="0">
      <protection locked="0"/>
    </xf>
    <xf numFmtId="182" fontId="54" fillId="0" borderId="0">
      <protection locked="0"/>
    </xf>
    <xf numFmtId="181" fontId="54" fillId="0" borderId="0">
      <protection locked="0"/>
    </xf>
    <xf numFmtId="181" fontId="53" fillId="0" borderId="0" applyBorder="0">
      <protection locked="0"/>
    </xf>
    <xf numFmtId="181" fontId="54" fillId="0" borderId="0">
      <protection locked="0"/>
    </xf>
    <xf numFmtId="0" fontId="54" fillId="0" borderId="0">
      <protection locked="0"/>
    </xf>
    <xf numFmtId="181" fontId="54" fillId="0" borderId="0">
      <protection locked="0"/>
    </xf>
    <xf numFmtId="0" fontId="55" fillId="0" borderId="0"/>
    <xf numFmtId="0" fontId="53" fillId="0" borderId="14" applyNumberFormat="0">
      <protection locked="0"/>
    </xf>
    <xf numFmtId="175" fontId="54" fillId="0" borderId="15">
      <protection locked="0"/>
    </xf>
    <xf numFmtId="176" fontId="54" fillId="0" borderId="15">
      <protection locked="0"/>
    </xf>
    <xf numFmtId="0" fontId="36" fillId="0" borderId="0"/>
    <xf numFmtId="0" fontId="44" fillId="0" borderId="0"/>
    <xf numFmtId="0" fontId="30" fillId="0" borderId="0"/>
    <xf numFmtId="181" fontId="56" fillId="0" borderId="0" applyBorder="0">
      <protection locked="0"/>
    </xf>
    <xf numFmtId="0" fontId="56" fillId="0" borderId="0" applyNumberFormat="0" applyBorder="0">
      <protection locked="0"/>
    </xf>
    <xf numFmtId="175" fontId="57" fillId="0" borderId="0">
      <protection locked="0"/>
    </xf>
    <xf numFmtId="176" fontId="57" fillId="0" borderId="0">
      <protection locked="0"/>
    </xf>
    <xf numFmtId="0" fontId="56" fillId="0" borderId="0" applyNumberFormat="0" applyBorder="0">
      <protection locked="0"/>
    </xf>
    <xf numFmtId="175" fontId="57" fillId="0" borderId="0">
      <protection locked="0"/>
    </xf>
    <xf numFmtId="176" fontId="57" fillId="0" borderId="0">
      <protection locked="0"/>
    </xf>
    <xf numFmtId="0" fontId="56" fillId="0" borderId="0" applyNumberFormat="0" applyBorder="0">
      <protection locked="0"/>
    </xf>
    <xf numFmtId="175" fontId="57" fillId="0" borderId="0">
      <protection locked="0"/>
    </xf>
    <xf numFmtId="176" fontId="57" fillId="0" borderId="0">
      <protection locked="0"/>
    </xf>
    <xf numFmtId="181" fontId="57" fillId="0" borderId="0">
      <protection locked="0"/>
    </xf>
    <xf numFmtId="181" fontId="57" fillId="0" borderId="0">
      <protection locked="0"/>
    </xf>
    <xf numFmtId="181" fontId="56" fillId="0" borderId="0" applyBorder="0">
      <protection locked="0"/>
    </xf>
    <xf numFmtId="0" fontId="56" fillId="0" borderId="0" applyNumberFormat="0" applyBorder="0">
      <protection locked="0"/>
    </xf>
    <xf numFmtId="175" fontId="57" fillId="0" borderId="0">
      <protection locked="0"/>
    </xf>
    <xf numFmtId="176" fontId="57" fillId="0" borderId="0">
      <protection locked="0"/>
    </xf>
    <xf numFmtId="0" fontId="56" fillId="0" borderId="0" applyNumberFormat="0" applyBorder="0">
      <protection locked="0"/>
    </xf>
    <xf numFmtId="175" fontId="57" fillId="0" borderId="0">
      <protection locked="0"/>
    </xf>
    <xf numFmtId="176" fontId="57" fillId="0" borderId="0">
      <protection locked="0"/>
    </xf>
    <xf numFmtId="0" fontId="56" fillId="0" borderId="0" applyNumberFormat="0" applyBorder="0">
      <protection locked="0"/>
    </xf>
    <xf numFmtId="175" fontId="57" fillId="0" borderId="0">
      <protection locked="0"/>
    </xf>
    <xf numFmtId="176" fontId="57" fillId="0" borderId="0">
      <protection locked="0"/>
    </xf>
    <xf numFmtId="181" fontId="57" fillId="0" borderId="0">
      <protection locked="0"/>
    </xf>
    <xf numFmtId="181" fontId="57" fillId="0" borderId="0">
      <protection locked="0"/>
    </xf>
    <xf numFmtId="181" fontId="53" fillId="0" borderId="14">
      <protection locked="0"/>
    </xf>
    <xf numFmtId="0" fontId="53" fillId="0" borderId="14" applyNumberFormat="0">
      <protection locked="0"/>
    </xf>
    <xf numFmtId="175" fontId="54" fillId="0" borderId="15">
      <protection locked="0"/>
    </xf>
    <xf numFmtId="176" fontId="54" fillId="0" borderId="15">
      <protection locked="0"/>
    </xf>
    <xf numFmtId="0" fontId="53" fillId="0" borderId="14" applyNumberFormat="0">
      <protection locked="0"/>
    </xf>
    <xf numFmtId="175" fontId="54" fillId="0" borderId="15">
      <protection locked="0"/>
    </xf>
    <xf numFmtId="176" fontId="54" fillId="0" borderId="15">
      <protection locked="0"/>
    </xf>
    <xf numFmtId="0" fontId="53" fillId="0" borderId="14" applyNumberFormat="0">
      <protection locked="0"/>
    </xf>
    <xf numFmtId="175" fontId="54" fillId="0" borderId="15">
      <protection locked="0"/>
    </xf>
    <xf numFmtId="176" fontId="54" fillId="0" borderId="15">
      <protection locked="0"/>
    </xf>
    <xf numFmtId="181" fontId="54" fillId="0" borderId="15">
      <protection locked="0"/>
    </xf>
    <xf numFmtId="181" fontId="54" fillId="0" borderId="15">
      <protection locked="0"/>
    </xf>
    <xf numFmtId="0" fontId="36" fillId="0" borderId="0"/>
    <xf numFmtId="183" fontId="34" fillId="0" borderId="0" applyBorder="0" applyProtection="0">
      <alignment horizontal="center"/>
    </xf>
    <xf numFmtId="183" fontId="34" fillId="0" borderId="0" applyBorder="0" applyProtection="0">
      <alignment horizontal="center"/>
    </xf>
    <xf numFmtId="184" fontId="30" fillId="0" borderId="0">
      <alignment horizontal="center"/>
    </xf>
    <xf numFmtId="185" fontId="58" fillId="0" borderId="11" applyFont="0" applyFill="0" applyBorder="0" applyAlignment="0" applyProtection="0">
      <alignment horizontal="right"/>
    </xf>
    <xf numFmtId="2" fontId="58" fillId="0" borderId="11" applyFont="0" applyFill="0" applyBorder="0" applyAlignment="0" applyProtection="0">
      <alignment horizontal="right"/>
    </xf>
    <xf numFmtId="0" fontId="59" fillId="2" borderId="0"/>
    <xf numFmtId="175" fontId="59" fillId="2" borderId="0"/>
    <xf numFmtId="176" fontId="59" fillId="2" borderId="0"/>
    <xf numFmtId="0" fontId="60" fillId="3" borderId="16" applyNumberFormat="0" applyFill="0" applyBorder="0" applyAlignment="0">
      <alignment horizontal="left"/>
    </xf>
    <xf numFmtId="0" fontId="60" fillId="3" borderId="16" applyNumberFormat="0" applyFill="0" applyBorder="0" applyAlignment="0">
      <alignment horizontal="left"/>
    </xf>
    <xf numFmtId="0" fontId="61" fillId="3" borderId="0" applyNumberFormat="0" applyFill="0" applyBorder="0" applyAlignment="0"/>
    <xf numFmtId="0" fontId="62" fillId="4" borderId="16" applyNumberFormat="0" applyFill="0" applyBorder="0" applyAlignment="0">
      <alignment horizontal="left"/>
    </xf>
    <xf numFmtId="0" fontId="62" fillId="4" borderId="16" applyNumberFormat="0" applyFill="0" applyBorder="0" applyAlignment="0">
      <alignment horizontal="left"/>
    </xf>
    <xf numFmtId="0" fontId="63" fillId="5" borderId="0" applyNumberFormat="0" applyFill="0" applyBorder="0" applyAlignment="0"/>
    <xf numFmtId="0" fontId="64" fillId="0" borderId="0" applyNumberFormat="0" applyFill="0" applyBorder="0" applyAlignment="0"/>
    <xf numFmtId="0" fontId="65" fillId="0" borderId="4" applyNumberFormat="0" applyFill="0" applyBorder="0" applyAlignment="0">
      <alignment horizontal="left"/>
    </xf>
    <xf numFmtId="0" fontId="66" fillId="6" borderId="5" applyNumberFormat="0" applyFill="0" applyBorder="0" applyAlignment="0">
      <alignment horizontal="centerContinuous"/>
    </xf>
    <xf numFmtId="0" fontId="67" fillId="0" borderId="0" applyNumberFormat="0" applyFill="0" applyBorder="0" applyAlignment="0"/>
    <xf numFmtId="0" fontId="67" fillId="7" borderId="17" applyNumberFormat="0" applyFill="0" applyBorder="0" applyAlignment="0"/>
    <xf numFmtId="0" fontId="68" fillId="0" borderId="4" applyNumberFormat="0" applyFill="0" applyBorder="0" applyAlignment="0"/>
    <xf numFmtId="0" fontId="67" fillId="0" borderId="0" applyNumberFormat="0" applyFill="0" applyBorder="0" applyAlignment="0"/>
    <xf numFmtId="0" fontId="69" fillId="8" borderId="0" applyNumberFormat="0" applyBorder="0" applyAlignment="0" applyProtection="0"/>
    <xf numFmtId="0" fontId="69" fillId="9" borderId="0" applyNumberFormat="0" applyBorder="0" applyAlignment="0" applyProtection="0"/>
    <xf numFmtId="0" fontId="69" fillId="10" borderId="0" applyNumberFormat="0" applyBorder="0" applyAlignment="0" applyProtection="0"/>
    <xf numFmtId="0" fontId="69" fillId="11" borderId="0" applyNumberFormat="0" applyBorder="0" applyAlignment="0" applyProtection="0"/>
    <xf numFmtId="0" fontId="69" fillId="12" borderId="0" applyNumberFormat="0" applyBorder="0" applyAlignment="0" applyProtection="0"/>
    <xf numFmtId="0" fontId="69" fillId="13" borderId="0" applyNumberFormat="0" applyBorder="0" applyAlignment="0" applyProtection="0"/>
    <xf numFmtId="0" fontId="70" fillId="8" borderId="0" applyNumberFormat="0" applyBorder="0" applyAlignment="0" applyProtection="0"/>
    <xf numFmtId="0" fontId="70" fillId="9" borderId="0" applyNumberFormat="0" applyBorder="0" applyAlignment="0" applyProtection="0"/>
    <xf numFmtId="0" fontId="70" fillId="10" borderId="0" applyNumberFormat="0" applyBorder="0" applyAlignment="0" applyProtection="0"/>
    <xf numFmtId="0" fontId="70" fillId="11" borderId="0" applyNumberFormat="0" applyBorder="0" applyAlignment="0" applyProtection="0"/>
    <xf numFmtId="0" fontId="70" fillId="12" borderId="0" applyNumberFormat="0" applyBorder="0" applyAlignment="0" applyProtection="0"/>
    <xf numFmtId="0" fontId="70" fillId="13" borderId="0" applyNumberFormat="0" applyBorder="0" applyAlignment="0" applyProtection="0"/>
    <xf numFmtId="0" fontId="71" fillId="14" borderId="0" applyNumberFormat="0" applyBorder="0" applyAlignment="0" applyProtection="0"/>
    <xf numFmtId="0" fontId="71" fillId="14" borderId="0" applyNumberFormat="0" applyBorder="0" applyAlignment="0" applyProtection="0"/>
    <xf numFmtId="0" fontId="71" fillId="14" borderId="0" applyNumberFormat="0" applyBorder="0" applyAlignment="0" applyProtection="0"/>
    <xf numFmtId="0" fontId="71" fillId="14" borderId="0" applyNumberFormat="0" applyBorder="0" applyAlignment="0" applyProtection="0"/>
    <xf numFmtId="0" fontId="71" fillId="14" borderId="0" applyNumberFormat="0" applyBorder="0" applyAlignment="0" applyProtection="0"/>
    <xf numFmtId="0" fontId="71" fillId="14" borderId="0" applyNumberFormat="0" applyBorder="0" applyAlignment="0" applyProtection="0"/>
    <xf numFmtId="0" fontId="71" fillId="14" borderId="0" applyNumberFormat="0" applyBorder="0" applyAlignment="0" applyProtection="0"/>
    <xf numFmtId="0" fontId="71" fillId="14" borderId="0" applyNumberFormat="0" applyBorder="0" applyAlignment="0" applyProtection="0"/>
    <xf numFmtId="0" fontId="71" fillId="14" borderId="0" applyNumberFormat="0" applyBorder="0" applyAlignment="0" applyProtection="0"/>
    <xf numFmtId="0" fontId="71" fillId="14" borderId="0" applyNumberFormat="0" applyBorder="0" applyAlignment="0" applyProtection="0"/>
    <xf numFmtId="0" fontId="71" fillId="14" borderId="0" applyNumberFormat="0" applyBorder="0" applyAlignment="0" applyProtection="0"/>
    <xf numFmtId="0" fontId="71" fillId="14" borderId="0" applyNumberFormat="0" applyBorder="0" applyAlignment="0" applyProtection="0"/>
    <xf numFmtId="0" fontId="71" fillId="15" borderId="0" applyNumberFormat="0" applyBorder="0" applyAlignment="0" applyProtection="0"/>
    <xf numFmtId="0" fontId="71" fillId="15" borderId="0" applyNumberFormat="0" applyBorder="0" applyAlignment="0" applyProtection="0"/>
    <xf numFmtId="0" fontId="71" fillId="15" borderId="0" applyNumberFormat="0" applyBorder="0" applyAlignment="0" applyProtection="0"/>
    <xf numFmtId="0" fontId="71" fillId="15" borderId="0" applyNumberFormat="0" applyBorder="0" applyAlignment="0" applyProtection="0"/>
    <xf numFmtId="0" fontId="71" fillId="15" borderId="0" applyNumberFormat="0" applyBorder="0" applyAlignment="0" applyProtection="0"/>
    <xf numFmtId="0" fontId="71" fillId="14" borderId="0" applyNumberFormat="0" applyBorder="0" applyAlignment="0" applyProtection="0"/>
    <xf numFmtId="0" fontId="71" fillId="14" borderId="0" applyNumberFormat="0" applyBorder="0" applyAlignment="0" applyProtection="0"/>
    <xf numFmtId="0" fontId="71" fillId="14" borderId="0" applyNumberFormat="0" applyBorder="0" applyAlignment="0" applyProtection="0"/>
    <xf numFmtId="0" fontId="71" fillId="14" borderId="0" applyNumberFormat="0" applyBorder="0" applyAlignment="0" applyProtection="0"/>
    <xf numFmtId="0" fontId="71" fillId="14" borderId="0" applyNumberFormat="0" applyBorder="0" applyAlignment="0" applyProtection="0"/>
    <xf numFmtId="0" fontId="71" fillId="14" borderId="0" applyNumberFormat="0" applyBorder="0" applyAlignment="0" applyProtection="0"/>
    <xf numFmtId="0" fontId="71" fillId="14" borderId="0" applyNumberFormat="0" applyBorder="0" applyAlignment="0" applyProtection="0"/>
    <xf numFmtId="0" fontId="71" fillId="14" borderId="0" applyNumberFormat="0" applyBorder="0" applyAlignment="0" applyProtection="0"/>
    <xf numFmtId="0" fontId="71" fillId="14" borderId="0" applyNumberFormat="0" applyBorder="0" applyAlignment="0" applyProtection="0"/>
    <xf numFmtId="0" fontId="71" fillId="14" borderId="0" applyNumberFormat="0" applyBorder="0" applyAlignment="0" applyProtection="0"/>
    <xf numFmtId="0" fontId="71" fillId="14" borderId="0" applyNumberFormat="0" applyBorder="0" applyAlignment="0" applyProtection="0"/>
    <xf numFmtId="0" fontId="71" fillId="14" borderId="0" applyNumberFormat="0" applyBorder="0" applyAlignment="0" applyProtection="0"/>
    <xf numFmtId="0" fontId="71" fillId="14" borderId="0" applyNumberFormat="0" applyBorder="0" applyAlignment="0" applyProtection="0"/>
    <xf numFmtId="0" fontId="71" fillId="14" borderId="0" applyNumberFormat="0" applyBorder="0" applyAlignment="0" applyProtection="0"/>
    <xf numFmtId="0" fontId="71" fillId="14" borderId="0" applyNumberFormat="0" applyBorder="0" applyAlignment="0" applyProtection="0"/>
    <xf numFmtId="0" fontId="71" fillId="14" borderId="0" applyNumberFormat="0" applyBorder="0" applyAlignment="0" applyProtection="0"/>
    <xf numFmtId="0" fontId="71" fillId="14" borderId="0" applyNumberFormat="0" applyBorder="0" applyAlignment="0" applyProtection="0"/>
    <xf numFmtId="0" fontId="71" fillId="14" borderId="0" applyNumberFormat="0" applyBorder="0" applyAlignment="0" applyProtection="0"/>
    <xf numFmtId="0" fontId="71" fillId="14" borderId="0" applyNumberFormat="0" applyBorder="0" applyAlignment="0" applyProtection="0"/>
    <xf numFmtId="0" fontId="71" fillId="14" borderId="0" applyNumberFormat="0" applyBorder="0" applyAlignment="0" applyProtection="0"/>
    <xf numFmtId="0" fontId="71" fillId="14" borderId="0" applyNumberFormat="0" applyBorder="0" applyAlignment="0" applyProtection="0"/>
    <xf numFmtId="0" fontId="71" fillId="14" borderId="0" applyNumberFormat="0" applyBorder="0" applyAlignment="0" applyProtection="0"/>
    <xf numFmtId="0" fontId="71" fillId="16" borderId="0" applyNumberFormat="0" applyBorder="0" applyAlignment="0" applyProtection="0"/>
    <xf numFmtId="0" fontId="71" fillId="16" borderId="0" applyNumberFormat="0" applyBorder="0" applyAlignment="0" applyProtection="0"/>
    <xf numFmtId="0" fontId="71" fillId="16" borderId="0" applyNumberFormat="0" applyBorder="0" applyAlignment="0" applyProtection="0"/>
    <xf numFmtId="0" fontId="71" fillId="16" borderId="0" applyNumberFormat="0" applyBorder="0" applyAlignment="0" applyProtection="0"/>
    <xf numFmtId="0" fontId="71" fillId="16" borderId="0" applyNumberFormat="0" applyBorder="0" applyAlignment="0" applyProtection="0"/>
    <xf numFmtId="0" fontId="71" fillId="16" borderId="0" applyNumberFormat="0" applyBorder="0" applyAlignment="0" applyProtection="0"/>
    <xf numFmtId="0" fontId="71" fillId="16" borderId="0" applyNumberFormat="0" applyBorder="0" applyAlignment="0" applyProtection="0"/>
    <xf numFmtId="0" fontId="71" fillId="16" borderId="0" applyNumberFormat="0" applyBorder="0" applyAlignment="0" applyProtection="0"/>
    <xf numFmtId="0" fontId="71" fillId="16" borderId="0" applyNumberFormat="0" applyBorder="0" applyAlignment="0" applyProtection="0"/>
    <xf numFmtId="0" fontId="71" fillId="16" borderId="0" applyNumberFormat="0" applyBorder="0" applyAlignment="0" applyProtection="0"/>
    <xf numFmtId="0" fontId="71" fillId="16" borderId="0" applyNumberFormat="0" applyBorder="0" applyAlignment="0" applyProtection="0"/>
    <xf numFmtId="0" fontId="71" fillId="16" borderId="0" applyNumberFormat="0" applyBorder="0" applyAlignment="0" applyProtection="0"/>
    <xf numFmtId="0" fontId="71" fillId="17" borderId="0" applyNumberFormat="0" applyBorder="0" applyAlignment="0" applyProtection="0"/>
    <xf numFmtId="0" fontId="71" fillId="17" borderId="0" applyNumberFormat="0" applyBorder="0" applyAlignment="0" applyProtection="0"/>
    <xf numFmtId="0" fontId="71" fillId="17" borderId="0" applyNumberFormat="0" applyBorder="0" applyAlignment="0" applyProtection="0"/>
    <xf numFmtId="0" fontId="71" fillId="17" borderId="0" applyNumberFormat="0" applyBorder="0" applyAlignment="0" applyProtection="0"/>
    <xf numFmtId="0" fontId="71" fillId="17" borderId="0" applyNumberFormat="0" applyBorder="0" applyAlignment="0" applyProtection="0"/>
    <xf numFmtId="0" fontId="71" fillId="16" borderId="0" applyNumberFormat="0" applyBorder="0" applyAlignment="0" applyProtection="0"/>
    <xf numFmtId="0" fontId="71" fillId="16" borderId="0" applyNumberFormat="0" applyBorder="0" applyAlignment="0" applyProtection="0"/>
    <xf numFmtId="0" fontId="71" fillId="16" borderId="0" applyNumberFormat="0" applyBorder="0" applyAlignment="0" applyProtection="0"/>
    <xf numFmtId="0" fontId="71" fillId="16" borderId="0" applyNumberFormat="0" applyBorder="0" applyAlignment="0" applyProtection="0"/>
    <xf numFmtId="0" fontId="71" fillId="16" borderId="0" applyNumberFormat="0" applyBorder="0" applyAlignment="0" applyProtection="0"/>
    <xf numFmtId="0" fontId="71" fillId="16" borderId="0" applyNumberFormat="0" applyBorder="0" applyAlignment="0" applyProtection="0"/>
    <xf numFmtId="0" fontId="71" fillId="16" borderId="0" applyNumberFormat="0" applyBorder="0" applyAlignment="0" applyProtection="0"/>
    <xf numFmtId="0" fontId="71" fillId="16" borderId="0" applyNumberFormat="0" applyBorder="0" applyAlignment="0" applyProtection="0"/>
    <xf numFmtId="0" fontId="71" fillId="16" borderId="0" applyNumberFormat="0" applyBorder="0" applyAlignment="0" applyProtection="0"/>
    <xf numFmtId="0" fontId="71" fillId="16" borderId="0" applyNumberFormat="0" applyBorder="0" applyAlignment="0" applyProtection="0"/>
    <xf numFmtId="0" fontId="71" fillId="16" borderId="0" applyNumberFormat="0" applyBorder="0" applyAlignment="0" applyProtection="0"/>
    <xf numFmtId="0" fontId="71" fillId="16" borderId="0" applyNumberFormat="0" applyBorder="0" applyAlignment="0" applyProtection="0"/>
    <xf numFmtId="0" fontId="71" fillId="16" borderId="0" applyNumberFormat="0" applyBorder="0" applyAlignment="0" applyProtection="0"/>
    <xf numFmtId="0" fontId="71" fillId="16" borderId="0" applyNumberFormat="0" applyBorder="0" applyAlignment="0" applyProtection="0"/>
    <xf numFmtId="0" fontId="71" fillId="16" borderId="0" applyNumberFormat="0" applyBorder="0" applyAlignment="0" applyProtection="0"/>
    <xf numFmtId="0" fontId="71" fillId="16" borderId="0" applyNumberFormat="0" applyBorder="0" applyAlignment="0" applyProtection="0"/>
    <xf numFmtId="0" fontId="71" fillId="16" borderId="0" applyNumberFormat="0" applyBorder="0" applyAlignment="0" applyProtection="0"/>
    <xf numFmtId="0" fontId="71" fillId="16" borderId="0" applyNumberFormat="0" applyBorder="0" applyAlignment="0" applyProtection="0"/>
    <xf numFmtId="0" fontId="71" fillId="16" borderId="0" applyNumberFormat="0" applyBorder="0" applyAlignment="0" applyProtection="0"/>
    <xf numFmtId="0" fontId="71" fillId="16" borderId="0" applyNumberFormat="0" applyBorder="0" applyAlignment="0" applyProtection="0"/>
    <xf numFmtId="0" fontId="71" fillId="16" borderId="0" applyNumberFormat="0" applyBorder="0" applyAlignment="0" applyProtection="0"/>
    <xf numFmtId="0" fontId="71" fillId="16" borderId="0" applyNumberFormat="0" applyBorder="0" applyAlignment="0" applyProtection="0"/>
    <xf numFmtId="0" fontId="71" fillId="18" borderId="0" applyNumberFormat="0" applyBorder="0" applyAlignment="0" applyProtection="0"/>
    <xf numFmtId="0" fontId="71" fillId="18" borderId="0" applyNumberFormat="0" applyBorder="0" applyAlignment="0" applyProtection="0"/>
    <xf numFmtId="0" fontId="71" fillId="18" borderId="0" applyNumberFormat="0" applyBorder="0" applyAlignment="0" applyProtection="0"/>
    <xf numFmtId="0" fontId="71" fillId="18" borderId="0" applyNumberFormat="0" applyBorder="0" applyAlignment="0" applyProtection="0"/>
    <xf numFmtId="0" fontId="71" fillId="18" borderId="0" applyNumberFormat="0" applyBorder="0" applyAlignment="0" applyProtection="0"/>
    <xf numFmtId="0" fontId="71" fillId="18" borderId="0" applyNumberFormat="0" applyBorder="0" applyAlignment="0" applyProtection="0"/>
    <xf numFmtId="0" fontId="71" fillId="18" borderId="0" applyNumberFormat="0" applyBorder="0" applyAlignment="0" applyProtection="0"/>
    <xf numFmtId="0" fontId="71" fillId="18" borderId="0" applyNumberFormat="0" applyBorder="0" applyAlignment="0" applyProtection="0"/>
    <xf numFmtId="0" fontId="71" fillId="18" borderId="0" applyNumberFormat="0" applyBorder="0" applyAlignment="0" applyProtection="0"/>
    <xf numFmtId="0" fontId="71" fillId="18" borderId="0" applyNumberFormat="0" applyBorder="0" applyAlignment="0" applyProtection="0"/>
    <xf numFmtId="0" fontId="71" fillId="18" borderId="0" applyNumberFormat="0" applyBorder="0" applyAlignment="0" applyProtection="0"/>
    <xf numFmtId="0" fontId="71" fillId="18" borderId="0" applyNumberFormat="0" applyBorder="0" applyAlignment="0" applyProtection="0"/>
    <xf numFmtId="0" fontId="71" fillId="19" borderId="0" applyNumberFormat="0" applyBorder="0" applyAlignment="0" applyProtection="0"/>
    <xf numFmtId="0" fontId="71" fillId="19" borderId="0" applyNumberFormat="0" applyBorder="0" applyAlignment="0" applyProtection="0"/>
    <xf numFmtId="0" fontId="71" fillId="19" borderId="0" applyNumberFormat="0" applyBorder="0" applyAlignment="0" applyProtection="0"/>
    <xf numFmtId="0" fontId="71" fillId="19" borderId="0" applyNumberFormat="0" applyBorder="0" applyAlignment="0" applyProtection="0"/>
    <xf numFmtId="0" fontId="71" fillId="19" borderId="0" applyNumberFormat="0" applyBorder="0" applyAlignment="0" applyProtection="0"/>
    <xf numFmtId="0" fontId="71" fillId="18" borderId="0" applyNumberFormat="0" applyBorder="0" applyAlignment="0" applyProtection="0"/>
    <xf numFmtId="0" fontId="71" fillId="18" borderId="0" applyNumberFormat="0" applyBorder="0" applyAlignment="0" applyProtection="0"/>
    <xf numFmtId="0" fontId="71" fillId="18" borderId="0" applyNumberFormat="0" applyBorder="0" applyAlignment="0" applyProtection="0"/>
    <xf numFmtId="0" fontId="71" fillId="18" borderId="0" applyNumberFormat="0" applyBorder="0" applyAlignment="0" applyProtection="0"/>
    <xf numFmtId="0" fontId="71" fillId="18" borderId="0" applyNumberFormat="0" applyBorder="0" applyAlignment="0" applyProtection="0"/>
    <xf numFmtId="0" fontId="71" fillId="18" borderId="0" applyNumberFormat="0" applyBorder="0" applyAlignment="0" applyProtection="0"/>
    <xf numFmtId="0" fontId="71" fillId="18" borderId="0" applyNumberFormat="0" applyBorder="0" applyAlignment="0" applyProtection="0"/>
    <xf numFmtId="0" fontId="71" fillId="18" borderId="0" applyNumberFormat="0" applyBorder="0" applyAlignment="0" applyProtection="0"/>
    <xf numFmtId="0" fontId="71" fillId="18" borderId="0" applyNumberFormat="0" applyBorder="0" applyAlignment="0" applyProtection="0"/>
    <xf numFmtId="0" fontId="71" fillId="18" borderId="0" applyNumberFormat="0" applyBorder="0" applyAlignment="0" applyProtection="0"/>
    <xf numFmtId="0" fontId="71" fillId="18" borderId="0" applyNumberFormat="0" applyBorder="0" applyAlignment="0" applyProtection="0"/>
    <xf numFmtId="0" fontId="71" fillId="18" borderId="0" applyNumberFormat="0" applyBorder="0" applyAlignment="0" applyProtection="0"/>
    <xf numFmtId="0" fontId="71" fillId="18" borderId="0" applyNumberFormat="0" applyBorder="0" applyAlignment="0" applyProtection="0"/>
    <xf numFmtId="0" fontId="71" fillId="18" borderId="0" applyNumberFormat="0" applyBorder="0" applyAlignment="0" applyProtection="0"/>
    <xf numFmtId="0" fontId="71" fillId="18" borderId="0" applyNumberFormat="0" applyBorder="0" applyAlignment="0" applyProtection="0"/>
    <xf numFmtId="0" fontId="71" fillId="18" borderId="0" applyNumberFormat="0" applyBorder="0" applyAlignment="0" applyProtection="0"/>
    <xf numFmtId="0" fontId="71" fillId="18" borderId="0" applyNumberFormat="0" applyBorder="0" applyAlignment="0" applyProtection="0"/>
    <xf numFmtId="0" fontId="71" fillId="18" borderId="0" applyNumberFormat="0" applyBorder="0" applyAlignment="0" applyProtection="0"/>
    <xf numFmtId="0" fontId="71" fillId="18" borderId="0" applyNumberFormat="0" applyBorder="0" applyAlignment="0" applyProtection="0"/>
    <xf numFmtId="0" fontId="71" fillId="18" borderId="0" applyNumberFormat="0" applyBorder="0" applyAlignment="0" applyProtection="0"/>
    <xf numFmtId="0" fontId="71" fillId="18" borderId="0" applyNumberFormat="0" applyBorder="0" applyAlignment="0" applyProtection="0"/>
    <xf numFmtId="0" fontId="71" fillId="18" borderId="0" applyNumberFormat="0" applyBorder="0" applyAlignment="0" applyProtection="0"/>
    <xf numFmtId="0" fontId="71" fillId="20" borderId="0" applyNumberFormat="0" applyBorder="0" applyAlignment="0" applyProtection="0"/>
    <xf numFmtId="0" fontId="71" fillId="20" borderId="0" applyNumberFormat="0" applyBorder="0" applyAlignment="0" applyProtection="0"/>
    <xf numFmtId="0" fontId="71" fillId="20" borderId="0" applyNumberFormat="0" applyBorder="0" applyAlignment="0" applyProtection="0"/>
    <xf numFmtId="0" fontId="71" fillId="20" borderId="0" applyNumberFormat="0" applyBorder="0" applyAlignment="0" applyProtection="0"/>
    <xf numFmtId="0" fontId="71" fillId="20" borderId="0" applyNumberFormat="0" applyBorder="0" applyAlignment="0" applyProtection="0"/>
    <xf numFmtId="0" fontId="71" fillId="20" borderId="0" applyNumberFormat="0" applyBorder="0" applyAlignment="0" applyProtection="0"/>
    <xf numFmtId="0" fontId="71" fillId="20" borderId="0" applyNumberFormat="0" applyBorder="0" applyAlignment="0" applyProtection="0"/>
    <xf numFmtId="0" fontId="71" fillId="20" borderId="0" applyNumberFormat="0" applyBorder="0" applyAlignment="0" applyProtection="0"/>
    <xf numFmtId="0" fontId="71" fillId="20" borderId="0" applyNumberFormat="0" applyBorder="0" applyAlignment="0" applyProtection="0"/>
    <xf numFmtId="0" fontId="71" fillId="20" borderId="0" applyNumberFormat="0" applyBorder="0" applyAlignment="0" applyProtection="0"/>
    <xf numFmtId="0" fontId="71" fillId="20" borderId="0" applyNumberFormat="0" applyBorder="0" applyAlignment="0" applyProtection="0"/>
    <xf numFmtId="0" fontId="71" fillId="20" borderId="0" applyNumberFormat="0" applyBorder="0" applyAlignment="0" applyProtection="0"/>
    <xf numFmtId="0" fontId="71" fillId="21" borderId="0" applyNumberFormat="0" applyBorder="0" applyAlignment="0" applyProtection="0"/>
    <xf numFmtId="0" fontId="71" fillId="21" borderId="0" applyNumberFormat="0" applyBorder="0" applyAlignment="0" applyProtection="0"/>
    <xf numFmtId="0" fontId="71" fillId="21" borderId="0" applyNumberFormat="0" applyBorder="0" applyAlignment="0" applyProtection="0"/>
    <xf numFmtId="0" fontId="71" fillId="21" borderId="0" applyNumberFormat="0" applyBorder="0" applyAlignment="0" applyProtection="0"/>
    <xf numFmtId="0" fontId="71" fillId="21" borderId="0" applyNumberFormat="0" applyBorder="0" applyAlignment="0" applyProtection="0"/>
    <xf numFmtId="0" fontId="71" fillId="20" borderId="0" applyNumberFormat="0" applyBorder="0" applyAlignment="0" applyProtection="0"/>
    <xf numFmtId="0" fontId="71" fillId="20" borderId="0" applyNumberFormat="0" applyBorder="0" applyAlignment="0" applyProtection="0"/>
    <xf numFmtId="0" fontId="71" fillId="20" borderId="0" applyNumberFormat="0" applyBorder="0" applyAlignment="0" applyProtection="0"/>
    <xf numFmtId="0" fontId="71" fillId="20" borderId="0" applyNumberFormat="0" applyBorder="0" applyAlignment="0" applyProtection="0"/>
    <xf numFmtId="0" fontId="71" fillId="20" borderId="0" applyNumberFormat="0" applyBorder="0" applyAlignment="0" applyProtection="0"/>
    <xf numFmtId="0" fontId="71" fillId="20" borderId="0" applyNumberFormat="0" applyBorder="0" applyAlignment="0" applyProtection="0"/>
    <xf numFmtId="0" fontId="71" fillId="20" borderId="0" applyNumberFormat="0" applyBorder="0" applyAlignment="0" applyProtection="0"/>
    <xf numFmtId="0" fontId="71" fillId="20" borderId="0" applyNumberFormat="0" applyBorder="0" applyAlignment="0" applyProtection="0"/>
    <xf numFmtId="0" fontId="71" fillId="20" borderId="0" applyNumberFormat="0" applyBorder="0" applyAlignment="0" applyProtection="0"/>
    <xf numFmtId="0" fontId="71" fillId="20" borderId="0" applyNumberFormat="0" applyBorder="0" applyAlignment="0" applyProtection="0"/>
    <xf numFmtId="0" fontId="71" fillId="20" borderId="0" applyNumberFormat="0" applyBorder="0" applyAlignment="0" applyProtection="0"/>
    <xf numFmtId="0" fontId="71" fillId="20" borderId="0" applyNumberFormat="0" applyBorder="0" applyAlignment="0" applyProtection="0"/>
    <xf numFmtId="0" fontId="71" fillId="20" borderId="0" applyNumberFormat="0" applyBorder="0" applyAlignment="0" applyProtection="0"/>
    <xf numFmtId="0" fontId="71" fillId="20" borderId="0" applyNumberFormat="0" applyBorder="0" applyAlignment="0" applyProtection="0"/>
    <xf numFmtId="0" fontId="71" fillId="20" borderId="0" applyNumberFormat="0" applyBorder="0" applyAlignment="0" applyProtection="0"/>
    <xf numFmtId="0" fontId="71" fillId="20" borderId="0" applyNumberFormat="0" applyBorder="0" applyAlignment="0" applyProtection="0"/>
    <xf numFmtId="0" fontId="71" fillId="20" borderId="0" applyNumberFormat="0" applyBorder="0" applyAlignment="0" applyProtection="0"/>
    <xf numFmtId="0" fontId="71" fillId="20" borderId="0" applyNumberFormat="0" applyBorder="0" applyAlignment="0" applyProtection="0"/>
    <xf numFmtId="0" fontId="71" fillId="20" borderId="0" applyNumberFormat="0" applyBorder="0" applyAlignment="0" applyProtection="0"/>
    <xf numFmtId="0" fontId="71" fillId="20" borderId="0" applyNumberFormat="0" applyBorder="0" applyAlignment="0" applyProtection="0"/>
    <xf numFmtId="0" fontId="71" fillId="20" borderId="0" applyNumberFormat="0" applyBorder="0" applyAlignment="0" applyProtection="0"/>
    <xf numFmtId="0" fontId="71" fillId="20" borderId="0" applyNumberFormat="0" applyBorder="0" applyAlignment="0" applyProtection="0"/>
    <xf numFmtId="0" fontId="71" fillId="22" borderId="0" applyNumberFormat="0" applyBorder="0" applyAlignment="0" applyProtection="0"/>
    <xf numFmtId="0" fontId="71" fillId="22" borderId="0" applyNumberFormat="0" applyBorder="0" applyAlignment="0" applyProtection="0"/>
    <xf numFmtId="0" fontId="71" fillId="22" borderId="0" applyNumberFormat="0" applyBorder="0" applyAlignment="0" applyProtection="0"/>
    <xf numFmtId="0" fontId="71" fillId="22" borderId="0" applyNumberFormat="0" applyBorder="0" applyAlignment="0" applyProtection="0"/>
    <xf numFmtId="0" fontId="71" fillId="22" borderId="0" applyNumberFormat="0" applyBorder="0" applyAlignment="0" applyProtection="0"/>
    <xf numFmtId="0" fontId="71" fillId="22" borderId="0" applyNumberFormat="0" applyBorder="0" applyAlignment="0" applyProtection="0"/>
    <xf numFmtId="0" fontId="71" fillId="22" borderId="0" applyNumberFormat="0" applyBorder="0" applyAlignment="0" applyProtection="0"/>
    <xf numFmtId="0" fontId="71" fillId="22" borderId="0" applyNumberFormat="0" applyBorder="0" applyAlignment="0" applyProtection="0"/>
    <xf numFmtId="0" fontId="71" fillId="22" borderId="0" applyNumberFormat="0" applyBorder="0" applyAlignment="0" applyProtection="0"/>
    <xf numFmtId="0" fontId="71" fillId="22" borderId="0" applyNumberFormat="0" applyBorder="0" applyAlignment="0" applyProtection="0"/>
    <xf numFmtId="0" fontId="71" fillId="22" borderId="0" applyNumberFormat="0" applyBorder="0" applyAlignment="0" applyProtection="0"/>
    <xf numFmtId="0" fontId="71" fillId="22" borderId="0" applyNumberFormat="0" applyBorder="0" applyAlignment="0" applyProtection="0"/>
    <xf numFmtId="0" fontId="71" fillId="23" borderId="0" applyNumberFormat="0" applyBorder="0" applyAlignment="0" applyProtection="0"/>
    <xf numFmtId="0" fontId="71" fillId="23" borderId="0" applyNumberFormat="0" applyBorder="0" applyAlignment="0" applyProtection="0"/>
    <xf numFmtId="0" fontId="71" fillId="23" borderId="0" applyNumberFormat="0" applyBorder="0" applyAlignment="0" applyProtection="0"/>
    <xf numFmtId="0" fontId="71" fillId="23" borderId="0" applyNumberFormat="0" applyBorder="0" applyAlignment="0" applyProtection="0"/>
    <xf numFmtId="0" fontId="71" fillId="23" borderId="0" applyNumberFormat="0" applyBorder="0" applyAlignment="0" applyProtection="0"/>
    <xf numFmtId="0" fontId="71" fillId="22" borderId="0" applyNumberFormat="0" applyBorder="0" applyAlignment="0" applyProtection="0"/>
    <xf numFmtId="0" fontId="71" fillId="22" borderId="0" applyNumberFormat="0" applyBorder="0" applyAlignment="0" applyProtection="0"/>
    <xf numFmtId="0" fontId="71" fillId="22" borderId="0" applyNumberFormat="0" applyBorder="0" applyAlignment="0" applyProtection="0"/>
    <xf numFmtId="0" fontId="71" fillId="22" borderId="0" applyNumberFormat="0" applyBorder="0" applyAlignment="0" applyProtection="0"/>
    <xf numFmtId="0" fontId="71" fillId="22" borderId="0" applyNumberFormat="0" applyBorder="0" applyAlignment="0" applyProtection="0"/>
    <xf numFmtId="0" fontId="71" fillId="22" borderId="0" applyNumberFormat="0" applyBorder="0" applyAlignment="0" applyProtection="0"/>
    <xf numFmtId="0" fontId="71" fillId="22" borderId="0" applyNumberFormat="0" applyBorder="0" applyAlignment="0" applyProtection="0"/>
    <xf numFmtId="0" fontId="71" fillId="22" borderId="0" applyNumberFormat="0" applyBorder="0" applyAlignment="0" applyProtection="0"/>
    <xf numFmtId="0" fontId="71" fillId="22" borderId="0" applyNumberFormat="0" applyBorder="0" applyAlignment="0" applyProtection="0"/>
    <xf numFmtId="0" fontId="71" fillId="22" borderId="0" applyNumberFormat="0" applyBorder="0" applyAlignment="0" applyProtection="0"/>
    <xf numFmtId="0" fontId="71" fillId="22" borderId="0" applyNumberFormat="0" applyBorder="0" applyAlignment="0" applyProtection="0"/>
    <xf numFmtId="0" fontId="71" fillId="22" borderId="0" applyNumberFormat="0" applyBorder="0" applyAlignment="0" applyProtection="0"/>
    <xf numFmtId="0" fontId="71" fillId="22" borderId="0" applyNumberFormat="0" applyBorder="0" applyAlignment="0" applyProtection="0"/>
    <xf numFmtId="0" fontId="71" fillId="22" borderId="0" applyNumberFormat="0" applyBorder="0" applyAlignment="0" applyProtection="0"/>
    <xf numFmtId="0" fontId="71" fillId="22" borderId="0" applyNumberFormat="0" applyBorder="0" applyAlignment="0" applyProtection="0"/>
    <xf numFmtId="0" fontId="71" fillId="22" borderId="0" applyNumberFormat="0" applyBorder="0" applyAlignment="0" applyProtection="0"/>
    <xf numFmtId="0" fontId="71" fillId="22" borderId="0" applyNumberFormat="0" applyBorder="0" applyAlignment="0" applyProtection="0"/>
    <xf numFmtId="0" fontId="71" fillId="22" borderId="0" applyNumberFormat="0" applyBorder="0" applyAlignment="0" applyProtection="0"/>
    <xf numFmtId="0" fontId="71" fillId="22" borderId="0" applyNumberFormat="0" applyBorder="0" applyAlignment="0" applyProtection="0"/>
    <xf numFmtId="0" fontId="71" fillId="22" borderId="0" applyNumberFormat="0" applyBorder="0" applyAlignment="0" applyProtection="0"/>
    <xf numFmtId="0" fontId="71" fillId="22" borderId="0" applyNumberFormat="0" applyBorder="0" applyAlignment="0" applyProtection="0"/>
    <xf numFmtId="0" fontId="71" fillId="22" borderId="0" applyNumberFormat="0" applyBorder="0" applyAlignment="0" applyProtection="0"/>
    <xf numFmtId="0" fontId="71" fillId="24" borderId="0" applyNumberFormat="0" applyBorder="0" applyAlignment="0" applyProtection="0"/>
    <xf numFmtId="0" fontId="71" fillId="24" borderId="0" applyNumberFormat="0" applyBorder="0" applyAlignment="0" applyProtection="0"/>
    <xf numFmtId="0" fontId="71" fillId="24" borderId="0" applyNumberFormat="0" applyBorder="0" applyAlignment="0" applyProtection="0"/>
    <xf numFmtId="0" fontId="71" fillId="24" borderId="0" applyNumberFormat="0" applyBorder="0" applyAlignment="0" applyProtection="0"/>
    <xf numFmtId="0" fontId="71" fillId="24" borderId="0" applyNumberFormat="0" applyBorder="0" applyAlignment="0" applyProtection="0"/>
    <xf numFmtId="0" fontId="71" fillId="24" borderId="0" applyNumberFormat="0" applyBorder="0" applyAlignment="0" applyProtection="0"/>
    <xf numFmtId="0" fontId="71" fillId="24" borderId="0" applyNumberFormat="0" applyBorder="0" applyAlignment="0" applyProtection="0"/>
    <xf numFmtId="0" fontId="71" fillId="24" borderId="0" applyNumberFormat="0" applyBorder="0" applyAlignment="0" applyProtection="0"/>
    <xf numFmtId="0" fontId="71" fillId="24" borderId="0" applyNumberFormat="0" applyBorder="0" applyAlignment="0" applyProtection="0"/>
    <xf numFmtId="0" fontId="71" fillId="24" borderId="0" applyNumberFormat="0" applyBorder="0" applyAlignment="0" applyProtection="0"/>
    <xf numFmtId="0" fontId="71" fillId="24" borderId="0" applyNumberFormat="0" applyBorder="0" applyAlignment="0" applyProtection="0"/>
    <xf numFmtId="0" fontId="71" fillId="24" borderId="0" applyNumberFormat="0" applyBorder="0" applyAlignment="0" applyProtection="0"/>
    <xf numFmtId="0" fontId="71" fillId="25" borderId="0" applyNumberFormat="0" applyBorder="0" applyAlignment="0" applyProtection="0"/>
    <xf numFmtId="0" fontId="71" fillId="25" borderId="0" applyNumberFormat="0" applyBorder="0" applyAlignment="0" applyProtection="0"/>
    <xf numFmtId="0" fontId="71" fillId="25" borderId="0" applyNumberFormat="0" applyBorder="0" applyAlignment="0" applyProtection="0"/>
    <xf numFmtId="0" fontId="71" fillId="25" borderId="0" applyNumberFormat="0" applyBorder="0" applyAlignment="0" applyProtection="0"/>
    <xf numFmtId="0" fontId="71" fillId="25" borderId="0" applyNumberFormat="0" applyBorder="0" applyAlignment="0" applyProtection="0"/>
    <xf numFmtId="0" fontId="71" fillId="24" borderId="0" applyNumberFormat="0" applyBorder="0" applyAlignment="0" applyProtection="0"/>
    <xf numFmtId="0" fontId="71" fillId="24" borderId="0" applyNumberFormat="0" applyBorder="0" applyAlignment="0" applyProtection="0"/>
    <xf numFmtId="0" fontId="71" fillId="24" borderId="0" applyNumberFormat="0" applyBorder="0" applyAlignment="0" applyProtection="0"/>
    <xf numFmtId="0" fontId="71" fillId="24" borderId="0" applyNumberFormat="0" applyBorder="0" applyAlignment="0" applyProtection="0"/>
    <xf numFmtId="0" fontId="71" fillId="24" borderId="0" applyNumberFormat="0" applyBorder="0" applyAlignment="0" applyProtection="0"/>
    <xf numFmtId="0" fontId="71" fillId="24" borderId="0" applyNumberFormat="0" applyBorder="0" applyAlignment="0" applyProtection="0"/>
    <xf numFmtId="0" fontId="71" fillId="24" borderId="0" applyNumberFormat="0" applyBorder="0" applyAlignment="0" applyProtection="0"/>
    <xf numFmtId="0" fontId="71" fillId="24" borderId="0" applyNumberFormat="0" applyBorder="0" applyAlignment="0" applyProtection="0"/>
    <xf numFmtId="0" fontId="71" fillId="24" borderId="0" applyNumberFormat="0" applyBorder="0" applyAlignment="0" applyProtection="0"/>
    <xf numFmtId="0" fontId="71" fillId="24" borderId="0" applyNumberFormat="0" applyBorder="0" applyAlignment="0" applyProtection="0"/>
    <xf numFmtId="0" fontId="71" fillId="24" borderId="0" applyNumberFormat="0" applyBorder="0" applyAlignment="0" applyProtection="0"/>
    <xf numFmtId="0" fontId="71" fillId="24" borderId="0" applyNumberFormat="0" applyBorder="0" applyAlignment="0" applyProtection="0"/>
    <xf numFmtId="0" fontId="71" fillId="24" borderId="0" applyNumberFormat="0" applyBorder="0" applyAlignment="0" applyProtection="0"/>
    <xf numFmtId="0" fontId="71" fillId="24" borderId="0" applyNumberFormat="0" applyBorder="0" applyAlignment="0" applyProtection="0"/>
    <xf numFmtId="0" fontId="71" fillId="24" borderId="0" applyNumberFormat="0" applyBorder="0" applyAlignment="0" applyProtection="0"/>
    <xf numFmtId="0" fontId="71" fillId="24" borderId="0" applyNumberFormat="0" applyBorder="0" applyAlignment="0" applyProtection="0"/>
    <xf numFmtId="0" fontId="71" fillId="24" borderId="0" applyNumberFormat="0" applyBorder="0" applyAlignment="0" applyProtection="0"/>
    <xf numFmtId="0" fontId="71" fillId="24" borderId="0" applyNumberFormat="0" applyBorder="0" applyAlignment="0" applyProtection="0"/>
    <xf numFmtId="0" fontId="71" fillId="24" borderId="0" applyNumberFormat="0" applyBorder="0" applyAlignment="0" applyProtection="0"/>
    <xf numFmtId="0" fontId="71" fillId="24" borderId="0" applyNumberFormat="0" applyBorder="0" applyAlignment="0" applyProtection="0"/>
    <xf numFmtId="0" fontId="71" fillId="24" borderId="0" applyNumberFormat="0" applyBorder="0" applyAlignment="0" applyProtection="0"/>
    <xf numFmtId="0" fontId="71" fillId="24" borderId="0" applyNumberFormat="0" applyBorder="0" applyAlignment="0" applyProtection="0"/>
    <xf numFmtId="186" fontId="72" fillId="26" borderId="18">
      <alignment horizontal="center" vertical="center"/>
      <protection locked="0"/>
    </xf>
    <xf numFmtId="186" fontId="72" fillId="26" borderId="18">
      <alignment horizontal="center" vertical="center"/>
      <protection locked="0"/>
    </xf>
    <xf numFmtId="187" fontId="61" fillId="27" borderId="19">
      <alignment horizontal="center" vertical="center"/>
      <protection locked="0"/>
    </xf>
    <xf numFmtId="0" fontId="69" fillId="28" borderId="0" applyNumberFormat="0" applyBorder="0" applyAlignment="0" applyProtection="0"/>
    <xf numFmtId="0" fontId="69" fillId="29" borderId="0" applyNumberFormat="0" applyBorder="0" applyAlignment="0" applyProtection="0"/>
    <xf numFmtId="0" fontId="69" fillId="30" borderId="0" applyNumberFormat="0" applyBorder="0" applyAlignment="0" applyProtection="0"/>
    <xf numFmtId="0" fontId="69" fillId="11" borderId="0" applyNumberFormat="0" applyBorder="0" applyAlignment="0" applyProtection="0"/>
    <xf numFmtId="0" fontId="69" fillId="28" borderId="0" applyNumberFormat="0" applyBorder="0" applyAlignment="0" applyProtection="0"/>
    <xf numFmtId="0" fontId="69" fillId="31" borderId="0" applyNumberFormat="0" applyBorder="0" applyAlignment="0" applyProtection="0"/>
    <xf numFmtId="0" fontId="70" fillId="28" borderId="0" applyNumberFormat="0" applyBorder="0" applyAlignment="0" applyProtection="0"/>
    <xf numFmtId="0" fontId="70" fillId="29" borderId="0" applyNumberFormat="0" applyBorder="0" applyAlignment="0" applyProtection="0"/>
    <xf numFmtId="0" fontId="70" fillId="30" borderId="0" applyNumberFormat="0" applyBorder="0" applyAlignment="0" applyProtection="0"/>
    <xf numFmtId="0" fontId="70" fillId="11" borderId="0" applyNumberFormat="0" applyBorder="0" applyAlignment="0" applyProtection="0"/>
    <xf numFmtId="0" fontId="70" fillId="28" borderId="0" applyNumberFormat="0" applyBorder="0" applyAlignment="0" applyProtection="0"/>
    <xf numFmtId="0" fontId="70" fillId="31" borderId="0" applyNumberFormat="0" applyBorder="0" applyAlignment="0" applyProtection="0"/>
    <xf numFmtId="0" fontId="71" fillId="32" borderId="0" applyNumberFormat="0" applyBorder="0" applyAlignment="0" applyProtection="0"/>
    <xf numFmtId="0" fontId="71" fillId="32" borderId="0" applyNumberFormat="0" applyBorder="0" applyAlignment="0" applyProtection="0"/>
    <xf numFmtId="0" fontId="71" fillId="32" borderId="0" applyNumberFormat="0" applyBorder="0" applyAlignment="0" applyProtection="0"/>
    <xf numFmtId="0" fontId="71" fillId="32" borderId="0" applyNumberFormat="0" applyBorder="0" applyAlignment="0" applyProtection="0"/>
    <xf numFmtId="0" fontId="71" fillId="32" borderId="0" applyNumberFormat="0" applyBorder="0" applyAlignment="0" applyProtection="0"/>
    <xf numFmtId="0" fontId="71" fillId="32" borderId="0" applyNumberFormat="0" applyBorder="0" applyAlignment="0" applyProtection="0"/>
    <xf numFmtId="0" fontId="71" fillId="32" borderId="0" applyNumberFormat="0" applyBorder="0" applyAlignment="0" applyProtection="0"/>
    <xf numFmtId="0" fontId="71" fillId="32" borderId="0" applyNumberFormat="0" applyBorder="0" applyAlignment="0" applyProtection="0"/>
    <xf numFmtId="0" fontId="71" fillId="32" borderId="0" applyNumberFormat="0" applyBorder="0" applyAlignment="0" applyProtection="0"/>
    <xf numFmtId="0" fontId="71" fillId="32" borderId="0" applyNumberFormat="0" applyBorder="0" applyAlignment="0" applyProtection="0"/>
    <xf numFmtId="0" fontId="71" fillId="32" borderId="0" applyNumberFormat="0" applyBorder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3" borderId="0" applyNumberFormat="0" applyBorder="0" applyAlignment="0" applyProtection="0"/>
    <xf numFmtId="0" fontId="71" fillId="33" borderId="0" applyNumberFormat="0" applyBorder="0" applyAlignment="0" applyProtection="0"/>
    <xf numFmtId="0" fontId="71" fillId="33" borderId="0" applyNumberFormat="0" applyBorder="0" applyAlignment="0" applyProtection="0"/>
    <xf numFmtId="0" fontId="71" fillId="33" borderId="0" applyNumberFormat="0" applyBorder="0" applyAlignment="0" applyProtection="0"/>
    <xf numFmtId="0" fontId="71" fillId="32" borderId="0" applyNumberFormat="0" applyBorder="0" applyAlignment="0" applyProtection="0"/>
    <xf numFmtId="0" fontId="71" fillId="32" borderId="0" applyNumberFormat="0" applyBorder="0" applyAlignment="0" applyProtection="0"/>
    <xf numFmtId="0" fontId="71" fillId="32" borderId="0" applyNumberFormat="0" applyBorder="0" applyAlignment="0" applyProtection="0"/>
    <xf numFmtId="0" fontId="71" fillId="32" borderId="0" applyNumberFormat="0" applyBorder="0" applyAlignment="0" applyProtection="0"/>
    <xf numFmtId="0" fontId="71" fillId="32" borderId="0" applyNumberFormat="0" applyBorder="0" applyAlignment="0" applyProtection="0"/>
    <xf numFmtId="0" fontId="71" fillId="32" borderId="0" applyNumberFormat="0" applyBorder="0" applyAlignment="0" applyProtection="0"/>
    <xf numFmtId="0" fontId="71" fillId="32" borderId="0" applyNumberFormat="0" applyBorder="0" applyAlignment="0" applyProtection="0"/>
    <xf numFmtId="0" fontId="71" fillId="32" borderId="0" applyNumberFormat="0" applyBorder="0" applyAlignment="0" applyProtection="0"/>
    <xf numFmtId="0" fontId="71" fillId="32" borderId="0" applyNumberFormat="0" applyBorder="0" applyAlignment="0" applyProtection="0"/>
    <xf numFmtId="0" fontId="71" fillId="32" borderId="0" applyNumberFormat="0" applyBorder="0" applyAlignment="0" applyProtection="0"/>
    <xf numFmtId="0" fontId="71" fillId="32" borderId="0" applyNumberFormat="0" applyBorder="0" applyAlignment="0" applyProtection="0"/>
    <xf numFmtId="0" fontId="71" fillId="32" borderId="0" applyNumberFormat="0" applyBorder="0" applyAlignment="0" applyProtection="0"/>
    <xf numFmtId="0" fontId="71" fillId="32" borderId="0" applyNumberFormat="0" applyBorder="0" applyAlignment="0" applyProtection="0"/>
    <xf numFmtId="0" fontId="71" fillId="32" borderId="0" applyNumberFormat="0" applyBorder="0" applyAlignment="0" applyProtection="0"/>
    <xf numFmtId="0" fontId="71" fillId="32" borderId="0" applyNumberFormat="0" applyBorder="0" applyAlignment="0" applyProtection="0"/>
    <xf numFmtId="0" fontId="71" fillId="32" borderId="0" applyNumberFormat="0" applyBorder="0" applyAlignment="0" applyProtection="0"/>
    <xf numFmtId="0" fontId="71" fillId="32" borderId="0" applyNumberFormat="0" applyBorder="0" applyAlignment="0" applyProtection="0"/>
    <xf numFmtId="0" fontId="71" fillId="32" borderId="0" applyNumberFormat="0" applyBorder="0" applyAlignment="0" applyProtection="0"/>
    <xf numFmtId="0" fontId="71" fillId="32" borderId="0" applyNumberFormat="0" applyBorder="0" applyAlignment="0" applyProtection="0"/>
    <xf numFmtId="0" fontId="71" fillId="32" borderId="0" applyNumberFormat="0" applyBorder="0" applyAlignment="0" applyProtection="0"/>
    <xf numFmtId="0" fontId="71" fillId="32" borderId="0" applyNumberFormat="0" applyBorder="0" applyAlignment="0" applyProtection="0"/>
    <xf numFmtId="0" fontId="71" fillId="32" borderId="0" applyNumberFormat="0" applyBorder="0" applyAlignment="0" applyProtection="0"/>
    <xf numFmtId="0" fontId="71" fillId="34" borderId="0" applyNumberFormat="0" applyBorder="0" applyAlignment="0" applyProtection="0"/>
    <xf numFmtId="0" fontId="71" fillId="34" borderId="0" applyNumberFormat="0" applyBorder="0" applyAlignment="0" applyProtection="0"/>
    <xf numFmtId="0" fontId="71" fillId="34" borderId="0" applyNumberFormat="0" applyBorder="0" applyAlignment="0" applyProtection="0"/>
    <xf numFmtId="0" fontId="71" fillId="34" borderId="0" applyNumberFormat="0" applyBorder="0" applyAlignment="0" applyProtection="0"/>
    <xf numFmtId="0" fontId="71" fillId="34" borderId="0" applyNumberFormat="0" applyBorder="0" applyAlignment="0" applyProtection="0"/>
    <xf numFmtId="0" fontId="71" fillId="34" borderId="0" applyNumberFormat="0" applyBorder="0" applyAlignment="0" applyProtection="0"/>
    <xf numFmtId="0" fontId="71" fillId="34" borderId="0" applyNumberFormat="0" applyBorder="0" applyAlignment="0" applyProtection="0"/>
    <xf numFmtId="0" fontId="71" fillId="34" borderId="0" applyNumberFormat="0" applyBorder="0" applyAlignment="0" applyProtection="0"/>
    <xf numFmtId="0" fontId="71" fillId="34" borderId="0" applyNumberFormat="0" applyBorder="0" applyAlignment="0" applyProtection="0"/>
    <xf numFmtId="0" fontId="71" fillId="34" borderId="0" applyNumberFormat="0" applyBorder="0" applyAlignment="0" applyProtection="0"/>
    <xf numFmtId="0" fontId="71" fillId="34" borderId="0" applyNumberFormat="0" applyBorder="0" applyAlignment="0" applyProtection="0"/>
    <xf numFmtId="0" fontId="71" fillId="34" borderId="0" applyNumberFormat="0" applyBorder="0" applyAlignment="0" applyProtection="0"/>
    <xf numFmtId="0" fontId="71" fillId="35" borderId="0" applyNumberFormat="0" applyBorder="0" applyAlignment="0" applyProtection="0"/>
    <xf numFmtId="0" fontId="71" fillId="35" borderId="0" applyNumberFormat="0" applyBorder="0" applyAlignment="0" applyProtection="0"/>
    <xf numFmtId="0" fontId="71" fillId="35" borderId="0" applyNumberFormat="0" applyBorder="0" applyAlignment="0" applyProtection="0"/>
    <xf numFmtId="0" fontId="71" fillId="35" borderId="0" applyNumberFormat="0" applyBorder="0" applyAlignment="0" applyProtection="0"/>
    <xf numFmtId="0" fontId="71" fillId="35" borderId="0" applyNumberFormat="0" applyBorder="0" applyAlignment="0" applyProtection="0"/>
    <xf numFmtId="0" fontId="71" fillId="34" borderId="0" applyNumberFormat="0" applyBorder="0" applyAlignment="0" applyProtection="0"/>
    <xf numFmtId="0" fontId="71" fillId="34" borderId="0" applyNumberFormat="0" applyBorder="0" applyAlignment="0" applyProtection="0"/>
    <xf numFmtId="0" fontId="71" fillId="34" borderId="0" applyNumberFormat="0" applyBorder="0" applyAlignment="0" applyProtection="0"/>
    <xf numFmtId="0" fontId="71" fillId="34" borderId="0" applyNumberFormat="0" applyBorder="0" applyAlignment="0" applyProtection="0"/>
    <xf numFmtId="0" fontId="71" fillId="34" borderId="0" applyNumberFormat="0" applyBorder="0" applyAlignment="0" applyProtection="0"/>
    <xf numFmtId="0" fontId="71" fillId="34" borderId="0" applyNumberFormat="0" applyBorder="0" applyAlignment="0" applyProtection="0"/>
    <xf numFmtId="0" fontId="71" fillId="34" borderId="0" applyNumberFormat="0" applyBorder="0" applyAlignment="0" applyProtection="0"/>
    <xf numFmtId="0" fontId="71" fillId="34" borderId="0" applyNumberFormat="0" applyBorder="0" applyAlignment="0" applyProtection="0"/>
    <xf numFmtId="0" fontId="71" fillId="34" borderId="0" applyNumberFormat="0" applyBorder="0" applyAlignment="0" applyProtection="0"/>
    <xf numFmtId="0" fontId="71" fillId="34" borderId="0" applyNumberFormat="0" applyBorder="0" applyAlignment="0" applyProtection="0"/>
    <xf numFmtId="0" fontId="71" fillId="34" borderId="0" applyNumberFormat="0" applyBorder="0" applyAlignment="0" applyProtection="0"/>
    <xf numFmtId="0" fontId="71" fillId="34" borderId="0" applyNumberFormat="0" applyBorder="0" applyAlignment="0" applyProtection="0"/>
    <xf numFmtId="0" fontId="71" fillId="34" borderId="0" applyNumberFormat="0" applyBorder="0" applyAlignment="0" applyProtection="0"/>
    <xf numFmtId="0" fontId="71" fillId="34" borderId="0" applyNumberFormat="0" applyBorder="0" applyAlignment="0" applyProtection="0"/>
    <xf numFmtId="0" fontId="71" fillId="34" borderId="0" applyNumberFormat="0" applyBorder="0" applyAlignment="0" applyProtection="0"/>
    <xf numFmtId="0" fontId="71" fillId="34" borderId="0" applyNumberFormat="0" applyBorder="0" applyAlignment="0" applyProtection="0"/>
    <xf numFmtId="0" fontId="71" fillId="34" borderId="0" applyNumberFormat="0" applyBorder="0" applyAlignment="0" applyProtection="0"/>
    <xf numFmtId="0" fontId="71" fillId="34" borderId="0" applyNumberFormat="0" applyBorder="0" applyAlignment="0" applyProtection="0"/>
    <xf numFmtId="0" fontId="71" fillId="34" borderId="0" applyNumberFormat="0" applyBorder="0" applyAlignment="0" applyProtection="0"/>
    <xf numFmtId="0" fontId="71" fillId="34" borderId="0" applyNumberFormat="0" applyBorder="0" applyAlignment="0" applyProtection="0"/>
    <xf numFmtId="0" fontId="71" fillId="34" borderId="0" applyNumberFormat="0" applyBorder="0" applyAlignment="0" applyProtection="0"/>
    <xf numFmtId="0" fontId="71" fillId="34" borderId="0" applyNumberFormat="0" applyBorder="0" applyAlignment="0" applyProtection="0"/>
    <xf numFmtId="0" fontId="71" fillId="36" borderId="0" applyNumberFormat="0" applyBorder="0" applyAlignment="0" applyProtection="0"/>
    <xf numFmtId="0" fontId="71" fillId="36" borderId="0" applyNumberFormat="0" applyBorder="0" applyAlignment="0" applyProtection="0"/>
    <xf numFmtId="0" fontId="71" fillId="36" borderId="0" applyNumberFormat="0" applyBorder="0" applyAlignment="0" applyProtection="0"/>
    <xf numFmtId="0" fontId="71" fillId="36" borderId="0" applyNumberFormat="0" applyBorder="0" applyAlignment="0" applyProtection="0"/>
    <xf numFmtId="0" fontId="71" fillId="36" borderId="0" applyNumberFormat="0" applyBorder="0" applyAlignment="0" applyProtection="0"/>
    <xf numFmtId="0" fontId="71" fillId="36" borderId="0" applyNumberFormat="0" applyBorder="0" applyAlignment="0" applyProtection="0"/>
    <xf numFmtId="0" fontId="71" fillId="36" borderId="0" applyNumberFormat="0" applyBorder="0" applyAlignment="0" applyProtection="0"/>
    <xf numFmtId="0" fontId="71" fillId="36" borderId="0" applyNumberFormat="0" applyBorder="0" applyAlignment="0" applyProtection="0"/>
    <xf numFmtId="0" fontId="71" fillId="36" borderId="0" applyNumberFormat="0" applyBorder="0" applyAlignment="0" applyProtection="0"/>
    <xf numFmtId="0" fontId="71" fillId="36" borderId="0" applyNumberFormat="0" applyBorder="0" applyAlignment="0" applyProtection="0"/>
    <xf numFmtId="0" fontId="71" fillId="36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37" borderId="0" applyNumberFormat="0" applyBorder="0" applyAlignment="0" applyProtection="0"/>
    <xf numFmtId="0" fontId="71" fillId="37" borderId="0" applyNumberFormat="0" applyBorder="0" applyAlignment="0" applyProtection="0"/>
    <xf numFmtId="0" fontId="71" fillId="37" borderId="0" applyNumberFormat="0" applyBorder="0" applyAlignment="0" applyProtection="0"/>
    <xf numFmtId="0" fontId="71" fillId="37" borderId="0" applyNumberFormat="0" applyBorder="0" applyAlignment="0" applyProtection="0"/>
    <xf numFmtId="0" fontId="71" fillId="36" borderId="0" applyNumberFormat="0" applyBorder="0" applyAlignment="0" applyProtection="0"/>
    <xf numFmtId="0" fontId="71" fillId="36" borderId="0" applyNumberFormat="0" applyBorder="0" applyAlignment="0" applyProtection="0"/>
    <xf numFmtId="0" fontId="71" fillId="36" borderId="0" applyNumberFormat="0" applyBorder="0" applyAlignment="0" applyProtection="0"/>
    <xf numFmtId="0" fontId="71" fillId="36" borderId="0" applyNumberFormat="0" applyBorder="0" applyAlignment="0" applyProtection="0"/>
    <xf numFmtId="0" fontId="71" fillId="36" borderId="0" applyNumberFormat="0" applyBorder="0" applyAlignment="0" applyProtection="0"/>
    <xf numFmtId="0" fontId="71" fillId="36" borderId="0" applyNumberFormat="0" applyBorder="0" applyAlignment="0" applyProtection="0"/>
    <xf numFmtId="0" fontId="71" fillId="36" borderId="0" applyNumberFormat="0" applyBorder="0" applyAlignment="0" applyProtection="0"/>
    <xf numFmtId="0" fontId="71" fillId="36" borderId="0" applyNumberFormat="0" applyBorder="0" applyAlignment="0" applyProtection="0"/>
    <xf numFmtId="0" fontId="71" fillId="36" borderId="0" applyNumberFormat="0" applyBorder="0" applyAlignment="0" applyProtection="0"/>
    <xf numFmtId="0" fontId="71" fillId="36" borderId="0" applyNumberFormat="0" applyBorder="0" applyAlignment="0" applyProtection="0"/>
    <xf numFmtId="0" fontId="71" fillId="36" borderId="0" applyNumberFormat="0" applyBorder="0" applyAlignment="0" applyProtection="0"/>
    <xf numFmtId="0" fontId="71" fillId="36" borderId="0" applyNumberFormat="0" applyBorder="0" applyAlignment="0" applyProtection="0"/>
    <xf numFmtId="0" fontId="71" fillId="36" borderId="0" applyNumberFormat="0" applyBorder="0" applyAlignment="0" applyProtection="0"/>
    <xf numFmtId="0" fontId="71" fillId="36" borderId="0" applyNumberFormat="0" applyBorder="0" applyAlignment="0" applyProtection="0"/>
    <xf numFmtId="0" fontId="71" fillId="36" borderId="0" applyNumberFormat="0" applyBorder="0" applyAlignment="0" applyProtection="0"/>
    <xf numFmtId="0" fontId="71" fillId="36" borderId="0" applyNumberFormat="0" applyBorder="0" applyAlignment="0" applyProtection="0"/>
    <xf numFmtId="0" fontId="71" fillId="36" borderId="0" applyNumberFormat="0" applyBorder="0" applyAlignment="0" applyProtection="0"/>
    <xf numFmtId="0" fontId="71" fillId="36" borderId="0" applyNumberFormat="0" applyBorder="0" applyAlignment="0" applyProtection="0"/>
    <xf numFmtId="0" fontId="71" fillId="36" borderId="0" applyNumberFormat="0" applyBorder="0" applyAlignment="0" applyProtection="0"/>
    <xf numFmtId="0" fontId="71" fillId="36" borderId="0" applyNumberFormat="0" applyBorder="0" applyAlignment="0" applyProtection="0"/>
    <xf numFmtId="0" fontId="71" fillId="36" borderId="0" applyNumberFormat="0" applyBorder="0" applyAlignment="0" applyProtection="0"/>
    <xf numFmtId="0" fontId="71" fillId="36" borderId="0" applyNumberFormat="0" applyBorder="0" applyAlignment="0" applyProtection="0"/>
    <xf numFmtId="0" fontId="71" fillId="20" borderId="0" applyNumberFormat="0" applyBorder="0" applyAlignment="0" applyProtection="0"/>
    <xf numFmtId="0" fontId="71" fillId="20" borderId="0" applyNumberFormat="0" applyBorder="0" applyAlignment="0" applyProtection="0"/>
    <xf numFmtId="0" fontId="71" fillId="20" borderId="0" applyNumberFormat="0" applyBorder="0" applyAlignment="0" applyProtection="0"/>
    <xf numFmtId="0" fontId="71" fillId="20" borderId="0" applyNumberFormat="0" applyBorder="0" applyAlignment="0" applyProtection="0"/>
    <xf numFmtId="0" fontId="71" fillId="20" borderId="0" applyNumberFormat="0" applyBorder="0" applyAlignment="0" applyProtection="0"/>
    <xf numFmtId="0" fontId="71" fillId="20" borderId="0" applyNumberFormat="0" applyBorder="0" applyAlignment="0" applyProtection="0"/>
    <xf numFmtId="0" fontId="71" fillId="20" borderId="0" applyNumberFormat="0" applyBorder="0" applyAlignment="0" applyProtection="0"/>
    <xf numFmtId="0" fontId="71" fillId="20" borderId="0" applyNumberFormat="0" applyBorder="0" applyAlignment="0" applyProtection="0"/>
    <xf numFmtId="0" fontId="71" fillId="20" borderId="0" applyNumberFormat="0" applyBorder="0" applyAlignment="0" applyProtection="0"/>
    <xf numFmtId="0" fontId="71" fillId="20" borderId="0" applyNumberFormat="0" applyBorder="0" applyAlignment="0" applyProtection="0"/>
    <xf numFmtId="0" fontId="71" fillId="20" borderId="0" applyNumberFormat="0" applyBorder="0" applyAlignment="0" applyProtection="0"/>
    <xf numFmtId="0" fontId="71" fillId="20" borderId="0" applyNumberFormat="0" applyBorder="0" applyAlignment="0" applyProtection="0"/>
    <xf numFmtId="0" fontId="71" fillId="21" borderId="0" applyNumberFormat="0" applyBorder="0" applyAlignment="0" applyProtection="0"/>
    <xf numFmtId="0" fontId="71" fillId="21" borderId="0" applyNumberFormat="0" applyBorder="0" applyAlignment="0" applyProtection="0"/>
    <xf numFmtId="0" fontId="71" fillId="21" borderId="0" applyNumberFormat="0" applyBorder="0" applyAlignment="0" applyProtection="0"/>
    <xf numFmtId="0" fontId="71" fillId="21" borderId="0" applyNumberFormat="0" applyBorder="0" applyAlignment="0" applyProtection="0"/>
    <xf numFmtId="0" fontId="71" fillId="21" borderId="0" applyNumberFormat="0" applyBorder="0" applyAlignment="0" applyProtection="0"/>
    <xf numFmtId="0" fontId="71" fillId="20" borderId="0" applyNumberFormat="0" applyBorder="0" applyAlignment="0" applyProtection="0"/>
    <xf numFmtId="0" fontId="71" fillId="20" borderId="0" applyNumberFormat="0" applyBorder="0" applyAlignment="0" applyProtection="0"/>
    <xf numFmtId="0" fontId="71" fillId="20" borderId="0" applyNumberFormat="0" applyBorder="0" applyAlignment="0" applyProtection="0"/>
    <xf numFmtId="0" fontId="71" fillId="20" borderId="0" applyNumberFormat="0" applyBorder="0" applyAlignment="0" applyProtection="0"/>
    <xf numFmtId="0" fontId="71" fillId="20" borderId="0" applyNumberFormat="0" applyBorder="0" applyAlignment="0" applyProtection="0"/>
    <xf numFmtId="0" fontId="71" fillId="20" borderId="0" applyNumberFormat="0" applyBorder="0" applyAlignment="0" applyProtection="0"/>
    <xf numFmtId="0" fontId="71" fillId="20" borderId="0" applyNumberFormat="0" applyBorder="0" applyAlignment="0" applyProtection="0"/>
    <xf numFmtId="0" fontId="71" fillId="20" borderId="0" applyNumberFormat="0" applyBorder="0" applyAlignment="0" applyProtection="0"/>
    <xf numFmtId="0" fontId="71" fillId="20" borderId="0" applyNumberFormat="0" applyBorder="0" applyAlignment="0" applyProtection="0"/>
    <xf numFmtId="0" fontId="71" fillId="20" borderId="0" applyNumberFormat="0" applyBorder="0" applyAlignment="0" applyProtection="0"/>
    <xf numFmtId="0" fontId="71" fillId="20" borderId="0" applyNumberFormat="0" applyBorder="0" applyAlignment="0" applyProtection="0"/>
    <xf numFmtId="0" fontId="71" fillId="20" borderId="0" applyNumberFormat="0" applyBorder="0" applyAlignment="0" applyProtection="0"/>
    <xf numFmtId="0" fontId="71" fillId="20" borderId="0" applyNumberFormat="0" applyBorder="0" applyAlignment="0" applyProtection="0"/>
    <xf numFmtId="0" fontId="71" fillId="20" borderId="0" applyNumberFormat="0" applyBorder="0" applyAlignment="0" applyProtection="0"/>
    <xf numFmtId="0" fontId="71" fillId="20" borderId="0" applyNumberFormat="0" applyBorder="0" applyAlignment="0" applyProtection="0"/>
    <xf numFmtId="0" fontId="71" fillId="20" borderId="0" applyNumberFormat="0" applyBorder="0" applyAlignment="0" applyProtection="0"/>
    <xf numFmtId="0" fontId="71" fillId="20" borderId="0" applyNumberFormat="0" applyBorder="0" applyAlignment="0" applyProtection="0"/>
    <xf numFmtId="0" fontId="71" fillId="20" borderId="0" applyNumberFormat="0" applyBorder="0" applyAlignment="0" applyProtection="0"/>
    <xf numFmtId="0" fontId="71" fillId="20" borderId="0" applyNumberFormat="0" applyBorder="0" applyAlignment="0" applyProtection="0"/>
    <xf numFmtId="0" fontId="71" fillId="20" borderId="0" applyNumberFormat="0" applyBorder="0" applyAlignment="0" applyProtection="0"/>
    <xf numFmtId="0" fontId="71" fillId="20" borderId="0" applyNumberFormat="0" applyBorder="0" applyAlignment="0" applyProtection="0"/>
    <xf numFmtId="0" fontId="71" fillId="20" borderId="0" applyNumberFormat="0" applyBorder="0" applyAlignment="0" applyProtection="0"/>
    <xf numFmtId="0" fontId="71" fillId="32" borderId="0" applyNumberFormat="0" applyBorder="0" applyAlignment="0" applyProtection="0"/>
    <xf numFmtId="0" fontId="71" fillId="32" borderId="0" applyNumberFormat="0" applyBorder="0" applyAlignment="0" applyProtection="0"/>
    <xf numFmtId="0" fontId="71" fillId="32" borderId="0" applyNumberFormat="0" applyBorder="0" applyAlignment="0" applyProtection="0"/>
    <xf numFmtId="0" fontId="71" fillId="32" borderId="0" applyNumberFormat="0" applyBorder="0" applyAlignment="0" applyProtection="0"/>
    <xf numFmtId="0" fontId="71" fillId="32" borderId="0" applyNumberFormat="0" applyBorder="0" applyAlignment="0" applyProtection="0"/>
    <xf numFmtId="0" fontId="71" fillId="32" borderId="0" applyNumberFormat="0" applyBorder="0" applyAlignment="0" applyProtection="0"/>
    <xf numFmtId="0" fontId="71" fillId="32" borderId="0" applyNumberFormat="0" applyBorder="0" applyAlignment="0" applyProtection="0"/>
    <xf numFmtId="0" fontId="71" fillId="32" borderId="0" applyNumberFormat="0" applyBorder="0" applyAlignment="0" applyProtection="0"/>
    <xf numFmtId="0" fontId="71" fillId="32" borderId="0" applyNumberFormat="0" applyBorder="0" applyAlignment="0" applyProtection="0"/>
    <xf numFmtId="0" fontId="71" fillId="32" borderId="0" applyNumberFormat="0" applyBorder="0" applyAlignment="0" applyProtection="0"/>
    <xf numFmtId="0" fontId="71" fillId="32" borderId="0" applyNumberFormat="0" applyBorder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3" borderId="0" applyNumberFormat="0" applyBorder="0" applyAlignment="0" applyProtection="0"/>
    <xf numFmtId="0" fontId="71" fillId="33" borderId="0" applyNumberFormat="0" applyBorder="0" applyAlignment="0" applyProtection="0"/>
    <xf numFmtId="0" fontId="71" fillId="33" borderId="0" applyNumberFormat="0" applyBorder="0" applyAlignment="0" applyProtection="0"/>
    <xf numFmtId="0" fontId="71" fillId="33" borderId="0" applyNumberFormat="0" applyBorder="0" applyAlignment="0" applyProtection="0"/>
    <xf numFmtId="0" fontId="71" fillId="32" borderId="0" applyNumberFormat="0" applyBorder="0" applyAlignment="0" applyProtection="0"/>
    <xf numFmtId="0" fontId="71" fillId="32" borderId="0" applyNumberFormat="0" applyBorder="0" applyAlignment="0" applyProtection="0"/>
    <xf numFmtId="0" fontId="71" fillId="32" borderId="0" applyNumberFormat="0" applyBorder="0" applyAlignment="0" applyProtection="0"/>
    <xf numFmtId="0" fontId="71" fillId="32" borderId="0" applyNumberFormat="0" applyBorder="0" applyAlignment="0" applyProtection="0"/>
    <xf numFmtId="0" fontId="71" fillId="32" borderId="0" applyNumberFormat="0" applyBorder="0" applyAlignment="0" applyProtection="0"/>
    <xf numFmtId="0" fontId="71" fillId="32" borderId="0" applyNumberFormat="0" applyBorder="0" applyAlignment="0" applyProtection="0"/>
    <xf numFmtId="0" fontId="71" fillId="32" borderId="0" applyNumberFormat="0" applyBorder="0" applyAlignment="0" applyProtection="0"/>
    <xf numFmtId="0" fontId="71" fillId="32" borderId="0" applyNumberFormat="0" applyBorder="0" applyAlignment="0" applyProtection="0"/>
    <xf numFmtId="0" fontId="71" fillId="32" borderId="0" applyNumberFormat="0" applyBorder="0" applyAlignment="0" applyProtection="0"/>
    <xf numFmtId="0" fontId="71" fillId="32" borderId="0" applyNumberFormat="0" applyBorder="0" applyAlignment="0" applyProtection="0"/>
    <xf numFmtId="0" fontId="71" fillId="32" borderId="0" applyNumberFormat="0" applyBorder="0" applyAlignment="0" applyProtection="0"/>
    <xf numFmtId="0" fontId="71" fillId="32" borderId="0" applyNumberFormat="0" applyBorder="0" applyAlignment="0" applyProtection="0"/>
    <xf numFmtId="0" fontId="71" fillId="32" borderId="0" applyNumberFormat="0" applyBorder="0" applyAlignment="0" applyProtection="0"/>
    <xf numFmtId="0" fontId="71" fillId="32" borderId="0" applyNumberFormat="0" applyBorder="0" applyAlignment="0" applyProtection="0"/>
    <xf numFmtId="0" fontId="71" fillId="32" borderId="0" applyNumberFormat="0" applyBorder="0" applyAlignment="0" applyProtection="0"/>
    <xf numFmtId="0" fontId="71" fillId="32" borderId="0" applyNumberFormat="0" applyBorder="0" applyAlignment="0" applyProtection="0"/>
    <xf numFmtId="0" fontId="71" fillId="32" borderId="0" applyNumberFormat="0" applyBorder="0" applyAlignment="0" applyProtection="0"/>
    <xf numFmtId="0" fontId="71" fillId="32" borderId="0" applyNumberFormat="0" applyBorder="0" applyAlignment="0" applyProtection="0"/>
    <xf numFmtId="0" fontId="71" fillId="32" borderId="0" applyNumberFormat="0" applyBorder="0" applyAlignment="0" applyProtection="0"/>
    <xf numFmtId="0" fontId="71" fillId="32" borderId="0" applyNumberFormat="0" applyBorder="0" applyAlignment="0" applyProtection="0"/>
    <xf numFmtId="0" fontId="71" fillId="32" borderId="0" applyNumberFormat="0" applyBorder="0" applyAlignment="0" applyProtection="0"/>
    <xf numFmtId="0" fontId="71" fillId="32" borderId="0" applyNumberFormat="0" applyBorder="0" applyAlignment="0" applyProtection="0"/>
    <xf numFmtId="0" fontId="71" fillId="38" borderId="0" applyNumberFormat="0" applyBorder="0" applyAlignment="0" applyProtection="0"/>
    <xf numFmtId="0" fontId="71" fillId="38" borderId="0" applyNumberFormat="0" applyBorder="0" applyAlignment="0" applyProtection="0"/>
    <xf numFmtId="0" fontId="71" fillId="38" borderId="0" applyNumberFormat="0" applyBorder="0" applyAlignment="0" applyProtection="0"/>
    <xf numFmtId="0" fontId="71" fillId="38" borderId="0" applyNumberFormat="0" applyBorder="0" applyAlignment="0" applyProtection="0"/>
    <xf numFmtId="0" fontId="71" fillId="38" borderId="0" applyNumberFormat="0" applyBorder="0" applyAlignment="0" applyProtection="0"/>
    <xf numFmtId="0" fontId="71" fillId="38" borderId="0" applyNumberFormat="0" applyBorder="0" applyAlignment="0" applyProtection="0"/>
    <xf numFmtId="0" fontId="71" fillId="38" borderId="0" applyNumberFormat="0" applyBorder="0" applyAlignment="0" applyProtection="0"/>
    <xf numFmtId="0" fontId="71" fillId="38" borderId="0" applyNumberFormat="0" applyBorder="0" applyAlignment="0" applyProtection="0"/>
    <xf numFmtId="0" fontId="71" fillId="38" borderId="0" applyNumberFormat="0" applyBorder="0" applyAlignment="0" applyProtection="0"/>
    <xf numFmtId="0" fontId="71" fillId="38" borderId="0" applyNumberFormat="0" applyBorder="0" applyAlignment="0" applyProtection="0"/>
    <xf numFmtId="0" fontId="71" fillId="38" borderId="0" applyNumberFormat="0" applyBorder="0" applyAlignment="0" applyProtection="0"/>
    <xf numFmtId="0" fontId="71" fillId="38" borderId="0" applyNumberFormat="0" applyBorder="0" applyAlignment="0" applyProtection="0"/>
    <xf numFmtId="0" fontId="71" fillId="39" borderId="0" applyNumberFormat="0" applyBorder="0" applyAlignment="0" applyProtection="0"/>
    <xf numFmtId="0" fontId="71" fillId="39" borderId="0" applyNumberFormat="0" applyBorder="0" applyAlignment="0" applyProtection="0"/>
    <xf numFmtId="0" fontId="71" fillId="39" borderId="0" applyNumberFormat="0" applyBorder="0" applyAlignment="0" applyProtection="0"/>
    <xf numFmtId="0" fontId="71" fillId="39" borderId="0" applyNumberFormat="0" applyBorder="0" applyAlignment="0" applyProtection="0"/>
    <xf numFmtId="0" fontId="71" fillId="39" borderId="0" applyNumberFormat="0" applyBorder="0" applyAlignment="0" applyProtection="0"/>
    <xf numFmtId="0" fontId="71" fillId="38" borderId="0" applyNumberFormat="0" applyBorder="0" applyAlignment="0" applyProtection="0"/>
    <xf numFmtId="0" fontId="71" fillId="38" borderId="0" applyNumberFormat="0" applyBorder="0" applyAlignment="0" applyProtection="0"/>
    <xf numFmtId="0" fontId="71" fillId="38" borderId="0" applyNumberFormat="0" applyBorder="0" applyAlignment="0" applyProtection="0"/>
    <xf numFmtId="0" fontId="71" fillId="38" borderId="0" applyNumberFormat="0" applyBorder="0" applyAlignment="0" applyProtection="0"/>
    <xf numFmtId="0" fontId="71" fillId="38" borderId="0" applyNumberFormat="0" applyBorder="0" applyAlignment="0" applyProtection="0"/>
    <xf numFmtId="0" fontId="71" fillId="38" borderId="0" applyNumberFormat="0" applyBorder="0" applyAlignment="0" applyProtection="0"/>
    <xf numFmtId="0" fontId="71" fillId="38" borderId="0" applyNumberFormat="0" applyBorder="0" applyAlignment="0" applyProtection="0"/>
    <xf numFmtId="0" fontId="71" fillId="38" borderId="0" applyNumberFormat="0" applyBorder="0" applyAlignment="0" applyProtection="0"/>
    <xf numFmtId="0" fontId="71" fillId="38" borderId="0" applyNumberFormat="0" applyBorder="0" applyAlignment="0" applyProtection="0"/>
    <xf numFmtId="0" fontId="71" fillId="38" borderId="0" applyNumberFormat="0" applyBorder="0" applyAlignment="0" applyProtection="0"/>
    <xf numFmtId="0" fontId="71" fillId="38" borderId="0" applyNumberFormat="0" applyBorder="0" applyAlignment="0" applyProtection="0"/>
    <xf numFmtId="0" fontId="71" fillId="38" borderId="0" applyNumberFormat="0" applyBorder="0" applyAlignment="0" applyProtection="0"/>
    <xf numFmtId="0" fontId="71" fillId="38" borderId="0" applyNumberFormat="0" applyBorder="0" applyAlignment="0" applyProtection="0"/>
    <xf numFmtId="0" fontId="71" fillId="38" borderId="0" applyNumberFormat="0" applyBorder="0" applyAlignment="0" applyProtection="0"/>
    <xf numFmtId="0" fontId="71" fillId="38" borderId="0" applyNumberFormat="0" applyBorder="0" applyAlignment="0" applyProtection="0"/>
    <xf numFmtId="0" fontId="71" fillId="38" borderId="0" applyNumberFormat="0" applyBorder="0" applyAlignment="0" applyProtection="0"/>
    <xf numFmtId="0" fontId="71" fillId="38" borderId="0" applyNumberFormat="0" applyBorder="0" applyAlignment="0" applyProtection="0"/>
    <xf numFmtId="0" fontId="71" fillId="38" borderId="0" applyNumberFormat="0" applyBorder="0" applyAlignment="0" applyProtection="0"/>
    <xf numFmtId="0" fontId="71" fillId="38" borderId="0" applyNumberFormat="0" applyBorder="0" applyAlignment="0" applyProtection="0"/>
    <xf numFmtId="0" fontId="71" fillId="38" borderId="0" applyNumberFormat="0" applyBorder="0" applyAlignment="0" applyProtection="0"/>
    <xf numFmtId="0" fontId="71" fillId="38" borderId="0" applyNumberFormat="0" applyBorder="0" applyAlignment="0" applyProtection="0"/>
    <xf numFmtId="0" fontId="71" fillId="38" borderId="0" applyNumberFormat="0" applyBorder="0" applyAlignment="0" applyProtection="0"/>
    <xf numFmtId="0" fontId="73" fillId="40" borderId="0" applyNumberFormat="0" applyBorder="0" applyAlignment="0" applyProtection="0"/>
    <xf numFmtId="0" fontId="73" fillId="29" borderId="0" applyNumberFormat="0" applyBorder="0" applyAlignment="0" applyProtection="0"/>
    <xf numFmtId="0" fontId="73" fillId="30" borderId="0" applyNumberFormat="0" applyBorder="0" applyAlignment="0" applyProtection="0"/>
    <xf numFmtId="0" fontId="73" fillId="41" borderId="0" applyNumberFormat="0" applyBorder="0" applyAlignment="0" applyProtection="0"/>
    <xf numFmtId="0" fontId="73" fillId="42" borderId="0" applyNumberFormat="0" applyBorder="0" applyAlignment="0" applyProtection="0"/>
    <xf numFmtId="0" fontId="73" fillId="43" borderId="0" applyNumberFormat="0" applyBorder="0" applyAlignment="0" applyProtection="0"/>
    <xf numFmtId="0" fontId="74" fillId="40" borderId="0" applyNumberFormat="0" applyBorder="0" applyAlignment="0" applyProtection="0"/>
    <xf numFmtId="0" fontId="74" fillId="29" borderId="0" applyNumberFormat="0" applyBorder="0" applyAlignment="0" applyProtection="0"/>
    <xf numFmtId="0" fontId="74" fillId="30" borderId="0" applyNumberFormat="0" applyBorder="0" applyAlignment="0" applyProtection="0"/>
    <xf numFmtId="0" fontId="74" fillId="41" borderId="0" applyNumberFormat="0" applyBorder="0" applyAlignment="0" applyProtection="0"/>
    <xf numFmtId="0" fontId="74" fillId="42" borderId="0" applyNumberFormat="0" applyBorder="0" applyAlignment="0" applyProtection="0"/>
    <xf numFmtId="0" fontId="74" fillId="43" borderId="0" applyNumberFormat="0" applyBorder="0" applyAlignment="0" applyProtection="0"/>
    <xf numFmtId="0" fontId="75" fillId="44" borderId="0" applyNumberFormat="0" applyBorder="0" applyAlignment="0" applyProtection="0"/>
    <xf numFmtId="0" fontId="75" fillId="44" borderId="0" applyNumberFormat="0" applyBorder="0" applyAlignment="0" applyProtection="0"/>
    <xf numFmtId="0" fontId="75" fillId="44" borderId="0" applyNumberFormat="0" applyBorder="0" applyAlignment="0" applyProtection="0"/>
    <xf numFmtId="0" fontId="75" fillId="44" borderId="0" applyNumberFormat="0" applyBorder="0" applyAlignment="0" applyProtection="0"/>
    <xf numFmtId="0" fontId="75" fillId="44" borderId="0" applyNumberFormat="0" applyBorder="0" applyAlignment="0" applyProtection="0"/>
    <xf numFmtId="0" fontId="75" fillId="44" borderId="0" applyNumberFormat="0" applyBorder="0" applyAlignment="0" applyProtection="0"/>
    <xf numFmtId="0" fontId="75" fillId="44" borderId="0" applyNumberFormat="0" applyBorder="0" applyAlignment="0" applyProtection="0"/>
    <xf numFmtId="0" fontId="75" fillId="44" borderId="0" applyNumberFormat="0" applyBorder="0" applyAlignment="0" applyProtection="0"/>
    <xf numFmtId="0" fontId="75" fillId="44" borderId="0" applyNumberFormat="0" applyBorder="0" applyAlignment="0" applyProtection="0"/>
    <xf numFmtId="0" fontId="75" fillId="44" borderId="0" applyNumberFormat="0" applyBorder="0" applyAlignment="0" applyProtection="0"/>
    <xf numFmtId="0" fontId="75" fillId="44" borderId="0" applyNumberFormat="0" applyBorder="0" applyAlignment="0" applyProtection="0"/>
    <xf numFmtId="0" fontId="75" fillId="45" borderId="0" applyNumberFormat="0" applyBorder="0" applyAlignment="0" applyProtection="0"/>
    <xf numFmtId="0" fontId="75" fillId="44" borderId="0" applyNumberFormat="0" applyBorder="0" applyAlignment="0" applyProtection="0"/>
    <xf numFmtId="0" fontId="75" fillId="44" borderId="0" applyNumberFormat="0" applyBorder="0" applyAlignment="0" applyProtection="0"/>
    <xf numFmtId="0" fontId="75" fillId="44" borderId="0" applyNumberFormat="0" applyBorder="0" applyAlignment="0" applyProtection="0"/>
    <xf numFmtId="0" fontId="75" fillId="44" borderId="0" applyNumberFormat="0" applyBorder="0" applyAlignment="0" applyProtection="0"/>
    <xf numFmtId="0" fontId="75" fillId="44" borderId="0" applyNumberFormat="0" applyBorder="0" applyAlignment="0" applyProtection="0"/>
    <xf numFmtId="0" fontId="75" fillId="44" borderId="0" applyNumberFormat="0" applyBorder="0" applyAlignment="0" applyProtection="0"/>
    <xf numFmtId="0" fontId="75" fillId="44" borderId="0" applyNumberFormat="0" applyBorder="0" applyAlignment="0" applyProtection="0"/>
    <xf numFmtId="0" fontId="75" fillId="44" borderId="0" applyNumberFormat="0" applyBorder="0" applyAlignment="0" applyProtection="0"/>
    <xf numFmtId="0" fontId="75" fillId="44" borderId="0" applyNumberFormat="0" applyBorder="0" applyAlignment="0" applyProtection="0"/>
    <xf numFmtId="0" fontId="75" fillId="44" borderId="0" applyNumberFormat="0" applyBorder="0" applyAlignment="0" applyProtection="0"/>
    <xf numFmtId="0" fontId="75" fillId="44" borderId="0" applyNumberFormat="0" applyBorder="0" applyAlignment="0" applyProtection="0"/>
    <xf numFmtId="0" fontId="75" fillId="44" borderId="0" applyNumberFormat="0" applyBorder="0" applyAlignment="0" applyProtection="0"/>
    <xf numFmtId="0" fontId="75" fillId="44" borderId="0" applyNumberFormat="0" applyBorder="0" applyAlignment="0" applyProtection="0"/>
    <xf numFmtId="0" fontId="75" fillId="44" borderId="0" applyNumberFormat="0" applyBorder="0" applyAlignment="0" applyProtection="0"/>
    <xf numFmtId="0" fontId="75" fillId="44" borderId="0" applyNumberFormat="0" applyBorder="0" applyAlignment="0" applyProtection="0"/>
    <xf numFmtId="0" fontId="75" fillId="44" borderId="0" applyNumberFormat="0" applyBorder="0" applyAlignment="0" applyProtection="0"/>
    <xf numFmtId="0" fontId="75" fillId="44" borderId="0" applyNumberFormat="0" applyBorder="0" applyAlignment="0" applyProtection="0"/>
    <xf numFmtId="0" fontId="75" fillId="44" borderId="0" applyNumberFormat="0" applyBorder="0" applyAlignment="0" applyProtection="0"/>
    <xf numFmtId="0" fontId="75" fillId="44" borderId="0" applyNumberFormat="0" applyBorder="0" applyAlignment="0" applyProtection="0"/>
    <xf numFmtId="0" fontId="75" fillId="44" borderId="0" applyNumberFormat="0" applyBorder="0" applyAlignment="0" applyProtection="0"/>
    <xf numFmtId="0" fontId="75" fillId="44" borderId="0" applyNumberFormat="0" applyBorder="0" applyAlignment="0" applyProtection="0"/>
    <xf numFmtId="0" fontId="75" fillId="44" borderId="0" applyNumberFormat="0" applyBorder="0" applyAlignment="0" applyProtection="0"/>
    <xf numFmtId="0" fontId="75" fillId="34" borderId="0" applyNumberFormat="0" applyBorder="0" applyAlignment="0" applyProtection="0"/>
    <xf numFmtId="0" fontId="75" fillId="34" borderId="0" applyNumberFormat="0" applyBorder="0" applyAlignment="0" applyProtection="0"/>
    <xf numFmtId="0" fontId="75" fillId="34" borderId="0" applyNumberFormat="0" applyBorder="0" applyAlignment="0" applyProtection="0"/>
    <xf numFmtId="0" fontId="75" fillId="34" borderId="0" applyNumberFormat="0" applyBorder="0" applyAlignment="0" applyProtection="0"/>
    <xf numFmtId="0" fontId="75" fillId="34" borderId="0" applyNumberFormat="0" applyBorder="0" applyAlignment="0" applyProtection="0"/>
    <xf numFmtId="0" fontId="75" fillId="34" borderId="0" applyNumberFormat="0" applyBorder="0" applyAlignment="0" applyProtection="0"/>
    <xf numFmtId="0" fontId="75" fillId="34" borderId="0" applyNumberFormat="0" applyBorder="0" applyAlignment="0" applyProtection="0"/>
    <xf numFmtId="0" fontId="75" fillId="34" borderId="0" applyNumberFormat="0" applyBorder="0" applyAlignment="0" applyProtection="0"/>
    <xf numFmtId="0" fontId="75" fillId="34" borderId="0" applyNumberFormat="0" applyBorder="0" applyAlignment="0" applyProtection="0"/>
    <xf numFmtId="0" fontId="75" fillId="34" borderId="0" applyNumberFormat="0" applyBorder="0" applyAlignment="0" applyProtection="0"/>
    <xf numFmtId="0" fontId="75" fillId="34" borderId="0" applyNumberFormat="0" applyBorder="0" applyAlignment="0" applyProtection="0"/>
    <xf numFmtId="0" fontId="75" fillId="46" borderId="0" applyNumberFormat="0" applyBorder="0" applyAlignment="0" applyProtection="0"/>
    <xf numFmtId="0" fontId="75" fillId="34" borderId="0" applyNumberFormat="0" applyBorder="0" applyAlignment="0" applyProtection="0"/>
    <xf numFmtId="0" fontId="75" fillId="34" borderId="0" applyNumberFormat="0" applyBorder="0" applyAlignment="0" applyProtection="0"/>
    <xf numFmtId="0" fontId="75" fillId="34" borderId="0" applyNumberFormat="0" applyBorder="0" applyAlignment="0" applyProtection="0"/>
    <xf numFmtId="0" fontId="75" fillId="34" borderId="0" applyNumberFormat="0" applyBorder="0" applyAlignment="0" applyProtection="0"/>
    <xf numFmtId="0" fontId="75" fillId="34" borderId="0" applyNumberFormat="0" applyBorder="0" applyAlignment="0" applyProtection="0"/>
    <xf numFmtId="0" fontId="75" fillId="34" borderId="0" applyNumberFormat="0" applyBorder="0" applyAlignment="0" applyProtection="0"/>
    <xf numFmtId="0" fontId="75" fillId="34" borderId="0" applyNumberFormat="0" applyBorder="0" applyAlignment="0" applyProtection="0"/>
    <xf numFmtId="0" fontId="75" fillId="34" borderId="0" applyNumberFormat="0" applyBorder="0" applyAlignment="0" applyProtection="0"/>
    <xf numFmtId="0" fontId="75" fillId="34" borderId="0" applyNumberFormat="0" applyBorder="0" applyAlignment="0" applyProtection="0"/>
    <xf numFmtId="0" fontId="75" fillId="34" borderId="0" applyNumberFormat="0" applyBorder="0" applyAlignment="0" applyProtection="0"/>
    <xf numFmtId="0" fontId="75" fillId="34" borderId="0" applyNumberFormat="0" applyBorder="0" applyAlignment="0" applyProtection="0"/>
    <xf numFmtId="0" fontId="75" fillId="34" borderId="0" applyNumberFormat="0" applyBorder="0" applyAlignment="0" applyProtection="0"/>
    <xf numFmtId="0" fontId="75" fillId="34" borderId="0" applyNumberFormat="0" applyBorder="0" applyAlignment="0" applyProtection="0"/>
    <xf numFmtId="0" fontId="75" fillId="34" borderId="0" applyNumberFormat="0" applyBorder="0" applyAlignment="0" applyProtection="0"/>
    <xf numFmtId="0" fontId="75" fillId="34" borderId="0" applyNumberFormat="0" applyBorder="0" applyAlignment="0" applyProtection="0"/>
    <xf numFmtId="0" fontId="75" fillId="34" borderId="0" applyNumberFormat="0" applyBorder="0" applyAlignment="0" applyProtection="0"/>
    <xf numFmtId="0" fontId="75" fillId="34" borderId="0" applyNumberFormat="0" applyBorder="0" applyAlignment="0" applyProtection="0"/>
    <xf numFmtId="0" fontId="75" fillId="34" borderId="0" applyNumberFormat="0" applyBorder="0" applyAlignment="0" applyProtection="0"/>
    <xf numFmtId="0" fontId="75" fillId="34" borderId="0" applyNumberFormat="0" applyBorder="0" applyAlignment="0" applyProtection="0"/>
    <xf numFmtId="0" fontId="75" fillId="34" borderId="0" applyNumberFormat="0" applyBorder="0" applyAlignment="0" applyProtection="0"/>
    <xf numFmtId="0" fontId="75" fillId="34" borderId="0" applyNumberFormat="0" applyBorder="0" applyAlignment="0" applyProtection="0"/>
    <xf numFmtId="0" fontId="75" fillId="34" borderId="0" applyNumberFormat="0" applyBorder="0" applyAlignment="0" applyProtection="0"/>
    <xf numFmtId="0" fontId="75" fillId="36" borderId="0" applyNumberFormat="0" applyBorder="0" applyAlignment="0" applyProtection="0"/>
    <xf numFmtId="0" fontId="75" fillId="36" borderId="0" applyNumberFormat="0" applyBorder="0" applyAlignment="0" applyProtection="0"/>
    <xf numFmtId="0" fontId="75" fillId="36" borderId="0" applyNumberFormat="0" applyBorder="0" applyAlignment="0" applyProtection="0"/>
    <xf numFmtId="0" fontId="75" fillId="36" borderId="0" applyNumberFormat="0" applyBorder="0" applyAlignment="0" applyProtection="0"/>
    <xf numFmtId="0" fontId="75" fillId="36" borderId="0" applyNumberFormat="0" applyBorder="0" applyAlignment="0" applyProtection="0"/>
    <xf numFmtId="0" fontId="75" fillId="36" borderId="0" applyNumberFormat="0" applyBorder="0" applyAlignment="0" applyProtection="0"/>
    <xf numFmtId="0" fontId="75" fillId="36" borderId="0" applyNumberFormat="0" applyBorder="0" applyAlignment="0" applyProtection="0"/>
    <xf numFmtId="0" fontId="75" fillId="36" borderId="0" applyNumberFormat="0" applyBorder="0" applyAlignment="0" applyProtection="0"/>
    <xf numFmtId="0" fontId="75" fillId="36" borderId="0" applyNumberFormat="0" applyBorder="0" applyAlignment="0" applyProtection="0"/>
    <xf numFmtId="0" fontId="75" fillId="36" borderId="0" applyNumberFormat="0" applyBorder="0" applyAlignment="0" applyProtection="0"/>
    <xf numFmtId="0" fontId="75" fillId="36" borderId="0" applyNumberFormat="0" applyBorder="0" applyAlignment="0" applyProtection="0"/>
    <xf numFmtId="0" fontId="75" fillId="37" borderId="0" applyNumberFormat="0" applyBorder="0" applyAlignment="0" applyProtection="0"/>
    <xf numFmtId="0" fontId="75" fillId="36" borderId="0" applyNumberFormat="0" applyBorder="0" applyAlignment="0" applyProtection="0"/>
    <xf numFmtId="0" fontId="75" fillId="36" borderId="0" applyNumberFormat="0" applyBorder="0" applyAlignment="0" applyProtection="0"/>
    <xf numFmtId="0" fontId="75" fillId="36" borderId="0" applyNumberFormat="0" applyBorder="0" applyAlignment="0" applyProtection="0"/>
    <xf numFmtId="0" fontId="75" fillId="36" borderId="0" applyNumberFormat="0" applyBorder="0" applyAlignment="0" applyProtection="0"/>
    <xf numFmtId="0" fontId="75" fillId="36" borderId="0" applyNumberFormat="0" applyBorder="0" applyAlignment="0" applyProtection="0"/>
    <xf numFmtId="0" fontId="75" fillId="36" borderId="0" applyNumberFormat="0" applyBorder="0" applyAlignment="0" applyProtection="0"/>
    <xf numFmtId="0" fontId="75" fillId="36" borderId="0" applyNumberFormat="0" applyBorder="0" applyAlignment="0" applyProtection="0"/>
    <xf numFmtId="0" fontId="75" fillId="36" borderId="0" applyNumberFormat="0" applyBorder="0" applyAlignment="0" applyProtection="0"/>
    <xf numFmtId="0" fontId="75" fillId="36" borderId="0" applyNumberFormat="0" applyBorder="0" applyAlignment="0" applyProtection="0"/>
    <xf numFmtId="0" fontId="75" fillId="36" borderId="0" applyNumberFormat="0" applyBorder="0" applyAlignment="0" applyProtection="0"/>
    <xf numFmtId="0" fontId="75" fillId="36" borderId="0" applyNumberFormat="0" applyBorder="0" applyAlignment="0" applyProtection="0"/>
    <xf numFmtId="0" fontId="75" fillId="36" borderId="0" applyNumberFormat="0" applyBorder="0" applyAlignment="0" applyProtection="0"/>
    <xf numFmtId="0" fontId="75" fillId="36" borderId="0" applyNumberFormat="0" applyBorder="0" applyAlignment="0" applyProtection="0"/>
    <xf numFmtId="0" fontId="75" fillId="36" borderId="0" applyNumberFormat="0" applyBorder="0" applyAlignment="0" applyProtection="0"/>
    <xf numFmtId="0" fontId="75" fillId="36" borderId="0" applyNumberFormat="0" applyBorder="0" applyAlignment="0" applyProtection="0"/>
    <xf numFmtId="0" fontId="75" fillId="36" borderId="0" applyNumberFormat="0" applyBorder="0" applyAlignment="0" applyProtection="0"/>
    <xf numFmtId="0" fontId="75" fillId="36" borderId="0" applyNumberFormat="0" applyBorder="0" applyAlignment="0" applyProtection="0"/>
    <xf numFmtId="0" fontId="75" fillId="36" borderId="0" applyNumberFormat="0" applyBorder="0" applyAlignment="0" applyProtection="0"/>
    <xf numFmtId="0" fontId="75" fillId="36" borderId="0" applyNumberFormat="0" applyBorder="0" applyAlignment="0" applyProtection="0"/>
    <xf numFmtId="0" fontId="75" fillId="36" borderId="0" applyNumberFormat="0" applyBorder="0" applyAlignment="0" applyProtection="0"/>
    <xf numFmtId="0" fontId="75" fillId="36" borderId="0" applyNumberFormat="0" applyBorder="0" applyAlignment="0" applyProtection="0"/>
    <xf numFmtId="0" fontId="75" fillId="36" borderId="0" applyNumberFormat="0" applyBorder="0" applyAlignment="0" applyProtection="0"/>
    <xf numFmtId="0" fontId="75" fillId="47" borderId="0" applyNumberFormat="0" applyBorder="0" applyAlignment="0" applyProtection="0"/>
    <xf numFmtId="0" fontId="75" fillId="47" borderId="0" applyNumberFormat="0" applyBorder="0" applyAlignment="0" applyProtection="0"/>
    <xf numFmtId="0" fontId="75" fillId="47" borderId="0" applyNumberFormat="0" applyBorder="0" applyAlignment="0" applyProtection="0"/>
    <xf numFmtId="0" fontId="75" fillId="47" borderId="0" applyNumberFormat="0" applyBorder="0" applyAlignment="0" applyProtection="0"/>
    <xf numFmtId="0" fontId="75" fillId="47" borderId="0" applyNumberFormat="0" applyBorder="0" applyAlignment="0" applyProtection="0"/>
    <xf numFmtId="0" fontId="75" fillId="47" borderId="0" applyNumberFormat="0" applyBorder="0" applyAlignment="0" applyProtection="0"/>
    <xf numFmtId="0" fontId="75" fillId="47" borderId="0" applyNumberFormat="0" applyBorder="0" applyAlignment="0" applyProtection="0"/>
    <xf numFmtId="0" fontId="75" fillId="47" borderId="0" applyNumberFormat="0" applyBorder="0" applyAlignment="0" applyProtection="0"/>
    <xf numFmtId="0" fontId="75" fillId="47" borderId="0" applyNumberFormat="0" applyBorder="0" applyAlignment="0" applyProtection="0"/>
    <xf numFmtId="0" fontId="75" fillId="47" borderId="0" applyNumberFormat="0" applyBorder="0" applyAlignment="0" applyProtection="0"/>
    <xf numFmtId="0" fontId="75" fillId="47" borderId="0" applyNumberFormat="0" applyBorder="0" applyAlignment="0" applyProtection="0"/>
    <xf numFmtId="0" fontId="75" fillId="48" borderId="0" applyNumberFormat="0" applyBorder="0" applyAlignment="0" applyProtection="0"/>
    <xf numFmtId="0" fontId="75" fillId="47" borderId="0" applyNumberFormat="0" applyBorder="0" applyAlignment="0" applyProtection="0"/>
    <xf numFmtId="0" fontId="75" fillId="47" borderId="0" applyNumberFormat="0" applyBorder="0" applyAlignment="0" applyProtection="0"/>
    <xf numFmtId="0" fontId="75" fillId="47" borderId="0" applyNumberFormat="0" applyBorder="0" applyAlignment="0" applyProtection="0"/>
    <xf numFmtId="0" fontId="75" fillId="47" borderId="0" applyNumberFormat="0" applyBorder="0" applyAlignment="0" applyProtection="0"/>
    <xf numFmtId="0" fontId="75" fillId="47" borderId="0" applyNumberFormat="0" applyBorder="0" applyAlignment="0" applyProtection="0"/>
    <xf numFmtId="0" fontId="75" fillId="47" borderId="0" applyNumberFormat="0" applyBorder="0" applyAlignment="0" applyProtection="0"/>
    <xf numFmtId="0" fontId="75" fillId="47" borderId="0" applyNumberFormat="0" applyBorder="0" applyAlignment="0" applyProtection="0"/>
    <xf numFmtId="0" fontId="75" fillId="47" borderId="0" applyNumberFormat="0" applyBorder="0" applyAlignment="0" applyProtection="0"/>
    <xf numFmtId="0" fontId="75" fillId="47" borderId="0" applyNumberFormat="0" applyBorder="0" applyAlignment="0" applyProtection="0"/>
    <xf numFmtId="0" fontId="75" fillId="47" borderId="0" applyNumberFormat="0" applyBorder="0" applyAlignment="0" applyProtection="0"/>
    <xf numFmtId="0" fontId="75" fillId="47" borderId="0" applyNumberFormat="0" applyBorder="0" applyAlignment="0" applyProtection="0"/>
    <xf numFmtId="0" fontId="75" fillId="47" borderId="0" applyNumberFormat="0" applyBorder="0" applyAlignment="0" applyProtection="0"/>
    <xf numFmtId="0" fontId="75" fillId="47" borderId="0" applyNumberFormat="0" applyBorder="0" applyAlignment="0" applyProtection="0"/>
    <xf numFmtId="0" fontId="75" fillId="47" borderId="0" applyNumberFormat="0" applyBorder="0" applyAlignment="0" applyProtection="0"/>
    <xf numFmtId="0" fontId="75" fillId="47" borderId="0" applyNumberFormat="0" applyBorder="0" applyAlignment="0" applyProtection="0"/>
    <xf numFmtId="0" fontId="75" fillId="47" borderId="0" applyNumberFormat="0" applyBorder="0" applyAlignment="0" applyProtection="0"/>
    <xf numFmtId="0" fontId="75" fillId="47" borderId="0" applyNumberFormat="0" applyBorder="0" applyAlignment="0" applyProtection="0"/>
    <xf numFmtId="0" fontId="75" fillId="47" borderId="0" applyNumberFormat="0" applyBorder="0" applyAlignment="0" applyProtection="0"/>
    <xf numFmtId="0" fontId="75" fillId="47" borderId="0" applyNumberFormat="0" applyBorder="0" applyAlignment="0" applyProtection="0"/>
    <xf numFmtId="0" fontId="75" fillId="47" borderId="0" applyNumberFormat="0" applyBorder="0" applyAlignment="0" applyProtection="0"/>
    <xf numFmtId="0" fontId="75" fillId="47" borderId="0" applyNumberFormat="0" applyBorder="0" applyAlignment="0" applyProtection="0"/>
    <xf numFmtId="0" fontId="75" fillId="47" borderId="0" applyNumberFormat="0" applyBorder="0" applyAlignment="0" applyProtection="0"/>
    <xf numFmtId="0" fontId="75" fillId="49" borderId="0" applyNumberFormat="0" applyBorder="0" applyAlignment="0" applyProtection="0"/>
    <xf numFmtId="0" fontId="75" fillId="49" borderId="0" applyNumberFormat="0" applyBorder="0" applyAlignment="0" applyProtection="0"/>
    <xf numFmtId="0" fontId="75" fillId="49" borderId="0" applyNumberFormat="0" applyBorder="0" applyAlignment="0" applyProtection="0"/>
    <xf numFmtId="0" fontId="75" fillId="49" borderId="0" applyNumberFormat="0" applyBorder="0" applyAlignment="0" applyProtection="0"/>
    <xf numFmtId="0" fontId="75" fillId="49" borderId="0" applyNumberFormat="0" applyBorder="0" applyAlignment="0" applyProtection="0"/>
    <xf numFmtId="0" fontId="75" fillId="49" borderId="0" applyNumberFormat="0" applyBorder="0" applyAlignment="0" applyProtection="0"/>
    <xf numFmtId="0" fontId="75" fillId="49" borderId="0" applyNumberFormat="0" applyBorder="0" applyAlignment="0" applyProtection="0"/>
    <xf numFmtId="0" fontId="75" fillId="49" borderId="0" applyNumberFormat="0" applyBorder="0" applyAlignment="0" applyProtection="0"/>
    <xf numFmtId="0" fontId="75" fillId="49" borderId="0" applyNumberFormat="0" applyBorder="0" applyAlignment="0" applyProtection="0"/>
    <xf numFmtId="0" fontId="75" fillId="49" borderId="0" applyNumberFormat="0" applyBorder="0" applyAlignment="0" applyProtection="0"/>
    <xf numFmtId="0" fontId="75" fillId="49" borderId="0" applyNumberFormat="0" applyBorder="0" applyAlignment="0" applyProtection="0"/>
    <xf numFmtId="0" fontId="75" fillId="50" borderId="0" applyNumberFormat="0" applyBorder="0" applyAlignment="0" applyProtection="0"/>
    <xf numFmtId="0" fontId="75" fillId="49" borderId="0" applyNumberFormat="0" applyBorder="0" applyAlignment="0" applyProtection="0"/>
    <xf numFmtId="0" fontId="75" fillId="49" borderId="0" applyNumberFormat="0" applyBorder="0" applyAlignment="0" applyProtection="0"/>
    <xf numFmtId="0" fontId="75" fillId="49" borderId="0" applyNumberFormat="0" applyBorder="0" applyAlignment="0" applyProtection="0"/>
    <xf numFmtId="0" fontId="75" fillId="49" borderId="0" applyNumberFormat="0" applyBorder="0" applyAlignment="0" applyProtection="0"/>
    <xf numFmtId="0" fontId="75" fillId="49" borderId="0" applyNumberFormat="0" applyBorder="0" applyAlignment="0" applyProtection="0"/>
    <xf numFmtId="0" fontId="75" fillId="49" borderId="0" applyNumberFormat="0" applyBorder="0" applyAlignment="0" applyProtection="0"/>
    <xf numFmtId="0" fontId="75" fillId="49" borderId="0" applyNumberFormat="0" applyBorder="0" applyAlignment="0" applyProtection="0"/>
    <xf numFmtId="0" fontId="75" fillId="49" borderId="0" applyNumberFormat="0" applyBorder="0" applyAlignment="0" applyProtection="0"/>
    <xf numFmtId="0" fontId="75" fillId="49" borderId="0" applyNumberFormat="0" applyBorder="0" applyAlignment="0" applyProtection="0"/>
    <xf numFmtId="0" fontId="75" fillId="49" borderId="0" applyNumberFormat="0" applyBorder="0" applyAlignment="0" applyProtection="0"/>
    <xf numFmtId="0" fontId="75" fillId="49" borderId="0" applyNumberFormat="0" applyBorder="0" applyAlignment="0" applyProtection="0"/>
    <xf numFmtId="0" fontId="75" fillId="49" borderId="0" applyNumberFormat="0" applyBorder="0" applyAlignment="0" applyProtection="0"/>
    <xf numFmtId="0" fontId="75" fillId="49" borderId="0" applyNumberFormat="0" applyBorder="0" applyAlignment="0" applyProtection="0"/>
    <xf numFmtId="0" fontId="75" fillId="49" borderId="0" applyNumberFormat="0" applyBorder="0" applyAlignment="0" applyProtection="0"/>
    <xf numFmtId="0" fontId="75" fillId="49" borderId="0" applyNumberFormat="0" applyBorder="0" applyAlignment="0" applyProtection="0"/>
    <xf numFmtId="0" fontId="75" fillId="49" borderId="0" applyNumberFormat="0" applyBorder="0" applyAlignment="0" applyProtection="0"/>
    <xf numFmtId="0" fontId="75" fillId="49" borderId="0" applyNumberFormat="0" applyBorder="0" applyAlignment="0" applyProtection="0"/>
    <xf numFmtId="0" fontId="75" fillId="49" borderId="0" applyNumberFormat="0" applyBorder="0" applyAlignment="0" applyProtection="0"/>
    <xf numFmtId="0" fontId="75" fillId="49" borderId="0" applyNumberFormat="0" applyBorder="0" applyAlignment="0" applyProtection="0"/>
    <xf numFmtId="0" fontId="75" fillId="49" borderId="0" applyNumberFormat="0" applyBorder="0" applyAlignment="0" applyProtection="0"/>
    <xf numFmtId="0" fontId="75" fillId="49" borderId="0" applyNumberFormat="0" applyBorder="0" applyAlignment="0" applyProtection="0"/>
    <xf numFmtId="0" fontId="75" fillId="49" borderId="0" applyNumberFormat="0" applyBorder="0" applyAlignment="0" applyProtection="0"/>
    <xf numFmtId="0" fontId="75" fillId="51" borderId="0" applyNumberFormat="0" applyBorder="0" applyAlignment="0" applyProtection="0"/>
    <xf numFmtId="0" fontId="75" fillId="51" borderId="0" applyNumberFormat="0" applyBorder="0" applyAlignment="0" applyProtection="0"/>
    <xf numFmtId="0" fontId="75" fillId="51" borderId="0" applyNumberFormat="0" applyBorder="0" applyAlignment="0" applyProtection="0"/>
    <xf numFmtId="0" fontId="75" fillId="51" borderId="0" applyNumberFormat="0" applyBorder="0" applyAlignment="0" applyProtection="0"/>
    <xf numFmtId="0" fontId="75" fillId="51" borderId="0" applyNumberFormat="0" applyBorder="0" applyAlignment="0" applyProtection="0"/>
    <xf numFmtId="0" fontId="75" fillId="51" borderId="0" applyNumberFormat="0" applyBorder="0" applyAlignment="0" applyProtection="0"/>
    <xf numFmtId="0" fontId="75" fillId="51" borderId="0" applyNumberFormat="0" applyBorder="0" applyAlignment="0" applyProtection="0"/>
    <xf numFmtId="0" fontId="75" fillId="51" borderId="0" applyNumberFormat="0" applyBorder="0" applyAlignment="0" applyProtection="0"/>
    <xf numFmtId="0" fontId="75" fillId="51" borderId="0" applyNumberFormat="0" applyBorder="0" applyAlignment="0" applyProtection="0"/>
    <xf numFmtId="0" fontId="75" fillId="51" borderId="0" applyNumberFormat="0" applyBorder="0" applyAlignment="0" applyProtection="0"/>
    <xf numFmtId="0" fontId="75" fillId="51" borderId="0" applyNumberFormat="0" applyBorder="0" applyAlignment="0" applyProtection="0"/>
    <xf numFmtId="0" fontId="75" fillId="52" borderId="0" applyNumberFormat="0" applyBorder="0" applyAlignment="0" applyProtection="0"/>
    <xf numFmtId="0" fontId="75" fillId="51" borderId="0" applyNumberFormat="0" applyBorder="0" applyAlignment="0" applyProtection="0"/>
    <xf numFmtId="0" fontId="75" fillId="51" borderId="0" applyNumberFormat="0" applyBorder="0" applyAlignment="0" applyProtection="0"/>
    <xf numFmtId="0" fontId="75" fillId="51" borderId="0" applyNumberFormat="0" applyBorder="0" applyAlignment="0" applyProtection="0"/>
    <xf numFmtId="0" fontId="75" fillId="51" borderId="0" applyNumberFormat="0" applyBorder="0" applyAlignment="0" applyProtection="0"/>
    <xf numFmtId="0" fontId="75" fillId="51" borderId="0" applyNumberFormat="0" applyBorder="0" applyAlignment="0" applyProtection="0"/>
    <xf numFmtId="0" fontId="75" fillId="51" borderId="0" applyNumberFormat="0" applyBorder="0" applyAlignment="0" applyProtection="0"/>
    <xf numFmtId="0" fontId="75" fillId="51" borderId="0" applyNumberFormat="0" applyBorder="0" applyAlignment="0" applyProtection="0"/>
    <xf numFmtId="0" fontId="75" fillId="51" borderId="0" applyNumberFormat="0" applyBorder="0" applyAlignment="0" applyProtection="0"/>
    <xf numFmtId="0" fontId="75" fillId="51" borderId="0" applyNumberFormat="0" applyBorder="0" applyAlignment="0" applyProtection="0"/>
    <xf numFmtId="0" fontId="75" fillId="51" borderId="0" applyNumberFormat="0" applyBorder="0" applyAlignment="0" applyProtection="0"/>
    <xf numFmtId="0" fontId="75" fillId="51" borderId="0" applyNumberFormat="0" applyBorder="0" applyAlignment="0" applyProtection="0"/>
    <xf numFmtId="0" fontId="75" fillId="51" borderId="0" applyNumberFormat="0" applyBorder="0" applyAlignment="0" applyProtection="0"/>
    <xf numFmtId="0" fontId="75" fillId="51" borderId="0" applyNumberFormat="0" applyBorder="0" applyAlignment="0" applyProtection="0"/>
    <xf numFmtId="0" fontId="75" fillId="51" borderId="0" applyNumberFormat="0" applyBorder="0" applyAlignment="0" applyProtection="0"/>
    <xf numFmtId="0" fontId="75" fillId="51" borderId="0" applyNumberFormat="0" applyBorder="0" applyAlignment="0" applyProtection="0"/>
    <xf numFmtId="0" fontId="75" fillId="51" borderId="0" applyNumberFormat="0" applyBorder="0" applyAlignment="0" applyProtection="0"/>
    <xf numFmtId="0" fontId="75" fillId="51" borderId="0" applyNumberFormat="0" applyBorder="0" applyAlignment="0" applyProtection="0"/>
    <xf numFmtId="0" fontId="75" fillId="51" borderId="0" applyNumberFormat="0" applyBorder="0" applyAlignment="0" applyProtection="0"/>
    <xf numFmtId="0" fontId="75" fillId="51" borderId="0" applyNumberFormat="0" applyBorder="0" applyAlignment="0" applyProtection="0"/>
    <xf numFmtId="0" fontId="75" fillId="51" borderId="0" applyNumberFormat="0" applyBorder="0" applyAlignment="0" applyProtection="0"/>
    <xf numFmtId="0" fontId="75" fillId="51" borderId="0" applyNumberFormat="0" applyBorder="0" applyAlignment="0" applyProtection="0"/>
    <xf numFmtId="0" fontId="75" fillId="51" borderId="0" applyNumberFormat="0" applyBorder="0" applyAlignment="0" applyProtection="0"/>
    <xf numFmtId="0" fontId="76" fillId="0" borderId="0">
      <alignment horizontal="right"/>
    </xf>
    <xf numFmtId="188" fontId="36" fillId="0" borderId="0" applyFont="0" applyFill="0" applyBorder="0" applyAlignment="0" applyProtection="0"/>
    <xf numFmtId="0" fontId="77" fillId="0" borderId="0" applyFont="0" applyFill="0" applyBorder="0" applyAlignment="0" applyProtection="0"/>
    <xf numFmtId="0" fontId="78" fillId="0" borderId="0" applyFont="0" applyFill="0" applyBorder="0" applyAlignment="0" applyProtection="0"/>
    <xf numFmtId="189" fontId="46" fillId="0" borderId="0" applyFont="0" applyFill="0" applyBorder="0" applyAlignment="0" applyProtection="0"/>
    <xf numFmtId="190" fontId="46" fillId="0" borderId="0" applyFont="0" applyFill="0" applyBorder="0" applyAlignment="0" applyProtection="0"/>
    <xf numFmtId="165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75" fillId="53" borderId="0" applyNumberFormat="0" applyBorder="0" applyAlignment="0" applyProtection="0"/>
    <xf numFmtId="0" fontId="71" fillId="54" borderId="0" applyNumberFormat="0" applyBorder="0" applyAlignment="0" applyProtection="0"/>
    <xf numFmtId="0" fontId="71" fillId="15" borderId="0" applyNumberFormat="0" applyBorder="0" applyAlignment="0" applyProtection="0"/>
    <xf numFmtId="0" fontId="71" fillId="15" borderId="0" applyNumberFormat="0" applyBorder="0" applyAlignment="0" applyProtection="0"/>
    <xf numFmtId="0" fontId="71" fillId="54" borderId="0" applyNumberFormat="0" applyBorder="0" applyAlignment="0" applyProtection="0"/>
    <xf numFmtId="0" fontId="71" fillId="15" borderId="0" applyNumberFormat="0" applyBorder="0" applyAlignment="0" applyProtection="0"/>
    <xf numFmtId="0" fontId="71" fillId="15" borderId="0" applyNumberFormat="0" applyBorder="0" applyAlignment="0" applyProtection="0"/>
    <xf numFmtId="0" fontId="75" fillId="55" borderId="0" applyNumberFormat="0" applyBorder="0" applyAlignment="0" applyProtection="0"/>
    <xf numFmtId="0" fontId="75" fillId="53" borderId="0" applyNumberFormat="0" applyBorder="0" applyAlignment="0" applyProtection="0"/>
    <xf numFmtId="0" fontId="75" fillId="53" borderId="0" applyNumberFormat="0" applyBorder="0" applyAlignment="0" applyProtection="0"/>
    <xf numFmtId="0" fontId="75" fillId="53" borderId="0" applyNumberFormat="0" applyBorder="0" applyAlignment="0" applyProtection="0"/>
    <xf numFmtId="0" fontId="75" fillId="56" borderId="0" applyNumberFormat="0" applyBorder="0" applyAlignment="0" applyProtection="0"/>
    <xf numFmtId="0" fontId="71" fillId="57" borderId="0" applyNumberFormat="0" applyBorder="0" applyAlignment="0" applyProtection="0"/>
    <xf numFmtId="0" fontId="71" fillId="58" borderId="0" applyNumberFormat="0" applyBorder="0" applyAlignment="0" applyProtection="0"/>
    <xf numFmtId="0" fontId="71" fillId="58" borderId="0" applyNumberFormat="0" applyBorder="0" applyAlignment="0" applyProtection="0"/>
    <xf numFmtId="0" fontId="71" fillId="59" borderId="0" applyNumberFormat="0" applyBorder="0" applyAlignment="0" applyProtection="0"/>
    <xf numFmtId="0" fontId="71" fillId="60" borderId="0" applyNumberFormat="0" applyBorder="0" applyAlignment="0" applyProtection="0"/>
    <xf numFmtId="0" fontId="71" fillId="60" borderId="0" applyNumberFormat="0" applyBorder="0" applyAlignment="0" applyProtection="0"/>
    <xf numFmtId="0" fontId="75" fillId="61" borderId="0" applyNumberFormat="0" applyBorder="0" applyAlignment="0" applyProtection="0"/>
    <xf numFmtId="0" fontId="75" fillId="62" borderId="0" applyNumberFormat="0" applyBorder="0" applyAlignment="0" applyProtection="0"/>
    <xf numFmtId="0" fontId="75" fillId="62" borderId="0" applyNumberFormat="0" applyBorder="0" applyAlignment="0" applyProtection="0"/>
    <xf numFmtId="0" fontId="75" fillId="62" borderId="0" applyNumberFormat="0" applyBorder="0" applyAlignment="0" applyProtection="0"/>
    <xf numFmtId="0" fontId="75" fillId="61" borderId="0" applyNumberFormat="0" applyBorder="0" applyAlignment="0" applyProtection="0"/>
    <xf numFmtId="0" fontId="71" fillId="57" borderId="0" applyNumberFormat="0" applyBorder="0" applyAlignment="0" applyProtection="0"/>
    <xf numFmtId="0" fontId="71" fillId="58" borderId="0" applyNumberFormat="0" applyBorder="0" applyAlignment="0" applyProtection="0"/>
    <xf numFmtId="0" fontId="71" fillId="58" borderId="0" applyNumberFormat="0" applyBorder="0" applyAlignment="0" applyProtection="0"/>
    <xf numFmtId="0" fontId="71" fillId="19" borderId="0" applyNumberFormat="0" applyBorder="0" applyAlignment="0" applyProtection="0"/>
    <xf numFmtId="0" fontId="71" fillId="19" borderId="0" applyNumberFormat="0" applyBorder="0" applyAlignment="0" applyProtection="0"/>
    <xf numFmtId="0" fontId="71" fillId="19" borderId="0" applyNumberFormat="0" applyBorder="0" applyAlignment="0" applyProtection="0"/>
    <xf numFmtId="0" fontId="75" fillId="59" borderId="0" applyNumberFormat="0" applyBorder="0" applyAlignment="0" applyProtection="0"/>
    <xf numFmtId="0" fontId="75" fillId="61" borderId="0" applyNumberFormat="0" applyBorder="0" applyAlignment="0" applyProtection="0"/>
    <xf numFmtId="0" fontId="75" fillId="61" borderId="0" applyNumberFormat="0" applyBorder="0" applyAlignment="0" applyProtection="0"/>
    <xf numFmtId="0" fontId="75" fillId="61" borderId="0" applyNumberFormat="0" applyBorder="0" applyAlignment="0" applyProtection="0"/>
    <xf numFmtId="0" fontId="75" fillId="53" borderId="0" applyNumberFormat="0" applyBorder="0" applyAlignment="0" applyProtection="0"/>
    <xf numFmtId="0" fontId="71" fillId="54" borderId="0" applyNumberFormat="0" applyBorder="0" applyAlignment="0" applyProtection="0"/>
    <xf numFmtId="0" fontId="71" fillId="15" borderId="0" applyNumberFormat="0" applyBorder="0" applyAlignment="0" applyProtection="0"/>
    <xf numFmtId="0" fontId="71" fillId="15" borderId="0" applyNumberFormat="0" applyBorder="0" applyAlignment="0" applyProtection="0"/>
    <xf numFmtId="0" fontId="71" fillId="59" borderId="0" applyNumberFormat="0" applyBorder="0" applyAlignment="0" applyProtection="0"/>
    <xf numFmtId="0" fontId="71" fillId="60" borderId="0" applyNumberFormat="0" applyBorder="0" applyAlignment="0" applyProtection="0"/>
    <xf numFmtId="0" fontId="71" fillId="60" borderId="0" applyNumberFormat="0" applyBorder="0" applyAlignment="0" applyProtection="0"/>
    <xf numFmtId="0" fontId="75" fillId="59" borderId="0" applyNumberFormat="0" applyBorder="0" applyAlignment="0" applyProtection="0"/>
    <xf numFmtId="0" fontId="75" fillId="53" borderId="0" applyNumberFormat="0" applyBorder="0" applyAlignment="0" applyProtection="0"/>
    <xf numFmtId="0" fontId="75" fillId="53" borderId="0" applyNumberFormat="0" applyBorder="0" applyAlignment="0" applyProtection="0"/>
    <xf numFmtId="0" fontId="75" fillId="53" borderId="0" applyNumberFormat="0" applyBorder="0" applyAlignment="0" applyProtection="0"/>
    <xf numFmtId="0" fontId="75" fillId="50" borderId="0" applyNumberFormat="0" applyBorder="0" applyAlignment="0" applyProtection="0"/>
    <xf numFmtId="0" fontId="71" fillId="63" borderId="0" applyNumberFormat="0" applyBorder="0" applyAlignment="0" applyProtection="0"/>
    <xf numFmtId="0" fontId="71" fillId="23" borderId="0" applyNumberFormat="0" applyBorder="0" applyAlignment="0" applyProtection="0"/>
    <xf numFmtId="0" fontId="71" fillId="23" borderId="0" applyNumberFormat="0" applyBorder="0" applyAlignment="0" applyProtection="0"/>
    <xf numFmtId="0" fontId="71" fillId="54" borderId="0" applyNumberFormat="0" applyBorder="0" applyAlignment="0" applyProtection="0"/>
    <xf numFmtId="0" fontId="71" fillId="15" borderId="0" applyNumberFormat="0" applyBorder="0" applyAlignment="0" applyProtection="0"/>
    <xf numFmtId="0" fontId="71" fillId="15" borderId="0" applyNumberFormat="0" applyBorder="0" applyAlignment="0" applyProtection="0"/>
    <xf numFmtId="0" fontId="75" fillId="55" borderId="0" applyNumberFormat="0" applyBorder="0" applyAlignment="0" applyProtection="0"/>
    <xf numFmtId="0" fontId="75" fillId="50" borderId="0" applyNumberFormat="0" applyBorder="0" applyAlignment="0" applyProtection="0"/>
    <xf numFmtId="0" fontId="75" fillId="50" borderId="0" applyNumberFormat="0" applyBorder="0" applyAlignment="0" applyProtection="0"/>
    <xf numFmtId="0" fontId="75" fillId="50" borderId="0" applyNumberFormat="0" applyBorder="0" applyAlignment="0" applyProtection="0"/>
    <xf numFmtId="0" fontId="75" fillId="52" borderId="0" applyNumberFormat="0" applyBorder="0" applyAlignment="0" applyProtection="0"/>
    <xf numFmtId="0" fontId="71" fillId="57" borderId="0" applyNumberFormat="0" applyBorder="0" applyAlignment="0" applyProtection="0"/>
    <xf numFmtId="0" fontId="71" fillId="58" borderId="0" applyNumberFormat="0" applyBorder="0" applyAlignment="0" applyProtection="0"/>
    <xf numFmtId="0" fontId="71" fillId="58" borderId="0" applyNumberFormat="0" applyBorder="0" applyAlignment="0" applyProtection="0"/>
    <xf numFmtId="0" fontId="71" fillId="64" borderId="0" applyNumberFormat="0" applyBorder="0" applyAlignment="0" applyProtection="0"/>
    <xf numFmtId="0" fontId="71" fillId="25" borderId="0" applyNumberFormat="0" applyBorder="0" applyAlignment="0" applyProtection="0"/>
    <xf numFmtId="0" fontId="71" fillId="25" borderId="0" applyNumberFormat="0" applyBorder="0" applyAlignment="0" applyProtection="0"/>
    <xf numFmtId="0" fontId="75" fillId="64" borderId="0" applyNumberFormat="0" applyBorder="0" applyAlignment="0" applyProtection="0"/>
    <xf numFmtId="0" fontId="75" fillId="52" borderId="0" applyNumberFormat="0" applyBorder="0" applyAlignment="0" applyProtection="0"/>
    <xf numFmtId="0" fontId="75" fillId="52" borderId="0" applyNumberFormat="0" applyBorder="0" applyAlignment="0" applyProtection="0"/>
    <xf numFmtId="0" fontId="75" fillId="52" borderId="0" applyNumberFormat="0" applyBorder="0" applyAlignment="0" applyProtection="0"/>
    <xf numFmtId="191" fontId="33" fillId="0" borderId="0" applyFont="0" applyFill="0" applyBorder="0" applyProtection="0"/>
    <xf numFmtId="192" fontId="79" fillId="0" borderId="0" applyFont="0" applyFill="0" applyBorder="0" applyAlignment="0" applyProtection="0"/>
    <xf numFmtId="193" fontId="79" fillId="0" borderId="0" applyFont="0" applyFill="0" applyBorder="0" applyAlignment="0" applyProtection="0"/>
    <xf numFmtId="0" fontId="77" fillId="0" borderId="0" applyFont="0" applyFill="0" applyBorder="0" applyAlignment="0" applyProtection="0"/>
    <xf numFmtId="0" fontId="77" fillId="0" borderId="0" applyFont="0" applyFill="0" applyBorder="0" applyAlignment="0" applyProtection="0"/>
    <xf numFmtId="0" fontId="80" fillId="0" borderId="0" applyNumberFormat="0" applyFill="0" applyBorder="0" applyAlignment="0" applyProtection="0"/>
    <xf numFmtId="175" fontId="81" fillId="0" borderId="0" applyNumberFormat="0" applyFill="0" applyBorder="0" applyAlignment="0" applyProtection="0">
      <alignment vertical="top"/>
      <protection locked="0"/>
    </xf>
    <xf numFmtId="0" fontId="82" fillId="0" borderId="0" applyNumberFormat="0" applyFill="0" applyBorder="0" applyAlignment="0" applyProtection="0">
      <alignment vertical="top"/>
      <protection locked="0"/>
    </xf>
    <xf numFmtId="176" fontId="81" fillId="0" borderId="0" applyNumberFormat="0" applyFill="0" applyBorder="0" applyAlignment="0" applyProtection="0">
      <alignment vertical="top"/>
      <protection locked="0"/>
    </xf>
    <xf numFmtId="0" fontId="81" fillId="0" borderId="0" applyNumberFormat="0" applyFill="0" applyBorder="0" applyAlignment="0" applyProtection="0">
      <alignment vertical="top"/>
      <protection locked="0"/>
    </xf>
    <xf numFmtId="0" fontId="83" fillId="0" borderId="0"/>
    <xf numFmtId="194" fontId="84" fillId="0" borderId="0"/>
    <xf numFmtId="0" fontId="52" fillId="0" borderId="0"/>
    <xf numFmtId="0" fontId="36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195" fontId="86" fillId="0" borderId="0" applyFont="0" applyFill="0" applyBorder="0" applyAlignment="0" applyProtection="0"/>
    <xf numFmtId="196" fontId="86" fillId="0" borderId="0" applyFont="0" applyFill="0" applyBorder="0" applyAlignment="0" applyProtection="0"/>
    <xf numFmtId="0" fontId="87" fillId="65" borderId="0" applyNumberFormat="0" applyBorder="0" applyAlignment="0" applyProtection="0"/>
    <xf numFmtId="0" fontId="87" fillId="17" borderId="0" applyNumberFormat="0" applyBorder="0" applyAlignment="0" applyProtection="0"/>
    <xf numFmtId="0" fontId="43" fillId="66" borderId="0"/>
    <xf numFmtId="175" fontId="43" fillId="66" borderId="0"/>
    <xf numFmtId="176" fontId="43" fillId="66" borderId="0"/>
    <xf numFmtId="0" fontId="88" fillId="66" borderId="0"/>
    <xf numFmtId="175" fontId="88" fillId="66" borderId="0"/>
    <xf numFmtId="176" fontId="88" fillId="66" borderId="0"/>
    <xf numFmtId="0" fontId="89" fillId="0" borderId="0" applyNumberFormat="0" applyFill="0" applyBorder="0" applyAlignment="0" applyProtection="0"/>
    <xf numFmtId="38" fontId="90" fillId="0" borderId="0" applyNumberFormat="0" applyFill="0" applyBorder="0" applyAlignment="0" applyProtection="0">
      <alignment horizontal="right"/>
      <protection locked="0"/>
    </xf>
    <xf numFmtId="0" fontId="91" fillId="0" borderId="0" applyNumberFormat="0" applyFill="0" applyBorder="0" applyAlignment="0" applyProtection="0"/>
    <xf numFmtId="197" fontId="92" fillId="0" borderId="0" applyFont="0" applyFill="0" applyBorder="0" applyAlignment="0" applyProtection="0"/>
    <xf numFmtId="0" fontId="93" fillId="0" borderId="0"/>
    <xf numFmtId="0" fontId="94" fillId="0" borderId="0"/>
    <xf numFmtId="0" fontId="95" fillId="0" borderId="0"/>
    <xf numFmtId="0" fontId="96" fillId="0" borderId="0" applyNumberFormat="0" applyFill="0" applyBorder="0" applyAlignment="0" applyProtection="0"/>
    <xf numFmtId="175" fontId="97" fillId="0" borderId="0" applyFill="0" applyBorder="0" applyAlignment="0"/>
    <xf numFmtId="176" fontId="97" fillId="0" borderId="0" applyFill="0" applyBorder="0" applyAlignment="0"/>
    <xf numFmtId="0" fontId="98" fillId="67" borderId="20" applyNumberFormat="0" applyAlignment="0" applyProtection="0"/>
    <xf numFmtId="0" fontId="99" fillId="68" borderId="20" applyNumberFormat="0" applyAlignment="0" applyProtection="0"/>
    <xf numFmtId="0" fontId="98" fillId="69" borderId="20" applyNumberFormat="0" applyAlignment="0" applyProtection="0"/>
    <xf numFmtId="0" fontId="98" fillId="69" borderId="20" applyNumberFormat="0" applyAlignment="0" applyProtection="0"/>
    <xf numFmtId="0" fontId="33" fillId="70" borderId="0" applyNumberFormat="0" applyFont="0" applyBorder="0" applyAlignment="0"/>
    <xf numFmtId="0" fontId="100" fillId="0" borderId="0"/>
    <xf numFmtId="0" fontId="101" fillId="0" borderId="21" applyNumberFormat="0" applyFill="0" applyAlignment="0" applyProtection="0"/>
    <xf numFmtId="0" fontId="102" fillId="0" borderId="17" applyNumberFormat="0" applyFont="0" applyFill="0" applyProtection="0">
      <alignment horizontal="centerContinuous" vertical="center"/>
    </xf>
    <xf numFmtId="0" fontId="103" fillId="0" borderId="0" applyNumberFormat="0" applyFill="0" applyBorder="0" applyAlignment="0" applyProtection="0"/>
    <xf numFmtId="0" fontId="104" fillId="71" borderId="0" applyNumberFormat="0" applyBorder="0" applyAlignment="0" applyProtection="0"/>
    <xf numFmtId="198" fontId="36" fillId="0" borderId="0" applyFont="0" applyFill="0" applyBorder="0" applyAlignment="0" applyProtection="0"/>
    <xf numFmtId="0" fontId="105" fillId="61" borderId="22" applyNumberFormat="0" applyAlignment="0" applyProtection="0"/>
    <xf numFmtId="0" fontId="106" fillId="72" borderId="22" applyNumberFormat="0" applyAlignment="0" applyProtection="0"/>
    <xf numFmtId="198" fontId="36" fillId="0" borderId="0" applyFont="0" applyFill="0" applyBorder="0" applyAlignment="0" applyProtection="0"/>
    <xf numFmtId="0" fontId="107" fillId="9" borderId="0" applyNumberFormat="0" applyBorder="0" applyAlignment="0" applyProtection="0"/>
    <xf numFmtId="0" fontId="102" fillId="0" borderId="0" applyNumberFormat="0" applyFill="0" applyBorder="0" applyProtection="0">
      <alignment horizontal="center" vertical="center"/>
    </xf>
    <xf numFmtId="199" fontId="108" fillId="0" borderId="0" applyFont="0" applyFill="0" applyBorder="0" applyAlignment="0" applyProtection="0"/>
    <xf numFmtId="200" fontId="109" fillId="0" borderId="0" applyFont="0" applyFill="0" applyBorder="0" applyAlignment="0" applyProtection="0"/>
    <xf numFmtId="201" fontId="46" fillId="0" borderId="0" applyFont="0" applyFill="0" applyBorder="0" applyAlignment="0" applyProtection="0"/>
    <xf numFmtId="0" fontId="110" fillId="0" borderId="0" applyFont="0" applyFill="0" applyBorder="0" applyAlignment="0" applyProtection="0"/>
    <xf numFmtId="0" fontId="111" fillId="0" borderId="0" applyFont="0" applyFill="0" applyBorder="0" applyAlignment="0" applyProtection="0">
      <alignment horizontal="right"/>
    </xf>
    <xf numFmtId="0" fontId="111" fillId="0" borderId="0" applyFont="0" applyFill="0" applyBorder="0" applyAlignment="0" applyProtection="0"/>
    <xf numFmtId="43" fontId="36" fillId="0" borderId="0" applyFont="0" applyFill="0" applyBorder="0" applyAlignment="0" applyProtection="0"/>
    <xf numFmtId="170" fontId="30" fillId="0" borderId="0" applyFont="0" applyFill="0" applyBorder="0" applyAlignment="0" applyProtection="0"/>
    <xf numFmtId="170" fontId="30" fillId="0" borderId="0" applyFont="0" applyFill="0" applyBorder="0" applyAlignment="0" applyProtection="0"/>
    <xf numFmtId="0" fontId="111" fillId="0" borderId="0" applyFont="0" applyFill="0" applyBorder="0" applyAlignment="0" applyProtection="0">
      <alignment horizontal="right"/>
    </xf>
    <xf numFmtId="170" fontId="30" fillId="0" borderId="0" applyFont="0" applyFill="0" applyBorder="0" applyAlignment="0" applyProtection="0"/>
    <xf numFmtId="170" fontId="22" fillId="0" borderId="0" applyFont="0" applyFill="0" applyBorder="0" applyAlignment="0" applyProtection="0"/>
    <xf numFmtId="170" fontId="22" fillId="0" borderId="0" applyFont="0" applyFill="0" applyBorder="0" applyAlignment="0" applyProtection="0"/>
    <xf numFmtId="170" fontId="22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12" fillId="0" borderId="0" applyFont="0" applyFill="0" applyBorder="0" applyAlignment="0" applyProtection="0"/>
    <xf numFmtId="202" fontId="44" fillId="0" borderId="0" applyFill="0" applyBorder="0" applyAlignment="0" applyProtection="0"/>
    <xf numFmtId="173" fontId="19" fillId="0" borderId="0" applyFont="0" applyFill="0" applyBorder="0" applyAlignment="0" applyProtection="0"/>
    <xf numFmtId="172" fontId="33" fillId="0" borderId="0" applyFont="0" applyFill="0" applyBorder="0" applyAlignment="0" applyProtection="0"/>
    <xf numFmtId="43" fontId="36" fillId="0" borderId="0" applyFont="0" applyFill="0" applyBorder="0" applyAlignment="0" applyProtection="0"/>
    <xf numFmtId="203" fontId="113" fillId="0" borderId="0"/>
    <xf numFmtId="3" fontId="46" fillId="0" borderId="0" applyFont="0" applyFill="0" applyBorder="0" applyAlignment="0" applyProtection="0"/>
    <xf numFmtId="3" fontId="114" fillId="0" borderId="0" applyFont="0" applyFill="0" applyBorder="0" applyAlignment="0" applyProtection="0"/>
    <xf numFmtId="3" fontId="115" fillId="0" borderId="0" applyFont="0" applyFill="0" applyBorder="0" applyAlignment="0" applyProtection="0"/>
    <xf numFmtId="3" fontId="114" fillId="0" borderId="0" applyFont="0" applyFill="0" applyBorder="0" applyAlignment="0" applyProtection="0"/>
    <xf numFmtId="0" fontId="116" fillId="73" borderId="0" applyNumberFormat="0" applyFill="0">
      <alignment vertical="center"/>
    </xf>
    <xf numFmtId="0" fontId="48" fillId="0" borderId="0" applyFont="0" applyFill="0" applyBorder="0" applyAlignment="0" applyProtection="0"/>
    <xf numFmtId="164" fontId="59" fillId="0" borderId="0" applyFont="0" applyFill="0" applyBorder="0" applyAlignment="0" applyProtection="0"/>
    <xf numFmtId="164" fontId="59" fillId="0" borderId="0" applyFont="0" applyFill="0" applyBorder="0" applyAlignment="0" applyProtection="0"/>
    <xf numFmtId="205" fontId="59" fillId="0" borderId="0" applyFont="0" applyFill="0" applyBorder="0" applyAlignment="0" applyProtection="0"/>
    <xf numFmtId="164" fontId="59" fillId="0" borderId="0" applyFont="0" applyFill="0" applyBorder="0" applyAlignment="0" applyProtection="0"/>
    <xf numFmtId="165" fontId="117" fillId="0" borderId="0" applyFont="0" applyFill="0" applyBorder="0" applyAlignment="0" applyProtection="0"/>
    <xf numFmtId="206" fontId="38" fillId="0" borderId="0" applyFont="0" applyFill="0" applyBorder="0" applyAlignment="0" applyProtection="0"/>
    <xf numFmtId="0" fontId="111" fillId="0" borderId="0" applyFont="0" applyFill="0" applyBorder="0" applyAlignment="0" applyProtection="0">
      <alignment horizontal="right"/>
    </xf>
    <xf numFmtId="0" fontId="111" fillId="0" borderId="0" applyFont="0" applyFill="0" applyBorder="0" applyAlignment="0" applyProtection="0">
      <alignment horizontal="right"/>
    </xf>
    <xf numFmtId="0" fontId="111" fillId="0" borderId="0" applyFont="0" applyFill="0" applyBorder="0" applyAlignment="0" applyProtection="0">
      <alignment horizontal="right"/>
    </xf>
    <xf numFmtId="171" fontId="19" fillId="0" borderId="0" applyFont="0" applyFill="0" applyBorder="0" applyAlignment="0" applyProtection="0"/>
    <xf numFmtId="207" fontId="46" fillId="0" borderId="0" applyFont="0" applyFill="0" applyBorder="0" applyAlignment="0" applyProtection="0"/>
    <xf numFmtId="208" fontId="114" fillId="0" borderId="0" applyFont="0" applyFill="0" applyBorder="0" applyAlignment="0" applyProtection="0"/>
    <xf numFmtId="209" fontId="115" fillId="0" borderId="0" applyFont="0" applyFill="0" applyBorder="0" applyAlignment="0" applyProtection="0"/>
    <xf numFmtId="208" fontId="114" fillId="0" borderId="0" applyFont="0" applyFill="0" applyBorder="0" applyAlignment="0" applyProtection="0"/>
    <xf numFmtId="0" fontId="36" fillId="0" borderId="0"/>
    <xf numFmtId="0" fontId="49" fillId="0" borderId="0" applyNumberFormat="0" applyBorder="0" applyProtection="0"/>
    <xf numFmtId="0" fontId="33" fillId="0" borderId="0"/>
    <xf numFmtId="175" fontId="33" fillId="0" borderId="0"/>
    <xf numFmtId="176" fontId="33" fillId="0" borderId="0"/>
    <xf numFmtId="0" fontId="49" fillId="0" borderId="0" applyNumberFormat="0" applyBorder="0" applyProtection="0"/>
    <xf numFmtId="0" fontId="33" fillId="0" borderId="0"/>
    <xf numFmtId="0" fontId="49" fillId="0" borderId="0" applyNumberFormat="0" applyBorder="0" applyProtection="0"/>
    <xf numFmtId="0" fontId="33" fillId="0" borderId="0"/>
    <xf numFmtId="175" fontId="33" fillId="0" borderId="0"/>
    <xf numFmtId="176" fontId="33" fillId="0" borderId="0"/>
    <xf numFmtId="175" fontId="33" fillId="0" borderId="0"/>
    <xf numFmtId="176" fontId="33" fillId="0" borderId="0"/>
    <xf numFmtId="0" fontId="49" fillId="0" borderId="0" applyNumberFormat="0" applyBorder="0" applyProtection="0"/>
    <xf numFmtId="0" fontId="33" fillId="0" borderId="0"/>
    <xf numFmtId="0" fontId="49" fillId="0" borderId="0" applyNumberFormat="0" applyBorder="0" applyProtection="0"/>
    <xf numFmtId="0" fontId="33" fillId="0" borderId="0"/>
    <xf numFmtId="0" fontId="43" fillId="74" borderId="0"/>
    <xf numFmtId="175" fontId="43" fillId="74" borderId="0"/>
    <xf numFmtId="176" fontId="43" fillId="74" borderId="0"/>
    <xf numFmtId="0" fontId="88" fillId="75" borderId="0"/>
    <xf numFmtId="175" fontId="88" fillId="75" borderId="0"/>
    <xf numFmtId="176" fontId="88" fillId="75" borderId="0"/>
    <xf numFmtId="210" fontId="36" fillId="0" borderId="0" applyFont="0" applyFill="0" applyBorder="0" applyAlignment="0" applyProtection="0"/>
    <xf numFmtId="175" fontId="114" fillId="0" borderId="0" applyFont="0" applyFill="0" applyBorder="0" applyAlignment="0" applyProtection="0"/>
    <xf numFmtId="14" fontId="118" fillId="0" borderId="0"/>
    <xf numFmtId="176" fontId="114" fillId="0" borderId="0" applyFont="0" applyFill="0" applyBorder="0" applyAlignment="0" applyProtection="0"/>
    <xf numFmtId="0" fontId="114" fillId="0" borderId="0" applyFont="0" applyFill="0" applyBorder="0" applyAlignment="0" applyProtection="0"/>
    <xf numFmtId="0" fontId="111" fillId="0" borderId="0" applyFont="0" applyFill="0" applyBorder="0" applyAlignment="0" applyProtection="0"/>
    <xf numFmtId="210" fontId="36" fillId="0" borderId="0" applyFont="0" applyFill="0" applyBorder="0" applyAlignment="0" applyProtection="0"/>
    <xf numFmtId="38" fontId="27" fillId="0" borderId="0" applyFont="0" applyFill="0" applyBorder="0" applyAlignment="0" applyProtection="0"/>
    <xf numFmtId="0" fontId="119" fillId="0" borderId="0"/>
    <xf numFmtId="211" fontId="120" fillId="76" borderId="0" applyNumberFormat="0" applyBorder="0" applyAlignment="0" applyProtection="0"/>
    <xf numFmtId="0" fontId="121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212" fontId="52" fillId="0" borderId="23"/>
    <xf numFmtId="213" fontId="113" fillId="0" borderId="0"/>
    <xf numFmtId="214" fontId="38" fillId="0" borderId="0" applyFont="0" applyFill="0" applyBorder="0" applyAlignment="0" applyProtection="0"/>
    <xf numFmtId="215" fontId="122" fillId="0" borderId="0">
      <alignment horizontal="center"/>
    </xf>
    <xf numFmtId="0" fontId="111" fillId="0" borderId="24" applyNumberFormat="0" applyFont="0" applyFill="0" applyAlignment="0" applyProtection="0"/>
    <xf numFmtId="0" fontId="123" fillId="0" borderId="0" applyFill="0" applyBorder="0" applyAlignment="0" applyProtection="0"/>
    <xf numFmtId="0" fontId="119" fillId="0" borderId="13"/>
    <xf numFmtId="0" fontId="119" fillId="0" borderId="13"/>
    <xf numFmtId="0" fontId="124" fillId="0" borderId="0" applyNumberFormat="0" applyFill="0" applyBorder="0" applyAlignment="0" applyProtection="0"/>
    <xf numFmtId="216" fontId="125" fillId="0" borderId="0" applyFont="0" applyFill="0" applyBorder="0" applyAlignment="0" applyProtection="0"/>
    <xf numFmtId="0" fontId="126" fillId="77" borderId="0" applyNumberFormat="0" applyBorder="0" applyAlignment="0" applyProtection="0"/>
    <xf numFmtId="0" fontId="126" fillId="78" borderId="0" applyNumberFormat="0" applyBorder="0" applyAlignment="0" applyProtection="0"/>
    <xf numFmtId="0" fontId="126" fillId="79" borderId="0" applyNumberFormat="0" applyBorder="0" applyAlignment="0" applyProtection="0"/>
    <xf numFmtId="0" fontId="127" fillId="80" borderId="0"/>
    <xf numFmtId="0" fontId="128" fillId="0" borderId="0" applyNumberFormat="0" applyAlignment="0"/>
    <xf numFmtId="0" fontId="129" fillId="0" borderId="0" applyNumberFormat="0" applyAlignment="0"/>
    <xf numFmtId="0" fontId="130" fillId="0" borderId="0" applyNumberFormat="0" applyAlignment="0"/>
    <xf numFmtId="0" fontId="48" fillId="0" borderId="0"/>
    <xf numFmtId="174" fontId="28" fillId="0" borderId="0">
      <protection locked="0"/>
    </xf>
    <xf numFmtId="217" fontId="30" fillId="0" borderId="0" applyFont="0" applyFill="0" applyBorder="0" applyAlignment="0" applyProtection="0"/>
    <xf numFmtId="218" fontId="131" fillId="0" borderId="0" applyFill="0" applyBorder="0" applyAlignment="0" applyProtection="0"/>
    <xf numFmtId="218" fontId="131" fillId="0" borderId="0" applyFill="0" applyBorder="0" applyAlignment="0" applyProtection="0"/>
    <xf numFmtId="218" fontId="131" fillId="0" borderId="0" applyFill="0" applyBorder="0" applyAlignment="0" applyProtection="0"/>
    <xf numFmtId="218" fontId="131" fillId="0" borderId="0" applyFill="0" applyBorder="0" applyAlignment="0" applyProtection="0"/>
    <xf numFmtId="218" fontId="131" fillId="0" borderId="0" applyFill="0" applyBorder="0" applyAlignment="0" applyProtection="0"/>
    <xf numFmtId="218" fontId="131" fillId="0" borderId="0" applyFill="0" applyBorder="0" applyAlignment="0" applyProtection="0"/>
    <xf numFmtId="218" fontId="131" fillId="0" borderId="0" applyFill="0" applyBorder="0" applyAlignment="0" applyProtection="0"/>
    <xf numFmtId="218" fontId="131" fillId="0" borderId="0" applyFill="0" applyBorder="0" applyAlignment="0" applyProtection="0"/>
    <xf numFmtId="218" fontId="131" fillId="0" borderId="0" applyFill="0" applyBorder="0" applyAlignment="0" applyProtection="0"/>
    <xf numFmtId="218" fontId="131" fillId="0" borderId="0" applyFill="0" applyBorder="0" applyAlignment="0" applyProtection="0"/>
    <xf numFmtId="217" fontId="33" fillId="0" borderId="0" applyFont="0" applyFill="0" applyBorder="0" applyAlignment="0" applyProtection="0"/>
    <xf numFmtId="175" fontId="30" fillId="0" borderId="0" applyFont="0" applyFill="0" applyBorder="0" applyAlignment="0" applyProtection="0"/>
    <xf numFmtId="218" fontId="131" fillId="0" borderId="0" applyFill="0" applyBorder="0" applyAlignment="0" applyProtection="0"/>
    <xf numFmtId="218" fontId="131" fillId="0" borderId="0" applyFill="0" applyBorder="0" applyAlignment="0" applyProtection="0"/>
    <xf numFmtId="218" fontId="131" fillId="0" borderId="0" applyFill="0" applyBorder="0" applyAlignment="0" applyProtection="0"/>
    <xf numFmtId="217" fontId="30" fillId="0" borderId="0" applyFont="0" applyFill="0" applyBorder="0" applyAlignment="0" applyProtection="0"/>
    <xf numFmtId="217" fontId="44" fillId="0" borderId="0" applyFont="0" applyFill="0" applyBorder="0" applyAlignment="0" applyProtection="0"/>
    <xf numFmtId="176" fontId="30" fillId="0" borderId="0" applyFont="0" applyFill="0" applyBorder="0" applyAlignment="0" applyProtection="0"/>
    <xf numFmtId="218" fontId="131" fillId="0" borderId="0" applyFill="0" applyBorder="0" applyAlignment="0" applyProtection="0"/>
    <xf numFmtId="219" fontId="30" fillId="0" borderId="0" applyFont="0" applyFill="0" applyBorder="0" applyAlignment="0" applyProtection="0"/>
    <xf numFmtId="218" fontId="131" fillId="0" borderId="0" applyFill="0" applyBorder="0" applyAlignment="0" applyProtection="0"/>
    <xf numFmtId="218" fontId="131" fillId="0" borderId="0" applyFill="0" applyBorder="0" applyAlignment="0" applyProtection="0"/>
    <xf numFmtId="218" fontId="131" fillId="0" borderId="0" applyFill="0" applyBorder="0" applyAlignment="0" applyProtection="0"/>
    <xf numFmtId="218" fontId="131" fillId="0" borderId="0" applyFill="0" applyBorder="0" applyAlignment="0" applyProtection="0"/>
    <xf numFmtId="218" fontId="131" fillId="0" borderId="0" applyFill="0" applyBorder="0" applyAlignment="0" applyProtection="0"/>
    <xf numFmtId="218" fontId="131" fillId="0" borderId="0" applyFill="0" applyBorder="0" applyAlignment="0" applyProtection="0"/>
    <xf numFmtId="0" fontId="60" fillId="0" borderId="0">
      <alignment horizontal="left" vertical="center"/>
    </xf>
    <xf numFmtId="0" fontId="132" fillId="81" borderId="7" applyFill="0" applyBorder="0" applyAlignment="0">
      <alignment horizontal="center" vertical="center" wrapText="1"/>
    </xf>
    <xf numFmtId="0" fontId="132" fillId="81" borderId="7" applyFill="0" applyBorder="0" applyAlignment="0">
      <alignment horizontal="center" vertical="center" wrapText="1"/>
    </xf>
    <xf numFmtId="0" fontId="133" fillId="0" borderId="3" applyNumberFormat="0" applyFill="0" applyProtection="0">
      <alignment horizontal="center" vertical="center" wrapText="1"/>
      <protection locked="0"/>
    </xf>
    <xf numFmtId="0" fontId="133" fillId="0" borderId="3" applyNumberFormat="0" applyFill="0" applyProtection="0">
      <alignment horizontal="center" vertical="center" wrapText="1"/>
      <protection locked="0"/>
    </xf>
    <xf numFmtId="49" fontId="133" fillId="32" borderId="0">
      <alignment horizontal="center" vertical="center"/>
    </xf>
    <xf numFmtId="49" fontId="33" fillId="0" borderId="0">
      <alignment horizontal="left" vertical="center"/>
    </xf>
    <xf numFmtId="0" fontId="134" fillId="0" borderId="3" applyNumberFormat="0" applyFill="0" applyProtection="0">
      <alignment horizontal="center" vertical="center"/>
      <protection locked="0"/>
    </xf>
    <xf numFmtId="0" fontId="134" fillId="0" borderId="3" applyNumberFormat="0" applyFill="0" applyProtection="0">
      <alignment horizontal="center" vertical="center"/>
      <protection locked="0"/>
    </xf>
    <xf numFmtId="0" fontId="133" fillId="0" borderId="25" applyNumberFormat="0" applyFill="0" applyProtection="0">
      <alignment vertical="center"/>
    </xf>
    <xf numFmtId="0" fontId="133" fillId="0" borderId="25" applyNumberFormat="0" applyFill="0" applyProtection="0">
      <alignment vertical="center"/>
    </xf>
    <xf numFmtId="0" fontId="133" fillId="0" borderId="25" applyNumberFormat="0" applyFill="0" applyProtection="0">
      <alignment vertical="center"/>
    </xf>
    <xf numFmtId="0" fontId="133" fillId="0" borderId="25" applyNumberFormat="0" applyFill="0" applyProtection="0">
      <alignment vertical="center"/>
    </xf>
    <xf numFmtId="0" fontId="33" fillId="0" borderId="26" applyNumberFormat="0" applyFill="0" applyProtection="0">
      <alignment vertical="center"/>
    </xf>
    <xf numFmtId="0" fontId="33" fillId="0" borderId="26" applyNumberFormat="0" applyFill="0" applyProtection="0">
      <alignment vertical="center"/>
    </xf>
    <xf numFmtId="0" fontId="133" fillId="0" borderId="27" applyNumberFormat="0">
      <alignment horizontal="center" vertical="top" wrapText="1"/>
    </xf>
    <xf numFmtId="0" fontId="133" fillId="0" borderId="28" applyNumberFormat="0">
      <alignment horizontal="center" vertical="top" wrapText="1"/>
    </xf>
    <xf numFmtId="49" fontId="133" fillId="81" borderId="8">
      <alignment horizontal="left"/>
    </xf>
    <xf numFmtId="49" fontId="133" fillId="81" borderId="8">
      <alignment horizontal="left"/>
    </xf>
    <xf numFmtId="0" fontId="33" fillId="81" borderId="9">
      <alignment horizontal="left"/>
    </xf>
    <xf numFmtId="0" fontId="133" fillId="81" borderId="9">
      <alignment horizontal="left"/>
    </xf>
    <xf numFmtId="185" fontId="33" fillId="81" borderId="2">
      <alignment vertical="center"/>
    </xf>
    <xf numFmtId="220" fontId="33" fillId="81" borderId="2">
      <alignment vertical="center"/>
    </xf>
    <xf numFmtId="221" fontId="33" fillId="81" borderId="29">
      <alignment vertical="center"/>
    </xf>
    <xf numFmtId="0" fontId="122" fillId="0" borderId="0">
      <alignment horizontal="right" vertical="top"/>
      <protection locked="0"/>
    </xf>
    <xf numFmtId="0" fontId="135" fillId="0" borderId="0"/>
    <xf numFmtId="0" fontId="132" fillId="81" borderId="0" applyFill="0">
      <alignment horizontal="left" vertical="center"/>
    </xf>
    <xf numFmtId="0" fontId="71" fillId="0" borderId="0"/>
    <xf numFmtId="0" fontId="71" fillId="0" borderId="0"/>
    <xf numFmtId="0" fontId="136" fillId="0" borderId="0" applyNumberFormat="0" applyBorder="0" applyProtection="0"/>
    <xf numFmtId="0" fontId="71" fillId="0" borderId="0"/>
    <xf numFmtId="175" fontId="71" fillId="0" borderId="0"/>
    <xf numFmtId="0" fontId="71" fillId="0" borderId="0"/>
    <xf numFmtId="176" fontId="71" fillId="0" borderId="0"/>
    <xf numFmtId="0" fontId="71" fillId="0" borderId="0"/>
    <xf numFmtId="0" fontId="137" fillId="0" borderId="0"/>
    <xf numFmtId="0" fontId="138" fillId="0" borderId="0" applyNumberFormat="0" applyFill="0" applyBorder="0" applyAlignment="0" applyProtection="0"/>
    <xf numFmtId="0" fontId="139" fillId="0" borderId="0" applyNumberFormat="0" applyFill="0" applyBorder="0" applyProtection="0">
      <alignment vertical="top" wrapText="1"/>
    </xf>
    <xf numFmtId="222" fontId="33" fillId="0" borderId="0" applyFont="0" applyFill="0" applyBorder="0" applyAlignment="0" applyProtection="0"/>
    <xf numFmtId="223" fontId="33" fillId="0" borderId="0" applyFont="0" applyFill="0" applyBorder="0" applyAlignment="0" applyProtection="0"/>
    <xf numFmtId="181" fontId="53" fillId="0" borderId="0" applyBorder="0">
      <protection locked="0"/>
    </xf>
    <xf numFmtId="181" fontId="54" fillId="0" borderId="0">
      <protection locked="0"/>
    </xf>
    <xf numFmtId="0" fontId="54" fillId="0" borderId="0">
      <protection locked="0"/>
    </xf>
    <xf numFmtId="181" fontId="54" fillId="0" borderId="0">
      <protection locked="0"/>
    </xf>
    <xf numFmtId="181" fontId="53" fillId="0" borderId="0" applyBorder="0">
      <protection locked="0"/>
    </xf>
    <xf numFmtId="181" fontId="54" fillId="0" borderId="0">
      <protection locked="0"/>
    </xf>
    <xf numFmtId="0" fontId="54" fillId="0" borderId="0">
      <protection locked="0"/>
    </xf>
    <xf numFmtId="181" fontId="54" fillId="0" borderId="0">
      <protection locked="0"/>
    </xf>
    <xf numFmtId="181" fontId="140" fillId="0" borderId="0" applyBorder="0">
      <protection locked="0"/>
    </xf>
    <xf numFmtId="181" fontId="141" fillId="0" borderId="0">
      <protection locked="0"/>
    </xf>
    <xf numFmtId="0" fontId="141" fillId="0" borderId="0">
      <protection locked="0"/>
    </xf>
    <xf numFmtId="181" fontId="141" fillId="0" borderId="0">
      <protection locked="0"/>
    </xf>
    <xf numFmtId="181" fontId="53" fillId="0" borderId="0" applyBorder="0">
      <protection locked="0"/>
    </xf>
    <xf numFmtId="181" fontId="54" fillId="0" borderId="0">
      <protection locked="0"/>
    </xf>
    <xf numFmtId="0" fontId="54" fillId="0" borderId="0">
      <protection locked="0"/>
    </xf>
    <xf numFmtId="181" fontId="54" fillId="0" borderId="0">
      <protection locked="0"/>
    </xf>
    <xf numFmtId="181" fontId="53" fillId="0" borderId="0" applyBorder="0">
      <protection locked="0"/>
    </xf>
    <xf numFmtId="181" fontId="54" fillId="0" borderId="0">
      <protection locked="0"/>
    </xf>
    <xf numFmtId="0" fontId="54" fillId="0" borderId="0">
      <protection locked="0"/>
    </xf>
    <xf numFmtId="181" fontId="54" fillId="0" borderId="0">
      <protection locked="0"/>
    </xf>
    <xf numFmtId="181" fontId="53" fillId="0" borderId="0" applyBorder="0">
      <protection locked="0"/>
    </xf>
    <xf numFmtId="181" fontId="54" fillId="0" borderId="0">
      <protection locked="0"/>
    </xf>
    <xf numFmtId="0" fontId="54" fillId="0" borderId="0">
      <protection locked="0"/>
    </xf>
    <xf numFmtId="181" fontId="54" fillId="0" borderId="0">
      <protection locked="0"/>
    </xf>
    <xf numFmtId="181" fontId="140" fillId="0" borderId="0" applyBorder="0">
      <protection locked="0"/>
    </xf>
    <xf numFmtId="181" fontId="141" fillId="0" borderId="0">
      <protection locked="0"/>
    </xf>
    <xf numFmtId="0" fontId="54" fillId="0" borderId="0">
      <protection locked="0"/>
    </xf>
    <xf numFmtId="181" fontId="141" fillId="0" borderId="0">
      <protection locked="0"/>
    </xf>
    <xf numFmtId="224" fontId="36" fillId="0" borderId="0" applyFont="0" applyFill="0" applyBorder="0" applyAlignment="0" applyProtection="0"/>
    <xf numFmtId="2" fontId="46" fillId="0" borderId="0" applyFont="0" applyFill="0" applyBorder="0" applyAlignment="0" applyProtection="0"/>
    <xf numFmtId="2" fontId="114" fillId="0" borderId="0" applyFont="0" applyFill="0" applyBorder="0" applyAlignment="0" applyProtection="0"/>
    <xf numFmtId="2" fontId="115" fillId="0" borderId="0" applyFont="0" applyFill="0" applyBorder="0" applyAlignment="0" applyProtection="0"/>
    <xf numFmtId="2" fontId="114" fillId="0" borderId="0" applyFont="0" applyFill="0" applyBorder="0" applyAlignment="0" applyProtection="0"/>
    <xf numFmtId="0" fontId="142" fillId="0" borderId="0" applyNumberFormat="0" applyFill="0" applyBorder="0" applyAlignment="0" applyProtection="0"/>
    <xf numFmtId="175" fontId="143" fillId="0" borderId="0" applyNumberFormat="0" applyFill="0" applyBorder="0" applyAlignment="0" applyProtection="0">
      <alignment vertical="top"/>
      <protection locked="0"/>
    </xf>
    <xf numFmtId="0" fontId="144" fillId="0" borderId="0" applyNumberFormat="0" applyFill="0" applyBorder="0" applyAlignment="0" applyProtection="0">
      <alignment vertical="top"/>
      <protection locked="0"/>
    </xf>
    <xf numFmtId="176" fontId="143" fillId="0" borderId="0" applyNumberFormat="0" applyFill="0" applyBorder="0" applyAlignment="0" applyProtection="0">
      <alignment vertical="top"/>
      <protection locked="0"/>
    </xf>
    <xf numFmtId="0" fontId="143" fillId="0" borderId="0" applyNumberFormat="0" applyFill="0" applyBorder="0" applyAlignment="0" applyProtection="0">
      <alignment vertical="top"/>
      <protection locked="0"/>
    </xf>
    <xf numFmtId="15" fontId="33" fillId="0" borderId="0">
      <alignment vertical="center"/>
    </xf>
    <xf numFmtId="0" fontId="145" fillId="0" borderId="0" applyFill="0" applyBorder="0" applyProtection="0">
      <alignment horizontal="left"/>
    </xf>
    <xf numFmtId="0" fontId="36" fillId="82" borderId="0"/>
    <xf numFmtId="0" fontId="146" fillId="0" borderId="30"/>
    <xf numFmtId="0" fontId="146" fillId="0" borderId="13"/>
    <xf numFmtId="0" fontId="146" fillId="83" borderId="13"/>
    <xf numFmtId="211" fontId="147" fillId="0" borderId="0" applyNumberFormat="0" applyFill="0" applyBorder="0" applyAlignment="0" applyProtection="0"/>
    <xf numFmtId="225" fontId="148" fillId="0" borderId="31" applyBorder="0">
      <alignment horizontal="center"/>
    </xf>
    <xf numFmtId="0" fontId="149" fillId="19" borderId="0" applyNumberFormat="0" applyBorder="0" applyAlignment="0" applyProtection="0"/>
    <xf numFmtId="0" fontId="149" fillId="19" borderId="0" applyNumberFormat="0" applyBorder="0" applyAlignment="0" applyProtection="0"/>
    <xf numFmtId="43" fontId="150" fillId="0" borderId="0" applyNumberFormat="0" applyFill="0" applyBorder="0" applyAlignment="0" applyProtection="0">
      <alignment horizontal="center"/>
    </xf>
    <xf numFmtId="38" fontId="151" fillId="84" borderId="0" applyNumberFormat="0" applyBorder="0" applyAlignment="0" applyProtection="0"/>
    <xf numFmtId="3" fontId="152" fillId="0" borderId="0"/>
    <xf numFmtId="0" fontId="111" fillId="0" borderId="0" applyFont="0" applyFill="0" applyBorder="0" applyAlignment="0" applyProtection="0">
      <alignment horizontal="right"/>
    </xf>
    <xf numFmtId="0" fontId="153" fillId="4" borderId="32" applyNumberFormat="0">
      <alignment horizontal="left"/>
      <protection locked="0"/>
    </xf>
    <xf numFmtId="0" fontId="154" fillId="0" borderId="33" applyNumberFormat="0" applyProtection="0">
      <alignment horizontal="left"/>
    </xf>
    <xf numFmtId="0" fontId="154" fillId="0" borderId="33" applyNumberFormat="0" applyProtection="0">
      <alignment horizontal="left"/>
    </xf>
    <xf numFmtId="0" fontId="155" fillId="0" borderId="33" applyNumberFormat="0" applyProtection="0">
      <alignment horizontal="left"/>
    </xf>
    <xf numFmtId="0" fontId="156" fillId="0" borderId="0" applyNumberFormat="0" applyProtection="0">
      <alignment horizontal="left"/>
    </xf>
    <xf numFmtId="0" fontId="156" fillId="0" borderId="0" applyNumberFormat="0" applyProtection="0">
      <alignment horizontal="left"/>
    </xf>
    <xf numFmtId="0" fontId="157" fillId="0" borderId="0" applyNumberFormat="0" applyProtection="0">
      <alignment horizontal="left"/>
    </xf>
    <xf numFmtId="0" fontId="158" fillId="0" borderId="0" applyProtection="0">
      <alignment horizontal="right"/>
    </xf>
    <xf numFmtId="0" fontId="159" fillId="0" borderId="0">
      <alignment horizontal="left"/>
    </xf>
    <xf numFmtId="0" fontId="72" fillId="0" borderId="34" applyNumberFormat="0" applyAlignment="0" applyProtection="0"/>
    <xf numFmtId="175" fontId="160" fillId="0" borderId="1" applyNumberFormat="0" applyAlignment="0" applyProtection="0">
      <alignment horizontal="left" vertical="center"/>
    </xf>
    <xf numFmtId="176" fontId="160" fillId="0" borderId="1" applyNumberFormat="0" applyAlignment="0" applyProtection="0">
      <alignment horizontal="left" vertical="center"/>
    </xf>
    <xf numFmtId="0" fontId="72" fillId="0" borderId="35" applyNumberFormat="0" applyProtection="0">
      <alignment horizontal="left" vertical="center"/>
    </xf>
    <xf numFmtId="175" fontId="160" fillId="0" borderId="16">
      <alignment horizontal="left" vertical="center"/>
    </xf>
    <xf numFmtId="176" fontId="160" fillId="0" borderId="16">
      <alignment horizontal="left" vertical="center"/>
    </xf>
    <xf numFmtId="0" fontId="160" fillId="0" borderId="16">
      <alignment horizontal="left" vertical="center"/>
    </xf>
    <xf numFmtId="0" fontId="161" fillId="0" borderId="0">
      <alignment horizontal="center"/>
    </xf>
    <xf numFmtId="0" fontId="162" fillId="0" borderId="36" applyNumberFormat="0" applyFill="0" applyAlignment="0" applyProtection="0"/>
    <xf numFmtId="175" fontId="163" fillId="0" borderId="0" applyNumberFormat="0" applyFill="0" applyBorder="0" applyAlignment="0" applyProtection="0"/>
    <xf numFmtId="38" fontId="164" fillId="0" borderId="0"/>
    <xf numFmtId="176" fontId="163" fillId="0" borderId="0" applyNumberFormat="0" applyFill="0" applyBorder="0" applyAlignment="0" applyProtection="0"/>
    <xf numFmtId="0" fontId="163" fillId="0" borderId="0" applyNumberFormat="0" applyFill="0" applyBorder="0" applyAlignment="0" applyProtection="0"/>
    <xf numFmtId="0" fontId="163" fillId="0" borderId="0" applyNumberFormat="0" applyFill="0" applyBorder="0" applyAlignment="0" applyProtection="0"/>
    <xf numFmtId="0" fontId="165" fillId="0" borderId="37" applyNumberFormat="0" applyFill="0" applyAlignment="0" applyProtection="0"/>
    <xf numFmtId="175" fontId="166" fillId="0" borderId="0" applyNumberFormat="0" applyFill="0" applyBorder="0" applyAlignment="0" applyProtection="0"/>
    <xf numFmtId="38" fontId="167" fillId="0" borderId="0">
      <alignment horizontal="left"/>
    </xf>
    <xf numFmtId="176" fontId="166" fillId="0" borderId="0" applyNumberFormat="0" applyFill="0" applyBorder="0" applyAlignment="0" applyProtection="0"/>
    <xf numFmtId="0" fontId="166" fillId="0" borderId="0" applyNumberFormat="0" applyFill="0" applyBorder="0" applyAlignment="0" applyProtection="0"/>
    <xf numFmtId="0" fontId="166" fillId="0" borderId="0" applyNumberFormat="0" applyFill="0" applyBorder="0" applyAlignment="0" applyProtection="0"/>
    <xf numFmtId="0" fontId="168" fillId="0" borderId="38" applyNumberFormat="0" applyFill="0" applyAlignment="0" applyProtection="0"/>
    <xf numFmtId="0" fontId="168" fillId="0" borderId="38" applyNumberFormat="0" applyFill="0" applyAlignment="0" applyProtection="0"/>
    <xf numFmtId="0" fontId="168" fillId="0" borderId="0" applyNumberFormat="0" applyFill="0" applyBorder="0" applyAlignment="0" applyProtection="0"/>
    <xf numFmtId="0" fontId="168" fillId="0" borderId="0" applyNumberFormat="0" applyFill="0" applyBorder="0" applyAlignment="0" applyProtection="0"/>
    <xf numFmtId="0" fontId="169" fillId="0" borderId="0">
      <alignment horizontal="center"/>
    </xf>
    <xf numFmtId="0" fontId="161" fillId="0" borderId="0">
      <alignment horizontal="center"/>
    </xf>
    <xf numFmtId="174" fontId="170" fillId="0" borderId="0">
      <protection locked="0"/>
    </xf>
    <xf numFmtId="226" fontId="28" fillId="0" borderId="0">
      <protection locked="0"/>
    </xf>
    <xf numFmtId="226" fontId="28" fillId="0" borderId="0">
      <protection locked="0"/>
    </xf>
    <xf numFmtId="0" fontId="171" fillId="0" borderId="39" applyNumberFormat="0" applyFill="0" applyBorder="0" applyAlignment="0" applyProtection="0">
      <alignment horizontal="left"/>
    </xf>
    <xf numFmtId="215" fontId="172" fillId="0" borderId="0" applyNumberFormat="0" applyFill="0" applyBorder="0">
      <alignment horizontal="left"/>
    </xf>
    <xf numFmtId="227" fontId="173" fillId="0" borderId="2" applyFill="0" applyBorder="0" applyProtection="0">
      <alignment horizontal="left" vertical="center" wrapText="1"/>
    </xf>
    <xf numFmtId="228" fontId="174" fillId="81" borderId="0" applyNumberFormat="0" applyBorder="0" applyAlignment="0" applyProtection="0">
      <protection locked="0"/>
    </xf>
    <xf numFmtId="0" fontId="175" fillId="24" borderId="40" applyNumberFormat="0" applyFont="0" applyBorder="0" applyAlignment="0">
      <alignment vertical="center"/>
    </xf>
    <xf numFmtId="0" fontId="175" fillId="85" borderId="2" applyNumberFormat="0" applyFont="0" applyBorder="0" applyAlignment="0"/>
    <xf numFmtId="0" fontId="176" fillId="0" borderId="0" applyNumberFormat="0" applyFill="0" applyBorder="0" applyAlignment="0" applyProtection="0"/>
    <xf numFmtId="175" fontId="177" fillId="0" borderId="0" applyNumberFormat="0" applyFill="0" applyBorder="0" applyAlignment="0" applyProtection="0">
      <alignment vertical="top"/>
      <protection locked="0"/>
    </xf>
    <xf numFmtId="0" fontId="178" fillId="0" borderId="0" applyNumberFormat="0" applyFill="0" applyBorder="0" applyAlignment="0" applyProtection="0">
      <alignment vertical="top"/>
      <protection locked="0"/>
    </xf>
    <xf numFmtId="176" fontId="177" fillId="0" borderId="0" applyNumberFormat="0" applyFill="0" applyBorder="0" applyAlignment="0" applyProtection="0">
      <alignment vertical="top"/>
      <protection locked="0"/>
    </xf>
    <xf numFmtId="0" fontId="177" fillId="0" borderId="0" applyNumberFormat="0" applyFill="0" applyBorder="0" applyAlignment="0" applyProtection="0">
      <alignment vertical="top"/>
      <protection locked="0"/>
    </xf>
    <xf numFmtId="0" fontId="179" fillId="0" borderId="0" applyNumberFormat="0" applyFill="0" applyBorder="0" applyAlignment="0" applyProtection="0">
      <alignment vertical="top"/>
      <protection locked="0"/>
    </xf>
    <xf numFmtId="0" fontId="96" fillId="0" borderId="0" applyNumberFormat="0" applyBorder="0" applyProtection="0"/>
    <xf numFmtId="0" fontId="33" fillId="0" borderId="0"/>
    <xf numFmtId="0" fontId="180" fillId="0" borderId="0" applyNumberFormat="0">
      <alignment horizontal="right"/>
    </xf>
    <xf numFmtId="0" fontId="181" fillId="64" borderId="20" applyNumberFormat="0" applyAlignment="0" applyProtection="0"/>
    <xf numFmtId="10" fontId="151" fillId="82" borderId="3" applyNumberFormat="0" applyBorder="0" applyAlignment="0" applyProtection="0"/>
    <xf numFmtId="41" fontId="182" fillId="32" borderId="41">
      <alignment horizontal="center" vertical="center" wrapText="1"/>
      <protection locked="0"/>
    </xf>
    <xf numFmtId="41" fontId="182" fillId="32" borderId="41">
      <alignment horizontal="center" vertical="center" wrapText="1"/>
      <protection locked="0"/>
    </xf>
    <xf numFmtId="41" fontId="182" fillId="32" borderId="41">
      <alignment horizontal="center" vertical="center" wrapText="1"/>
      <protection locked="0"/>
    </xf>
    <xf numFmtId="41" fontId="182" fillId="32" borderId="41">
      <alignment horizontal="center" vertical="center" wrapText="1"/>
      <protection locked="0"/>
    </xf>
    <xf numFmtId="41" fontId="182" fillId="32" borderId="41">
      <alignment horizontal="center" vertical="center" wrapText="1"/>
      <protection locked="0"/>
    </xf>
    <xf numFmtId="41" fontId="182" fillId="32" borderId="41">
      <alignment horizontal="center" vertical="center" wrapText="1"/>
      <protection locked="0"/>
    </xf>
    <xf numFmtId="41" fontId="182" fillId="32" borderId="41">
      <alignment horizontal="center" vertical="center" wrapText="1"/>
      <protection locked="0"/>
    </xf>
    <xf numFmtId="41" fontId="182" fillId="32" borderId="41">
      <alignment horizontal="center" vertical="center" wrapText="1"/>
      <protection locked="0"/>
    </xf>
    <xf numFmtId="41" fontId="182" fillId="32" borderId="41">
      <alignment horizontal="center" vertical="center" wrapText="1"/>
      <protection locked="0"/>
    </xf>
    <xf numFmtId="41" fontId="182" fillId="32" borderId="41">
      <alignment horizontal="center" vertical="center" wrapText="1"/>
      <protection locked="0"/>
    </xf>
    <xf numFmtId="41" fontId="182" fillId="32" borderId="41">
      <alignment horizontal="center" vertical="center" wrapText="1"/>
      <protection locked="0"/>
    </xf>
    <xf numFmtId="0" fontId="33" fillId="86" borderId="0" applyNumberFormat="0" applyFont="0" applyBorder="0" applyAlignment="0"/>
    <xf numFmtId="41" fontId="182" fillId="32" borderId="41">
      <alignment horizontal="center" vertical="center" wrapText="1"/>
      <protection locked="0"/>
    </xf>
    <xf numFmtId="41" fontId="182" fillId="32" borderId="41">
      <alignment horizontal="center" vertical="center" wrapText="1"/>
      <protection locked="0"/>
    </xf>
    <xf numFmtId="41" fontId="182" fillId="32" borderId="41">
      <alignment horizontal="center" vertical="center" wrapText="1"/>
      <protection locked="0"/>
    </xf>
    <xf numFmtId="41" fontId="182" fillId="32" borderId="41">
      <alignment horizontal="center" vertical="center" wrapText="1"/>
      <protection locked="0"/>
    </xf>
    <xf numFmtId="41" fontId="182" fillId="32" borderId="41">
      <alignment horizontal="center" vertical="center" wrapText="1"/>
      <protection locked="0"/>
    </xf>
    <xf numFmtId="41" fontId="182" fillId="32" borderId="41">
      <alignment horizontal="center" vertical="center" wrapText="1"/>
      <protection locked="0"/>
    </xf>
    <xf numFmtId="41" fontId="182" fillId="32" borderId="41">
      <alignment horizontal="center" vertical="center" wrapText="1"/>
      <protection locked="0"/>
    </xf>
    <xf numFmtId="41" fontId="182" fillId="32" borderId="41">
      <alignment horizontal="center" vertical="center" wrapText="1"/>
      <protection locked="0"/>
    </xf>
    <xf numFmtId="0" fontId="181" fillId="87" borderId="20" applyNumberFormat="0" applyAlignment="0" applyProtection="0"/>
    <xf numFmtId="41" fontId="182" fillId="32" borderId="41">
      <alignment horizontal="center" vertical="center" wrapText="1"/>
      <protection locked="0"/>
    </xf>
    <xf numFmtId="41" fontId="182" fillId="32" borderId="41">
      <alignment horizontal="center" vertical="center" wrapText="1"/>
      <protection locked="0"/>
    </xf>
    <xf numFmtId="41" fontId="182" fillId="32" borderId="41">
      <alignment horizontal="center" vertical="center" wrapText="1"/>
      <protection locked="0"/>
    </xf>
    <xf numFmtId="41" fontId="182" fillId="32" borderId="41">
      <alignment horizontal="center" vertical="center" wrapText="1"/>
      <protection locked="0"/>
    </xf>
    <xf numFmtId="41" fontId="182" fillId="32" borderId="41">
      <alignment horizontal="center" vertical="center" wrapText="1"/>
      <protection locked="0"/>
    </xf>
    <xf numFmtId="41" fontId="182" fillId="32" borderId="41">
      <alignment horizontal="center" vertical="center" wrapText="1"/>
      <protection locked="0"/>
    </xf>
    <xf numFmtId="41" fontId="182" fillId="32" borderId="41">
      <alignment horizontal="center" vertical="center" wrapText="1"/>
      <protection locked="0"/>
    </xf>
    <xf numFmtId="41" fontId="182" fillId="32" borderId="41">
      <alignment horizontal="center" vertical="center" wrapText="1"/>
      <protection locked="0"/>
    </xf>
    <xf numFmtId="0" fontId="181" fillId="25" borderId="20" applyNumberFormat="0" applyAlignment="0" applyProtection="0"/>
    <xf numFmtId="0" fontId="183" fillId="0" borderId="0" applyNumberFormat="0" applyFill="0" applyBorder="0" applyAlignment="0" applyProtection="0"/>
    <xf numFmtId="175" fontId="184" fillId="0" borderId="0" applyNumberFormat="0" applyFill="0" applyBorder="0" applyAlignment="0" applyProtection="0">
      <alignment vertical="top"/>
      <protection locked="0"/>
    </xf>
    <xf numFmtId="0" fontId="185" fillId="0" borderId="0" applyNumberFormat="0" applyFill="0" applyBorder="0" applyAlignment="0" applyProtection="0">
      <alignment vertical="top"/>
      <protection locked="0"/>
    </xf>
    <xf numFmtId="176" fontId="184" fillId="0" borderId="0" applyNumberFormat="0" applyFill="0" applyBorder="0" applyAlignment="0" applyProtection="0">
      <alignment vertical="top"/>
      <protection locked="0"/>
    </xf>
    <xf numFmtId="0" fontId="184" fillId="0" borderId="0" applyNumberFormat="0" applyFill="0" applyBorder="0" applyAlignment="0" applyProtection="0">
      <alignment vertical="top"/>
      <protection locked="0"/>
    </xf>
    <xf numFmtId="0" fontId="186" fillId="0" borderId="0" applyNumberFormat="0" applyBorder="0" applyProtection="0">
      <alignment vertical="center"/>
    </xf>
    <xf numFmtId="175" fontId="187" fillId="0" borderId="0">
      <alignment vertical="center"/>
    </xf>
    <xf numFmtId="176" fontId="187" fillId="0" borderId="0">
      <alignment vertical="center"/>
    </xf>
    <xf numFmtId="0" fontId="33" fillId="18" borderId="3">
      <protection locked="0"/>
    </xf>
    <xf numFmtId="0" fontId="33" fillId="18" borderId="3">
      <protection locked="0"/>
    </xf>
    <xf numFmtId="0" fontId="36" fillId="18" borderId="3">
      <protection locked="0"/>
    </xf>
    <xf numFmtId="0" fontId="70" fillId="0" borderId="3" applyNumberFormat="0">
      <alignment horizontal="right"/>
      <protection locked="0"/>
    </xf>
    <xf numFmtId="0" fontId="36" fillId="85" borderId="3">
      <alignment horizontal="center"/>
    </xf>
    <xf numFmtId="0" fontId="188" fillId="38" borderId="3">
      <alignment horizontal="center"/>
      <protection locked="0"/>
    </xf>
    <xf numFmtId="0" fontId="188" fillId="24" borderId="3">
      <alignment horizontal="center"/>
      <protection locked="0"/>
    </xf>
    <xf numFmtId="0" fontId="189" fillId="88" borderId="42" applyNumberFormat="0" applyProtection="0">
      <alignment horizontal="left" vertical="center" wrapText="1"/>
    </xf>
    <xf numFmtId="0" fontId="190" fillId="89" borderId="41">
      <alignment horizontal="left" vertical="center" wrapText="1"/>
    </xf>
    <xf numFmtId="0" fontId="190" fillId="89" borderId="41">
      <alignment horizontal="left" vertical="center" wrapText="1"/>
    </xf>
    <xf numFmtId="0" fontId="190" fillId="89" borderId="41">
      <alignment horizontal="left" vertical="center" wrapText="1"/>
    </xf>
    <xf numFmtId="0" fontId="190" fillId="89" borderId="41">
      <alignment horizontal="left" vertical="center" wrapText="1"/>
    </xf>
    <xf numFmtId="0" fontId="190" fillId="89" borderId="41">
      <alignment horizontal="left" vertical="center" wrapText="1"/>
    </xf>
    <xf numFmtId="0" fontId="190" fillId="89" borderId="41">
      <alignment horizontal="left" vertical="center" wrapText="1"/>
    </xf>
    <xf numFmtId="0" fontId="190" fillId="89" borderId="41">
      <alignment horizontal="left" vertical="center" wrapText="1"/>
    </xf>
    <xf numFmtId="0" fontId="190" fillId="89" borderId="41">
      <alignment horizontal="left" vertical="center" wrapText="1"/>
    </xf>
    <xf numFmtId="0" fontId="190" fillId="89" borderId="41">
      <alignment horizontal="left" vertical="center" wrapText="1"/>
    </xf>
    <xf numFmtId="0" fontId="190" fillId="89" borderId="41">
      <alignment horizontal="left" vertical="center" wrapText="1"/>
    </xf>
    <xf numFmtId="175" fontId="190" fillId="89" borderId="41">
      <alignment horizontal="left" vertical="center" wrapText="1"/>
    </xf>
    <xf numFmtId="0" fontId="190" fillId="89" borderId="41">
      <alignment horizontal="left" vertical="center" wrapText="1"/>
    </xf>
    <xf numFmtId="0" fontId="190" fillId="89" borderId="41">
      <alignment horizontal="left" vertical="center" wrapText="1"/>
    </xf>
    <xf numFmtId="0" fontId="190" fillId="89" borderId="41">
      <alignment horizontal="left" vertical="center" wrapText="1"/>
    </xf>
    <xf numFmtId="0" fontId="190" fillId="89" borderId="41">
      <alignment horizontal="left" vertical="center" wrapText="1"/>
    </xf>
    <xf numFmtId="0" fontId="190" fillId="89" borderId="41">
      <alignment horizontal="left" vertical="center" wrapText="1"/>
    </xf>
    <xf numFmtId="0" fontId="190" fillId="89" borderId="41">
      <alignment horizontal="left" vertical="center" wrapText="1"/>
    </xf>
    <xf numFmtId="0" fontId="190" fillId="89" borderId="41">
      <alignment horizontal="left" vertical="center" wrapText="1"/>
    </xf>
    <xf numFmtId="176" fontId="190" fillId="89" borderId="41">
      <alignment horizontal="left" vertical="center" wrapText="1"/>
    </xf>
    <xf numFmtId="0" fontId="190" fillId="89" borderId="41">
      <alignment horizontal="left" vertical="center" wrapText="1"/>
    </xf>
    <xf numFmtId="0" fontId="190" fillId="89" borderId="41">
      <alignment horizontal="left" vertical="center" wrapText="1"/>
    </xf>
    <xf numFmtId="0" fontId="190" fillId="89" borderId="41">
      <alignment horizontal="left" vertical="center" wrapText="1"/>
    </xf>
    <xf numFmtId="0" fontId="190" fillId="89" borderId="41">
      <alignment horizontal="left" vertical="center" wrapText="1"/>
    </xf>
    <xf numFmtId="0" fontId="190" fillId="89" borderId="41">
      <alignment horizontal="left" vertical="center" wrapText="1"/>
    </xf>
    <xf numFmtId="0" fontId="190" fillId="89" borderId="41">
      <alignment horizontal="left" vertical="center" wrapText="1"/>
    </xf>
    <xf numFmtId="229" fontId="191" fillId="0" borderId="42" applyProtection="0">
      <alignment horizontal="right" vertical="center" wrapText="1"/>
    </xf>
    <xf numFmtId="0" fontId="25" fillId="90" borderId="0" applyNumberFormat="0" applyBorder="0" applyProtection="0"/>
    <xf numFmtId="175" fontId="192" fillId="84" borderId="0"/>
    <xf numFmtId="176" fontId="192" fillId="84" borderId="0"/>
    <xf numFmtId="230" fontId="49" fillId="90" borderId="42" applyProtection="0">
      <alignment vertical="center"/>
    </xf>
    <xf numFmtId="231" fontId="33" fillId="0" borderId="0" applyFont="0" applyFill="0" applyBorder="0" applyAlignment="0" applyProtection="0"/>
    <xf numFmtId="232" fontId="33" fillId="0" borderId="0" applyFont="0" applyFill="0" applyBorder="0" applyAlignment="0" applyProtection="0"/>
    <xf numFmtId="0" fontId="106" fillId="72" borderId="22" applyNumberFormat="0" applyAlignment="0" applyProtection="0"/>
    <xf numFmtId="0" fontId="193" fillId="0" borderId="4">
      <protection locked="0"/>
    </xf>
    <xf numFmtId="0" fontId="31" fillId="0" borderId="0"/>
    <xf numFmtId="0" fontId="194" fillId="0" borderId="43" applyNumberFormat="0" applyFill="0" applyAlignment="0" applyProtection="0"/>
    <xf numFmtId="0" fontId="194" fillId="0" borderId="43" applyNumberFormat="0" applyFill="0" applyAlignment="0" applyProtection="0"/>
    <xf numFmtId="0" fontId="85" fillId="0" borderId="0"/>
    <xf numFmtId="0" fontId="195" fillId="0" borderId="0" applyFont="0" applyFill="0" applyBorder="0" applyAlignment="0" applyProtection="0"/>
    <xf numFmtId="233" fontId="125" fillId="0" borderId="0" applyFont="0" applyFill="0" applyBorder="0" applyAlignment="0" applyProtection="0"/>
    <xf numFmtId="234" fontId="36" fillId="0" borderId="0" applyFont="0" applyFill="0" applyBorder="0" applyAlignment="0" applyProtection="0"/>
    <xf numFmtId="235" fontId="33" fillId="0" borderId="0" applyFont="0" applyFill="0" applyBorder="0" applyAlignment="0" applyProtection="0"/>
    <xf numFmtId="236" fontId="33" fillId="0" borderId="0" applyFont="0" applyFill="0" applyBorder="0" applyAlignment="0" applyProtection="0"/>
    <xf numFmtId="237" fontId="196" fillId="0" borderId="3">
      <alignment horizontal="right"/>
      <protection locked="0"/>
    </xf>
    <xf numFmtId="237" fontId="196" fillId="0" borderId="3">
      <alignment horizontal="right"/>
      <protection locked="0"/>
    </xf>
    <xf numFmtId="0" fontId="197" fillId="0" borderId="4"/>
    <xf numFmtId="238" fontId="33" fillId="0" borderId="0" applyFont="0" applyFill="0" applyBorder="0" applyAlignment="0" applyProtection="0"/>
    <xf numFmtId="239" fontId="33" fillId="0" borderId="0" applyFont="0" applyFill="0" applyBorder="0" applyAlignment="0" applyProtection="0"/>
    <xf numFmtId="238" fontId="33" fillId="0" borderId="0" applyFont="0" applyFill="0" applyBorder="0" applyAlignment="0" applyProtection="0"/>
    <xf numFmtId="239" fontId="33" fillId="0" borderId="0" applyFont="0" applyFill="0" applyBorder="0" applyAlignment="0" applyProtection="0"/>
    <xf numFmtId="240" fontId="46" fillId="0" borderId="0" applyFont="0" applyFill="0" applyBorder="0" applyAlignment="0" applyProtection="0"/>
    <xf numFmtId="241" fontId="46" fillId="0" borderId="0" applyFont="0" applyFill="0" applyBorder="0" applyAlignment="0" applyProtection="0"/>
    <xf numFmtId="0" fontId="180" fillId="0" borderId="0" applyNumberFormat="0">
      <alignment horizontal="right"/>
    </xf>
    <xf numFmtId="242" fontId="38" fillId="0" borderId="0" applyFont="0" applyFill="0" applyBorder="0" applyAlignment="0" applyProtection="0"/>
    <xf numFmtId="243" fontId="38" fillId="0" borderId="0" applyFont="0" applyFill="0" applyBorder="0" applyAlignment="0" applyProtection="0"/>
    <xf numFmtId="244" fontId="38" fillId="0" borderId="0" applyFont="0" applyFill="0" applyBorder="0" applyAlignment="0" applyProtection="0"/>
    <xf numFmtId="214" fontId="55" fillId="0" borderId="0" applyFont="0" applyFill="0" applyBorder="0" applyAlignment="0" applyProtection="0"/>
    <xf numFmtId="0" fontId="198" fillId="0" borderId="44" applyNumberFormat="0" applyFill="0" applyAlignment="0" applyProtection="0"/>
    <xf numFmtId="0" fontId="199" fillId="0" borderId="37" applyNumberFormat="0" applyFill="0" applyAlignment="0" applyProtection="0"/>
    <xf numFmtId="0" fontId="200" fillId="0" borderId="45" applyNumberFormat="0" applyFill="0" applyAlignment="0" applyProtection="0"/>
    <xf numFmtId="0" fontId="200" fillId="0" borderId="0" applyNumberFormat="0" applyFill="0" applyBorder="0" applyAlignment="0" applyProtection="0"/>
    <xf numFmtId="0" fontId="201" fillId="0" borderId="0" applyNumberFormat="0" applyFill="0" applyBorder="0" applyAlignment="0" applyProtection="0"/>
    <xf numFmtId="0" fontId="43" fillId="0" borderId="0"/>
    <xf numFmtId="0" fontId="202" fillId="91" borderId="0" applyNumberFormat="0" applyBorder="0" applyAlignment="0" applyProtection="0"/>
    <xf numFmtId="0" fontId="202" fillId="91" borderId="0" applyNumberFormat="0" applyBorder="0" applyAlignment="0" applyProtection="0"/>
    <xf numFmtId="0" fontId="203" fillId="92" borderId="0" applyNumberFormat="0" applyBorder="0" applyAlignment="0" applyProtection="0"/>
    <xf numFmtId="37" fontId="204" fillId="0" borderId="0"/>
    <xf numFmtId="0" fontId="205" fillId="0" borderId="0"/>
    <xf numFmtId="0" fontId="59" fillId="0" borderId="41"/>
    <xf numFmtId="0" fontId="59" fillId="0" borderId="41"/>
    <xf numFmtId="0" fontId="59" fillId="0" borderId="41"/>
    <xf numFmtId="0" fontId="59" fillId="0" borderId="41"/>
    <xf numFmtId="0" fontId="59" fillId="0" borderId="41"/>
    <xf numFmtId="0" fontId="59" fillId="0" borderId="41"/>
    <xf numFmtId="0" fontId="59" fillId="0" borderId="41"/>
    <xf numFmtId="0" fontId="59" fillId="0" borderId="41"/>
    <xf numFmtId="0" fontId="59" fillId="0" borderId="41"/>
    <xf numFmtId="0" fontId="59" fillId="0" borderId="41"/>
    <xf numFmtId="0" fontId="59" fillId="0" borderId="41"/>
    <xf numFmtId="175" fontId="59" fillId="0" borderId="41"/>
    <xf numFmtId="0" fontId="59" fillId="0" borderId="41"/>
    <xf numFmtId="0" fontId="59" fillId="0" borderId="41"/>
    <xf numFmtId="0" fontId="59" fillId="0" borderId="41"/>
    <xf numFmtId="0" fontId="59" fillId="0" borderId="41"/>
    <xf numFmtId="0" fontId="59" fillId="0" borderId="41"/>
    <xf numFmtId="0" fontId="59" fillId="0" borderId="41"/>
    <xf numFmtId="0" fontId="59" fillId="0" borderId="41"/>
    <xf numFmtId="176" fontId="59" fillId="0" borderId="41"/>
    <xf numFmtId="0" fontId="59" fillId="0" borderId="41"/>
    <xf numFmtId="0" fontId="59" fillId="0" borderId="41"/>
    <xf numFmtId="0" fontId="59" fillId="0" borderId="41"/>
    <xf numFmtId="0" fontId="59" fillId="0" borderId="41"/>
    <xf numFmtId="0" fontId="59" fillId="0" borderId="41"/>
    <xf numFmtId="0" fontId="59" fillId="0" borderId="41"/>
    <xf numFmtId="245" fontId="30" fillId="0" borderId="0"/>
    <xf numFmtId="246" fontId="206" fillId="0" borderId="0"/>
    <xf numFmtId="0" fontId="31" fillId="0" borderId="0"/>
    <xf numFmtId="0" fontId="31" fillId="0" borderId="0"/>
    <xf numFmtId="0" fontId="21" fillId="0" borderId="0"/>
    <xf numFmtId="0" fontId="21" fillId="0" borderId="0"/>
    <xf numFmtId="0" fontId="207" fillId="0" borderId="0" applyAlignment="0">
      <alignment vertical="top" wrapText="1"/>
      <protection locked="0"/>
    </xf>
    <xf numFmtId="0" fontId="21" fillId="0" borderId="0"/>
    <xf numFmtId="0" fontId="36" fillId="0" borderId="0"/>
    <xf numFmtId="0" fontId="21" fillId="0" borderId="0"/>
    <xf numFmtId="0" fontId="21" fillId="0" borderId="0"/>
    <xf numFmtId="0" fontId="21" fillId="0" borderId="0"/>
    <xf numFmtId="0" fontId="207" fillId="0" borderId="0" applyAlignment="0">
      <alignment vertical="top" wrapText="1"/>
      <protection locked="0"/>
    </xf>
    <xf numFmtId="0" fontId="21" fillId="0" borderId="0"/>
    <xf numFmtId="0" fontId="21" fillId="0" borderId="0"/>
    <xf numFmtId="0" fontId="21" fillId="0" borderId="0"/>
    <xf numFmtId="0" fontId="207" fillId="0" borderId="0" applyAlignment="0">
      <alignment vertical="top" wrapText="1"/>
      <protection locked="0"/>
    </xf>
    <xf numFmtId="0" fontId="21" fillId="0" borderId="0"/>
    <xf numFmtId="0" fontId="21" fillId="0" borderId="0"/>
    <xf numFmtId="0" fontId="21" fillId="0" borderId="0"/>
    <xf numFmtId="0" fontId="36" fillId="0" borderId="0"/>
    <xf numFmtId="0" fontId="21" fillId="0" borderId="0"/>
    <xf numFmtId="0" fontId="21" fillId="0" borderId="0"/>
    <xf numFmtId="0" fontId="21" fillId="0" borderId="0"/>
    <xf numFmtId="0" fontId="207" fillId="0" borderId="0" applyAlignment="0">
      <alignment vertical="top" wrapText="1"/>
      <protection locked="0"/>
    </xf>
    <xf numFmtId="0" fontId="21" fillId="0" borderId="0"/>
    <xf numFmtId="0" fontId="21" fillId="0" borderId="0"/>
    <xf numFmtId="0" fontId="21" fillId="0" borderId="0"/>
    <xf numFmtId="0" fontId="207" fillId="0" borderId="0" applyAlignment="0">
      <alignment vertical="top" wrapText="1"/>
      <protection locked="0"/>
    </xf>
    <xf numFmtId="0" fontId="208" fillId="0" borderId="0"/>
    <xf numFmtId="0" fontId="21" fillId="0" borderId="0"/>
    <xf numFmtId="0" fontId="21" fillId="0" borderId="0"/>
    <xf numFmtId="0" fontId="207" fillId="0" borderId="0" applyAlignment="0">
      <alignment vertical="top" wrapText="1"/>
      <protection locked="0"/>
    </xf>
    <xf numFmtId="0" fontId="21" fillId="0" borderId="0"/>
    <xf numFmtId="0" fontId="21" fillId="0" borderId="0"/>
    <xf numFmtId="0" fontId="21" fillId="0" borderId="0"/>
    <xf numFmtId="0" fontId="36" fillId="0" borderId="0"/>
    <xf numFmtId="0" fontId="21" fillId="0" borderId="0"/>
    <xf numFmtId="0" fontId="21" fillId="0" borderId="0"/>
    <xf numFmtId="0" fontId="21" fillId="0" borderId="0"/>
    <xf numFmtId="0" fontId="207" fillId="0" borderId="0" applyAlignment="0">
      <alignment vertical="top" wrapText="1"/>
      <protection locked="0"/>
    </xf>
    <xf numFmtId="0" fontId="21" fillId="0" borderId="0"/>
    <xf numFmtId="0" fontId="21" fillId="0" borderId="0"/>
    <xf numFmtId="0" fontId="21" fillId="0" borderId="0"/>
    <xf numFmtId="0" fontId="36" fillId="0" borderId="0"/>
    <xf numFmtId="0" fontId="209" fillId="0" borderId="0"/>
    <xf numFmtId="0" fontId="36" fillId="0" borderId="0">
      <alignment wrapText="1"/>
    </xf>
    <xf numFmtId="0" fontId="36" fillId="0" borderId="0">
      <alignment wrapText="1"/>
    </xf>
    <xf numFmtId="0" fontId="36" fillId="0" borderId="0">
      <alignment wrapText="1"/>
    </xf>
    <xf numFmtId="0" fontId="36" fillId="0" borderId="0">
      <alignment wrapText="1"/>
    </xf>
    <xf numFmtId="0" fontId="36" fillId="0" borderId="0">
      <alignment wrapText="1"/>
    </xf>
    <xf numFmtId="0" fontId="36" fillId="0" borderId="0">
      <alignment wrapText="1"/>
    </xf>
    <xf numFmtId="0" fontId="36" fillId="0" borderId="0">
      <alignment wrapText="1"/>
    </xf>
    <xf numFmtId="0" fontId="36" fillId="0" borderId="0">
      <alignment wrapText="1"/>
    </xf>
    <xf numFmtId="0" fontId="36" fillId="0" borderId="0">
      <alignment wrapText="1"/>
    </xf>
    <xf numFmtId="0" fontId="37" fillId="0" borderId="0"/>
    <xf numFmtId="0" fontId="33" fillId="0" borderId="0" applyNumberFormat="0" applyFont="0" applyFill="0" applyBorder="0" applyAlignment="0" applyProtection="0">
      <alignment vertical="top"/>
    </xf>
    <xf numFmtId="0" fontId="33" fillId="0" borderId="0"/>
    <xf numFmtId="0" fontId="36" fillId="0" borderId="0">
      <alignment wrapText="1"/>
    </xf>
    <xf numFmtId="37" fontId="210" fillId="69" borderId="0" applyBorder="0">
      <alignment horizontal="left" vertical="center" indent="1"/>
    </xf>
    <xf numFmtId="0" fontId="71" fillId="0" borderId="0"/>
    <xf numFmtId="0" fontId="208" fillId="0" borderId="0" applyNumberFormat="0" applyFont="0" applyFill="0" applyBorder="0" applyAlignment="0" applyProtection="0">
      <alignment vertical="top"/>
    </xf>
    <xf numFmtId="0" fontId="36" fillId="0" borderId="0">
      <alignment wrapText="1"/>
    </xf>
    <xf numFmtId="0" fontId="207" fillId="0" borderId="0" applyAlignment="0">
      <alignment vertical="top" wrapText="1"/>
      <protection locked="0"/>
    </xf>
    <xf numFmtId="37" fontId="211" fillId="81" borderId="16" applyBorder="0">
      <alignment horizontal="left" vertical="center" indent="2"/>
    </xf>
    <xf numFmtId="0" fontId="36" fillId="0" borderId="0">
      <alignment wrapText="1"/>
    </xf>
    <xf numFmtId="37" fontId="211" fillId="81" borderId="16" applyBorder="0">
      <alignment horizontal="left" vertical="center" indent="2"/>
    </xf>
    <xf numFmtId="0" fontId="36" fillId="0" borderId="0">
      <alignment wrapText="1"/>
    </xf>
    <xf numFmtId="0" fontId="33" fillId="0" borderId="0"/>
    <xf numFmtId="0" fontId="36" fillId="0" borderId="0">
      <alignment wrapText="1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33" fillId="0" borderId="0"/>
    <xf numFmtId="0" fontId="36" fillId="0" borderId="0">
      <alignment wrapText="1"/>
    </xf>
    <xf numFmtId="0" fontId="33" fillId="0" borderId="0"/>
    <xf numFmtId="0" fontId="36" fillId="0" borderId="0">
      <alignment wrapText="1"/>
    </xf>
    <xf numFmtId="0" fontId="21" fillId="0" borderId="0"/>
    <xf numFmtId="0" fontId="21" fillId="0" borderId="0"/>
    <xf numFmtId="0" fontId="21" fillId="0" borderId="0"/>
    <xf numFmtId="0" fontId="36" fillId="0" borderId="0"/>
    <xf numFmtId="0" fontId="21" fillId="0" borderId="0"/>
    <xf numFmtId="0" fontId="21" fillId="0" borderId="0"/>
    <xf numFmtId="0" fontId="21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112" fillId="0" borderId="0"/>
    <xf numFmtId="0" fontId="33" fillId="0" borderId="0" applyNumberFormat="0" applyFont="0" applyFill="0" applyBorder="0" applyAlignment="0" applyProtection="0">
      <alignment vertical="top"/>
    </xf>
    <xf numFmtId="0" fontId="207" fillId="0" borderId="0" applyAlignment="0">
      <alignment vertical="top" wrapText="1"/>
      <protection locked="0"/>
    </xf>
    <xf numFmtId="0" fontId="30" fillId="0" borderId="0"/>
    <xf numFmtId="0" fontId="19" fillId="0" borderId="0"/>
    <xf numFmtId="0" fontId="22" fillId="0" borderId="0"/>
    <xf numFmtId="0" fontId="22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22" fillId="0" borderId="0"/>
    <xf numFmtId="0" fontId="33" fillId="0" borderId="0" applyNumberFormat="0" applyFont="0" applyFill="0" applyBorder="0" applyAlignment="0" applyProtection="0">
      <alignment vertical="top"/>
    </xf>
    <xf numFmtId="0" fontId="19" fillId="0" borderId="0"/>
    <xf numFmtId="0" fontId="44" fillId="0" borderId="0"/>
    <xf numFmtId="0" fontId="22" fillId="0" borderId="0"/>
    <xf numFmtId="0" fontId="22" fillId="0" borderId="0"/>
    <xf numFmtId="0" fontId="22" fillId="0" borderId="0"/>
    <xf numFmtId="0" fontId="36" fillId="0" borderId="0"/>
    <xf numFmtId="0" fontId="19" fillId="0" borderId="0"/>
    <xf numFmtId="0" fontId="33" fillId="0" borderId="0"/>
    <xf numFmtId="0" fontId="207" fillId="0" borderId="0" applyAlignment="0">
      <alignment vertical="top" wrapText="1"/>
      <protection locked="0"/>
    </xf>
    <xf numFmtId="0" fontId="21" fillId="0" borderId="0"/>
    <xf numFmtId="0" fontId="36" fillId="0" borderId="0"/>
    <xf numFmtId="0" fontId="22" fillId="0" borderId="0"/>
    <xf numFmtId="0" fontId="22" fillId="0" borderId="0"/>
    <xf numFmtId="0" fontId="22" fillId="0" borderId="0"/>
    <xf numFmtId="0" fontId="21" fillId="0" borderId="0"/>
    <xf numFmtId="0" fontId="36" fillId="0" borderId="0"/>
    <xf numFmtId="0" fontId="22" fillId="0" borderId="0"/>
    <xf numFmtId="0" fontId="208" fillId="0" borderId="0" applyNumberFormat="0" applyFont="0" applyFill="0" applyBorder="0" applyAlignment="0" applyProtection="0">
      <alignment vertical="top"/>
    </xf>
    <xf numFmtId="0" fontId="33" fillId="0" borderId="0"/>
    <xf numFmtId="0" fontId="33" fillId="0" borderId="0"/>
    <xf numFmtId="0" fontId="207" fillId="0" borderId="0" applyAlignment="0">
      <alignment vertical="top" wrapText="1"/>
      <protection locked="0"/>
    </xf>
    <xf numFmtId="0" fontId="33" fillId="0" borderId="0"/>
    <xf numFmtId="0" fontId="33" fillId="0" borderId="0"/>
    <xf numFmtId="0" fontId="33" fillId="0" borderId="0"/>
    <xf numFmtId="0" fontId="36" fillId="0" borderId="0"/>
    <xf numFmtId="0" fontId="22" fillId="0" borderId="0"/>
    <xf numFmtId="0" fontId="21" fillId="0" borderId="0"/>
    <xf numFmtId="0" fontId="207" fillId="0" borderId="0" applyAlignment="0">
      <alignment vertical="top" wrapText="1"/>
      <protection locked="0"/>
    </xf>
    <xf numFmtId="0" fontId="21" fillId="0" borderId="0"/>
    <xf numFmtId="0" fontId="21" fillId="0" borderId="0"/>
    <xf numFmtId="0" fontId="21" fillId="0" borderId="0"/>
    <xf numFmtId="0" fontId="21" fillId="0" borderId="0"/>
    <xf numFmtId="0" fontId="207" fillId="0" borderId="0" applyAlignment="0">
      <alignment vertical="top" wrapText="1"/>
      <protection locked="0"/>
    </xf>
    <xf numFmtId="0" fontId="212" fillId="0" borderId="0">
      <alignment horizontal="right"/>
    </xf>
    <xf numFmtId="0" fontId="205" fillId="0" borderId="0"/>
    <xf numFmtId="0" fontId="76" fillId="0" borderId="0"/>
    <xf numFmtId="175" fontId="76" fillId="0" borderId="0"/>
    <xf numFmtId="176" fontId="76" fillId="0" borderId="0"/>
    <xf numFmtId="0" fontId="36" fillId="0" borderId="0"/>
    <xf numFmtId="0" fontId="213" fillId="0" borderId="0"/>
    <xf numFmtId="0" fontId="214" fillId="0" borderId="0"/>
    <xf numFmtId="0" fontId="37" fillId="0" borderId="0"/>
    <xf numFmtId="0" fontId="37" fillId="0" borderId="0"/>
    <xf numFmtId="0" fontId="37" fillId="0" borderId="0"/>
    <xf numFmtId="0" fontId="195" fillId="0" borderId="0"/>
    <xf numFmtId="0" fontId="215" fillId="0" borderId="0"/>
    <xf numFmtId="0" fontId="31" fillId="0" borderId="0"/>
    <xf numFmtId="0" fontId="44" fillId="57" borderId="46" applyNumberFormat="0" applyAlignment="0" applyProtection="0"/>
    <xf numFmtId="0" fontId="131" fillId="58" borderId="46" applyNumberFormat="0" applyAlignment="0" applyProtection="0"/>
    <xf numFmtId="0" fontId="131" fillId="58" borderId="46" applyNumberFormat="0" applyAlignment="0" applyProtection="0"/>
    <xf numFmtId="0" fontId="131" fillId="58" borderId="46" applyNumberFormat="0" applyAlignment="0" applyProtection="0"/>
    <xf numFmtId="0" fontId="131" fillId="58" borderId="46" applyNumberFormat="0" applyAlignment="0" applyProtection="0"/>
    <xf numFmtId="0" fontId="30" fillId="93" borderId="46" applyNumberFormat="0" applyFont="0" applyAlignment="0" applyProtection="0"/>
    <xf numFmtId="0" fontId="33" fillId="93" borderId="46" applyNumberFormat="0" applyFont="0" applyAlignment="0" applyProtection="0"/>
    <xf numFmtId="0" fontId="131" fillId="58" borderId="46" applyNumberFormat="0" applyAlignment="0" applyProtection="0"/>
    <xf numFmtId="0" fontId="33" fillId="93" borderId="46" applyNumberFormat="0" applyFont="0" applyAlignment="0" applyProtection="0"/>
    <xf numFmtId="0" fontId="33" fillId="93" borderId="46" applyNumberFormat="0" applyFont="0" applyAlignment="0" applyProtection="0"/>
    <xf numFmtId="0" fontId="33" fillId="93" borderId="46" applyNumberFormat="0" applyFont="0" applyAlignment="0" applyProtection="0"/>
    <xf numFmtId="0" fontId="131" fillId="58" borderId="46" applyNumberFormat="0" applyAlignment="0" applyProtection="0"/>
    <xf numFmtId="0" fontId="131" fillId="58" borderId="46" applyNumberFormat="0" applyAlignment="0" applyProtection="0"/>
    <xf numFmtId="0" fontId="131" fillId="58" borderId="46" applyNumberFormat="0" applyAlignment="0" applyProtection="0"/>
    <xf numFmtId="0" fontId="131" fillId="58" borderId="46" applyNumberFormat="0" applyAlignment="0" applyProtection="0"/>
    <xf numFmtId="0" fontId="131" fillId="58" borderId="46" applyNumberFormat="0" applyAlignment="0" applyProtection="0"/>
    <xf numFmtId="0" fontId="131" fillId="58" borderId="46" applyNumberFormat="0" applyAlignment="0" applyProtection="0"/>
    <xf numFmtId="0" fontId="131" fillId="58" borderId="46" applyNumberFormat="0" applyAlignment="0" applyProtection="0"/>
    <xf numFmtId="0" fontId="131" fillId="58" borderId="46" applyNumberFormat="0" applyAlignment="0" applyProtection="0"/>
    <xf numFmtId="0" fontId="131" fillId="58" borderId="46" applyNumberFormat="0" applyAlignment="0" applyProtection="0"/>
    <xf numFmtId="0" fontId="131" fillId="58" borderId="46" applyNumberFormat="0" applyAlignment="0" applyProtection="0"/>
    <xf numFmtId="0" fontId="131" fillId="58" borderId="46" applyNumberFormat="0" applyAlignment="0" applyProtection="0"/>
    <xf numFmtId="0" fontId="131" fillId="58" borderId="46" applyNumberFormat="0" applyAlignment="0" applyProtection="0"/>
    <xf numFmtId="0" fontId="36" fillId="0" borderId="0" applyFont="0" applyFill="0" applyBorder="0" applyAlignment="0" applyProtection="0"/>
    <xf numFmtId="0" fontId="36" fillId="0" borderId="0" applyFont="0" applyFill="0" applyBorder="0" applyAlignment="0" applyProtection="0"/>
    <xf numFmtId="247" fontId="46" fillId="0" borderId="0" applyFont="0" applyFill="0" applyBorder="0" applyAlignment="0" applyProtection="0"/>
    <xf numFmtId="248" fontId="46" fillId="0" borderId="0" applyFont="0" applyFill="0" applyBorder="0" applyAlignment="0" applyProtection="0"/>
    <xf numFmtId="247" fontId="46" fillId="0" borderId="0" applyFont="0" applyFill="0" applyBorder="0" applyAlignment="0" applyProtection="0"/>
    <xf numFmtId="248" fontId="46" fillId="0" borderId="0" applyFont="0" applyFill="0" applyBorder="0" applyAlignment="0" applyProtection="0"/>
    <xf numFmtId="0" fontId="216" fillId="67" borderId="47" applyNumberFormat="0" applyAlignment="0" applyProtection="0"/>
    <xf numFmtId="0" fontId="217" fillId="68" borderId="47" applyNumberFormat="0" applyAlignment="0" applyProtection="0"/>
    <xf numFmtId="0" fontId="216" fillId="69" borderId="47" applyNumberFormat="0" applyAlignment="0" applyProtection="0"/>
    <xf numFmtId="0" fontId="216" fillId="69" borderId="47" applyNumberFormat="0" applyAlignment="0" applyProtection="0"/>
    <xf numFmtId="40" fontId="218" fillId="94" borderId="0">
      <alignment horizontal="right"/>
    </xf>
    <xf numFmtId="0" fontId="219" fillId="86" borderId="0">
      <alignment horizontal="center"/>
    </xf>
    <xf numFmtId="0" fontId="220" fillId="95" borderId="0"/>
    <xf numFmtId="0" fontId="221" fillId="94" borderId="0" applyBorder="0">
      <alignment horizontal="centerContinuous"/>
    </xf>
    <xf numFmtId="0" fontId="222" fillId="95" borderId="0" applyBorder="0">
      <alignment horizontal="centerContinuous"/>
    </xf>
    <xf numFmtId="0" fontId="160" fillId="0" borderId="0" applyNumberFormat="0" applyFill="0" applyBorder="0" applyAlignment="0" applyProtection="0"/>
    <xf numFmtId="0" fontId="36" fillId="0" borderId="0"/>
    <xf numFmtId="0" fontId="47" fillId="0" borderId="0">
      <alignment horizontal="left" vertical="center"/>
    </xf>
    <xf numFmtId="249" fontId="33" fillId="0" borderId="0" applyFont="0" applyFill="0" applyBorder="0" applyAlignment="0" applyProtection="0"/>
    <xf numFmtId="250" fontId="33" fillId="0" borderId="0" applyFont="0" applyFill="0" applyBorder="0" applyAlignment="0" applyProtection="0"/>
    <xf numFmtId="0" fontId="223" fillId="0" borderId="0" applyNumberFormat="0" applyBorder="0" applyProtection="0"/>
    <xf numFmtId="175" fontId="224" fillId="0" borderId="0"/>
    <xf numFmtId="176" fontId="224" fillId="0" borderId="0"/>
    <xf numFmtId="1" fontId="225" fillId="0" borderId="0" applyProtection="0">
      <alignment horizontal="right" vertical="center"/>
    </xf>
    <xf numFmtId="251" fontId="226" fillId="0" borderId="0" applyFont="0" applyFill="0" applyBorder="0" applyAlignment="0" applyProtection="0"/>
    <xf numFmtId="252" fontId="226" fillId="0" borderId="0" applyFont="0" applyFill="0" applyBorder="0" applyAlignment="0" applyProtection="0"/>
    <xf numFmtId="0" fontId="227" fillId="0" borderId="0" applyNumberFormat="0">
      <alignment horizontal="center" vertical="center"/>
    </xf>
    <xf numFmtId="249" fontId="33" fillId="0" borderId="0" applyFont="0" applyFill="0" applyBorder="0" applyAlignment="0" applyProtection="0"/>
    <xf numFmtId="250" fontId="33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79" fillId="0" borderId="0" applyFont="0" applyFill="0" applyBorder="0" applyAlignment="0" applyProtection="0"/>
    <xf numFmtId="253" fontId="79" fillId="0" borderId="0" applyFont="0" applyFill="0" applyBorder="0" applyAlignment="0" applyProtection="0"/>
    <xf numFmtId="10" fontId="33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28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228" fillId="0" borderId="0" applyFont="0" applyFill="0" applyBorder="0" applyAlignment="0" applyProtection="0"/>
    <xf numFmtId="9" fontId="30" fillId="0" borderId="0" applyFont="0" applyFill="0" applyBorder="0" applyAlignment="0" applyProtection="0"/>
    <xf numFmtId="254" fontId="33" fillId="0" borderId="0" applyFont="0" applyFill="0" applyBorder="0" applyAlignment="0" applyProtection="0"/>
    <xf numFmtId="0" fontId="69" fillId="93" borderId="46" applyNumberFormat="0" applyFont="0" applyAlignment="0" applyProtection="0"/>
    <xf numFmtId="0" fontId="229" fillId="0" borderId="0" applyNumberFormat="0">
      <alignment horizontal="left"/>
    </xf>
    <xf numFmtId="255" fontId="230" fillId="0" borderId="48" applyBorder="0">
      <alignment horizontal="right"/>
      <protection locked="0"/>
    </xf>
    <xf numFmtId="255" fontId="230" fillId="0" borderId="48" applyBorder="0">
      <alignment horizontal="right"/>
      <protection locked="0"/>
    </xf>
    <xf numFmtId="0" fontId="231" fillId="0" borderId="43" applyNumberFormat="0" applyFill="0" applyAlignment="0" applyProtection="0"/>
    <xf numFmtId="0" fontId="46" fillId="0" borderId="0" applyNumberFormat="0" applyFont="0" applyFill="0" applyBorder="0" applyAlignment="0" applyProtection="0"/>
    <xf numFmtId="175" fontId="33" fillId="84" borderId="10" applyNumberFormat="0" applyFont="0" applyFill="0" applyBorder="0" applyAlignment="0" applyProtection="0"/>
    <xf numFmtId="176" fontId="33" fillId="84" borderId="10" applyNumberFormat="0" applyFont="0" applyFill="0" applyBorder="0" applyAlignment="0" applyProtection="0"/>
    <xf numFmtId="0" fontId="223" fillId="0" borderId="0" applyNumberFormat="0" applyBorder="0" applyProtection="0"/>
    <xf numFmtId="175" fontId="224" fillId="0" borderId="0"/>
    <xf numFmtId="176" fontId="224" fillId="0" borderId="0"/>
    <xf numFmtId="256" fontId="85" fillId="0" borderId="0"/>
    <xf numFmtId="230" fontId="232" fillId="90" borderId="42">
      <alignment horizontal="center" vertical="center" wrapText="1"/>
      <protection locked="0"/>
    </xf>
    <xf numFmtId="230" fontId="232" fillId="90" borderId="42">
      <alignment horizontal="center" vertical="center" wrapText="1"/>
      <protection locked="0"/>
    </xf>
    <xf numFmtId="191" fontId="233" fillId="96" borderId="3">
      <alignment horizontal="center" vertical="center" wrapText="1"/>
      <protection locked="0"/>
    </xf>
    <xf numFmtId="0" fontId="49" fillId="0" borderId="0" applyNumberFormat="0" applyBorder="0" applyProtection="0">
      <alignment vertical="center"/>
    </xf>
    <xf numFmtId="175" fontId="33" fillId="0" borderId="0">
      <alignment vertical="center"/>
    </xf>
    <xf numFmtId="176" fontId="33" fillId="0" borderId="0">
      <alignment vertical="center"/>
    </xf>
    <xf numFmtId="0" fontId="234" fillId="0" borderId="11" applyNumberFormat="0" applyFill="0" applyBorder="0" applyAlignment="0" applyProtection="0">
      <alignment horizontal="right"/>
    </xf>
    <xf numFmtId="0" fontId="119" fillId="0" borderId="0"/>
    <xf numFmtId="0" fontId="50" fillId="94" borderId="0">
      <alignment horizontal="left" vertical="center"/>
    </xf>
    <xf numFmtId="176" fontId="96" fillId="97" borderId="0">
      <alignment horizontal="left" vertical="top"/>
    </xf>
    <xf numFmtId="0" fontId="50" fillId="94" borderId="0">
      <alignment horizontal="center" vertical="center"/>
    </xf>
    <xf numFmtId="0" fontId="50" fillId="69" borderId="0">
      <alignment horizontal="center" vertical="center"/>
    </xf>
    <xf numFmtId="0" fontId="50" fillId="94" borderId="0">
      <alignment horizontal="right" vertical="center"/>
    </xf>
    <xf numFmtId="176" fontId="235" fillId="97" borderId="0">
      <alignment horizontal="left" vertical="top"/>
    </xf>
    <xf numFmtId="0" fontId="50" fillId="69" borderId="0">
      <alignment horizontal="right" vertical="center"/>
    </xf>
    <xf numFmtId="0" fontId="50" fillId="94" borderId="0">
      <alignment horizontal="center" vertical="center"/>
    </xf>
    <xf numFmtId="176" fontId="235" fillId="98" borderId="0">
      <alignment horizontal="center" vertical="center"/>
    </xf>
    <xf numFmtId="0" fontId="50" fillId="69" borderId="0">
      <alignment horizontal="left" vertical="center"/>
    </xf>
    <xf numFmtId="0" fontId="236" fillId="94" borderId="0">
      <alignment horizontal="left" vertical="center"/>
    </xf>
    <xf numFmtId="176" fontId="235" fillId="97" borderId="0">
      <alignment horizontal="center" vertical="top"/>
    </xf>
    <xf numFmtId="0" fontId="50" fillId="94" borderId="0">
      <alignment horizontal="center" vertical="center"/>
    </xf>
    <xf numFmtId="0" fontId="235" fillId="97" borderId="0">
      <alignment horizontal="right" vertical="top"/>
    </xf>
    <xf numFmtId="176" fontId="235" fillId="97" borderId="0">
      <alignment horizontal="right" vertical="top"/>
    </xf>
    <xf numFmtId="175" fontId="235" fillId="97" borderId="0">
      <alignment horizontal="left" vertical="top"/>
    </xf>
    <xf numFmtId="176" fontId="235" fillId="97" borderId="0">
      <alignment horizontal="left" vertical="top"/>
    </xf>
    <xf numFmtId="0" fontId="235" fillId="97" borderId="0">
      <alignment horizontal="left" vertical="top"/>
    </xf>
    <xf numFmtId="0" fontId="236" fillId="69" borderId="0">
      <alignment horizontal="left" vertical="center"/>
    </xf>
    <xf numFmtId="0" fontId="236" fillId="94" borderId="0">
      <alignment horizontal="left" vertical="center"/>
    </xf>
    <xf numFmtId="0" fontId="235" fillId="97" borderId="0">
      <alignment horizontal="left" vertical="top"/>
    </xf>
    <xf numFmtId="176" fontId="235" fillId="97" borderId="0">
      <alignment horizontal="left" vertical="top"/>
    </xf>
    <xf numFmtId="175" fontId="235" fillId="97" borderId="0">
      <alignment horizontal="right" vertical="top"/>
    </xf>
    <xf numFmtId="176" fontId="235" fillId="97" borderId="0">
      <alignment horizontal="right" vertical="top"/>
    </xf>
    <xf numFmtId="0" fontId="235" fillId="97" borderId="0">
      <alignment horizontal="right" vertical="top"/>
    </xf>
    <xf numFmtId="0" fontId="237" fillId="69" borderId="0">
      <alignment horizontal="left" vertical="top"/>
    </xf>
    <xf numFmtId="0" fontId="236" fillId="94" borderId="0">
      <alignment horizontal="left" vertical="center"/>
    </xf>
    <xf numFmtId="0" fontId="235" fillId="97" borderId="0">
      <alignment horizontal="right" vertical="top"/>
    </xf>
    <xf numFmtId="176" fontId="235" fillId="97" borderId="0">
      <alignment horizontal="right" vertical="top"/>
    </xf>
    <xf numFmtId="175" fontId="235" fillId="97" borderId="0">
      <alignment horizontal="right" vertical="top"/>
    </xf>
    <xf numFmtId="176" fontId="235" fillId="97" borderId="0">
      <alignment horizontal="right" vertical="top"/>
    </xf>
    <xf numFmtId="0" fontId="50" fillId="69" borderId="0">
      <alignment horizontal="center" vertical="top"/>
    </xf>
    <xf numFmtId="0" fontId="237" fillId="94" borderId="0">
      <alignment horizontal="left" vertical="top"/>
    </xf>
    <xf numFmtId="176" fontId="235" fillId="97" borderId="0">
      <alignment horizontal="left" vertical="top"/>
    </xf>
    <xf numFmtId="0" fontId="236" fillId="69" borderId="0">
      <alignment horizontal="left" vertical="center"/>
    </xf>
    <xf numFmtId="0" fontId="238" fillId="94" borderId="0">
      <alignment horizontal="left" vertical="top"/>
    </xf>
    <xf numFmtId="0" fontId="235" fillId="97" borderId="0">
      <alignment horizontal="left" vertical="top"/>
    </xf>
    <xf numFmtId="176" fontId="235" fillId="97" borderId="0">
      <alignment horizontal="left" vertical="top"/>
    </xf>
    <xf numFmtId="175" fontId="235" fillId="97" borderId="0">
      <alignment horizontal="left" vertical="top"/>
    </xf>
    <xf numFmtId="176" fontId="235" fillId="97" borderId="0">
      <alignment horizontal="left" vertical="top"/>
    </xf>
    <xf numFmtId="0" fontId="236" fillId="94" borderId="0">
      <alignment horizontal="left" vertical="top"/>
    </xf>
    <xf numFmtId="176" fontId="239" fillId="97" borderId="0">
      <alignment horizontal="left" vertical="top"/>
    </xf>
    <xf numFmtId="0" fontId="50" fillId="94" borderId="0">
      <alignment horizontal="center" vertical="top"/>
    </xf>
    <xf numFmtId="176" fontId="235" fillId="97" borderId="0">
      <alignment horizontal="left" vertical="top"/>
    </xf>
    <xf numFmtId="0" fontId="238" fillId="94" borderId="0">
      <alignment horizontal="left" vertical="top"/>
    </xf>
    <xf numFmtId="176" fontId="235" fillId="97" borderId="0">
      <alignment horizontal="right" vertical="top"/>
    </xf>
    <xf numFmtId="0" fontId="50" fillId="94" borderId="0">
      <alignment horizontal="center" vertical="center"/>
    </xf>
    <xf numFmtId="176" fontId="235" fillId="97" borderId="0">
      <alignment horizontal="center" vertical="top"/>
    </xf>
    <xf numFmtId="0" fontId="240" fillId="94" borderId="0">
      <alignment horizontal="center" vertical="center"/>
    </xf>
    <xf numFmtId="0" fontId="240" fillId="69" borderId="0">
      <alignment horizontal="center" vertical="center"/>
    </xf>
    <xf numFmtId="0" fontId="50" fillId="94" borderId="0">
      <alignment horizontal="left" vertical="top"/>
    </xf>
    <xf numFmtId="176" fontId="235" fillId="97" borderId="0">
      <alignment horizontal="right" vertical="top"/>
    </xf>
    <xf numFmtId="0" fontId="238" fillId="94" borderId="0">
      <alignment horizontal="center" vertical="center"/>
    </xf>
    <xf numFmtId="176" fontId="235" fillId="97" borderId="0">
      <alignment horizontal="left" vertical="top"/>
    </xf>
    <xf numFmtId="0" fontId="241" fillId="94" borderId="0">
      <alignment horizontal="center" vertical="top"/>
    </xf>
    <xf numFmtId="0" fontId="242" fillId="94" borderId="0">
      <alignment horizontal="center" vertical="center"/>
    </xf>
    <xf numFmtId="0" fontId="242" fillId="94" borderId="0">
      <alignment horizontal="center" vertical="center"/>
    </xf>
    <xf numFmtId="0" fontId="242" fillId="94" borderId="0">
      <alignment horizontal="center" vertical="center"/>
    </xf>
    <xf numFmtId="0" fontId="242" fillId="94" borderId="0">
      <alignment horizontal="center" vertical="center"/>
    </xf>
    <xf numFmtId="0" fontId="242" fillId="94" borderId="0">
      <alignment horizontal="center" vertical="center"/>
    </xf>
    <xf numFmtId="0" fontId="242" fillId="94" borderId="0">
      <alignment horizontal="center" vertical="center"/>
    </xf>
    <xf numFmtId="0" fontId="242" fillId="94" borderId="0">
      <alignment horizontal="center" vertical="center"/>
    </xf>
    <xf numFmtId="0" fontId="238" fillId="94" borderId="0">
      <alignment horizontal="center" vertical="center"/>
    </xf>
    <xf numFmtId="176" fontId="235" fillId="97" borderId="0">
      <alignment horizontal="right" vertical="top"/>
    </xf>
    <xf numFmtId="0" fontId="243" fillId="94" borderId="0">
      <alignment horizontal="center" vertical="center"/>
    </xf>
    <xf numFmtId="0" fontId="243" fillId="69" borderId="0">
      <alignment horizontal="center" vertical="center"/>
    </xf>
    <xf numFmtId="0" fontId="238" fillId="94" borderId="0">
      <alignment horizontal="center" vertical="center"/>
    </xf>
    <xf numFmtId="0" fontId="242" fillId="94" borderId="0">
      <alignment horizontal="left" vertical="top"/>
    </xf>
    <xf numFmtId="0" fontId="242" fillId="94" borderId="0">
      <alignment horizontal="left" vertical="top"/>
    </xf>
    <xf numFmtId="0" fontId="242" fillId="94" borderId="0">
      <alignment horizontal="right" vertical="top"/>
    </xf>
    <xf numFmtId="0" fontId="242" fillId="94" borderId="0">
      <alignment horizontal="right" vertical="top"/>
    </xf>
    <xf numFmtId="0" fontId="242" fillId="94" borderId="0">
      <alignment horizontal="right" vertical="top"/>
    </xf>
    <xf numFmtId="0" fontId="238" fillId="94" borderId="0">
      <alignment horizontal="left" vertical="top"/>
    </xf>
    <xf numFmtId="0" fontId="238" fillId="94" borderId="0">
      <alignment horizontal="right" vertical="top"/>
    </xf>
    <xf numFmtId="0" fontId="238" fillId="94" borderId="0">
      <alignment horizontal="right" vertical="top"/>
    </xf>
    <xf numFmtId="0" fontId="50" fillId="94" borderId="0">
      <alignment horizontal="left" vertical="top"/>
    </xf>
    <xf numFmtId="0" fontId="243" fillId="94" borderId="0">
      <alignment horizontal="center" vertical="center"/>
    </xf>
    <xf numFmtId="176" fontId="235" fillId="97" borderId="0">
      <alignment horizontal="right" vertical="top"/>
    </xf>
    <xf numFmtId="0" fontId="238" fillId="94" borderId="0">
      <alignment horizontal="center" vertical="center"/>
    </xf>
    <xf numFmtId="0" fontId="238" fillId="69" borderId="0">
      <alignment horizontal="center" vertical="center"/>
    </xf>
    <xf numFmtId="0" fontId="50" fillId="94" borderId="0">
      <alignment horizontal="right" vertical="top"/>
    </xf>
    <xf numFmtId="0" fontId="50" fillId="94" borderId="0">
      <alignment horizontal="right" vertical="top"/>
    </xf>
    <xf numFmtId="0" fontId="50" fillId="94" borderId="0">
      <alignment horizontal="right" vertical="top"/>
    </xf>
    <xf numFmtId="0" fontId="50" fillId="94" borderId="0">
      <alignment horizontal="left"/>
    </xf>
    <xf numFmtId="0" fontId="237" fillId="94" borderId="0">
      <alignment horizontal="left" vertical="top"/>
    </xf>
    <xf numFmtId="0" fontId="50" fillId="94" borderId="0">
      <alignment horizontal="left"/>
    </xf>
    <xf numFmtId="0" fontId="237" fillId="94" borderId="0">
      <alignment horizontal="left" vertical="top"/>
    </xf>
    <xf numFmtId="0" fontId="50" fillId="0" borderId="0">
      <alignment horizontal="left" vertical="top"/>
    </xf>
    <xf numFmtId="0" fontId="50" fillId="0" borderId="0">
      <alignment horizontal="left" vertical="top"/>
    </xf>
    <xf numFmtId="0" fontId="50" fillId="0" borderId="0">
      <alignment horizontal="left"/>
    </xf>
    <xf numFmtId="0" fontId="238" fillId="94" borderId="0">
      <alignment horizontal="left" vertical="center"/>
    </xf>
    <xf numFmtId="176" fontId="244" fillId="97" borderId="0">
      <alignment horizontal="center" vertical="top"/>
    </xf>
    <xf numFmtId="0" fontId="50" fillId="94" borderId="0">
      <alignment horizontal="center" vertical="center"/>
    </xf>
    <xf numFmtId="0" fontId="50" fillId="0" borderId="0">
      <alignment horizontal="left"/>
    </xf>
    <xf numFmtId="0" fontId="50" fillId="0" borderId="17">
      <alignment horizontal="left" vertical="top"/>
    </xf>
    <xf numFmtId="0" fontId="50" fillId="94" borderId="0">
      <alignment horizontal="center" vertical="center"/>
    </xf>
    <xf numFmtId="176" fontId="235" fillId="97" borderId="0">
      <alignment horizontal="left" vertical="top"/>
    </xf>
    <xf numFmtId="0" fontId="50" fillId="94" borderId="0">
      <alignment horizontal="center" vertical="center"/>
    </xf>
    <xf numFmtId="0" fontId="50" fillId="69" borderId="0">
      <alignment horizontal="center" vertical="center"/>
    </xf>
    <xf numFmtId="0" fontId="50" fillId="94" borderId="0">
      <alignment horizontal="left" vertical="center"/>
    </xf>
    <xf numFmtId="176" fontId="235" fillId="97" borderId="0">
      <alignment horizontal="right" vertical="top"/>
    </xf>
    <xf numFmtId="0" fontId="50" fillId="94" borderId="0">
      <alignment horizontal="center" vertical="top"/>
    </xf>
    <xf numFmtId="0" fontId="50" fillId="69" borderId="0">
      <alignment horizontal="center" vertical="top"/>
    </xf>
    <xf numFmtId="0" fontId="50" fillId="94" borderId="0">
      <alignment horizontal="left" vertical="center"/>
    </xf>
    <xf numFmtId="176" fontId="245" fillId="97" borderId="0">
      <alignment horizontal="left" vertical="top"/>
    </xf>
    <xf numFmtId="0" fontId="50" fillId="94" borderId="0">
      <alignment horizontal="center" vertical="center"/>
    </xf>
    <xf numFmtId="0" fontId="50" fillId="69" borderId="0">
      <alignment horizontal="center" vertical="center"/>
    </xf>
    <xf numFmtId="0" fontId="237" fillId="94" borderId="0">
      <alignment horizontal="right" vertical="center"/>
    </xf>
    <xf numFmtId="176" fontId="235" fillId="98" borderId="0">
      <alignment horizontal="center" vertical="center"/>
    </xf>
    <xf numFmtId="0" fontId="50" fillId="94" borderId="0">
      <alignment horizontal="left" vertical="top"/>
    </xf>
    <xf numFmtId="0" fontId="50" fillId="69" borderId="0">
      <alignment horizontal="left" vertical="top"/>
    </xf>
    <xf numFmtId="0" fontId="246" fillId="0" borderId="49">
      <alignment vertical="center"/>
    </xf>
    <xf numFmtId="0" fontId="246" fillId="0" borderId="49">
      <alignment vertical="center"/>
    </xf>
    <xf numFmtId="0" fontId="246" fillId="0" borderId="49">
      <alignment vertical="center"/>
    </xf>
    <xf numFmtId="0" fontId="246" fillId="0" borderId="49">
      <alignment vertical="center"/>
    </xf>
    <xf numFmtId="4" fontId="88" fillId="92" borderId="50" applyNumberFormat="0" applyProtection="0">
      <alignment vertical="center"/>
    </xf>
    <xf numFmtId="4" fontId="88" fillId="92" borderId="50" applyNumberFormat="0" applyProtection="0">
      <alignment vertical="center"/>
    </xf>
    <xf numFmtId="4" fontId="247" fillId="85" borderId="50" applyNumberFormat="0" applyProtection="0">
      <alignment vertical="center"/>
    </xf>
    <xf numFmtId="4" fontId="247" fillId="85" borderId="50" applyNumberFormat="0" applyProtection="0">
      <alignment vertical="center"/>
    </xf>
    <xf numFmtId="4" fontId="88" fillId="85" borderId="50" applyNumberFormat="0" applyProtection="0">
      <alignment horizontal="left" vertical="center" indent="1"/>
    </xf>
    <xf numFmtId="4" fontId="88" fillId="85" borderId="50" applyNumberFormat="0" applyProtection="0">
      <alignment horizontal="left" vertical="center" indent="1"/>
    </xf>
    <xf numFmtId="0" fontId="88" fillId="85" borderId="50" applyNumberFormat="0" applyProtection="0">
      <alignment horizontal="left" vertical="top" indent="1"/>
    </xf>
    <xf numFmtId="0" fontId="88" fillId="85" borderId="50" applyNumberFormat="0" applyProtection="0">
      <alignment horizontal="left" vertical="top" indent="1"/>
    </xf>
    <xf numFmtId="4" fontId="88" fillId="99" borderId="0" applyNumberFormat="0" applyProtection="0">
      <alignment horizontal="left" vertical="center" indent="1"/>
    </xf>
    <xf numFmtId="4" fontId="218" fillId="9" borderId="50" applyNumberFormat="0" applyProtection="0">
      <alignment horizontal="right" vertical="center"/>
    </xf>
    <xf numFmtId="4" fontId="218" fillId="9" borderId="50" applyNumberFormat="0" applyProtection="0">
      <alignment horizontal="right" vertical="center"/>
    </xf>
    <xf numFmtId="4" fontId="218" fillId="29" borderId="50" applyNumberFormat="0" applyProtection="0">
      <alignment horizontal="right" vertical="center"/>
    </xf>
    <xf numFmtId="4" fontId="218" fillId="29" borderId="50" applyNumberFormat="0" applyProtection="0">
      <alignment horizontal="right" vertical="center"/>
    </xf>
    <xf numFmtId="4" fontId="218" fillId="100" borderId="50" applyNumberFormat="0" applyProtection="0">
      <alignment horizontal="right" vertical="center"/>
    </xf>
    <xf numFmtId="4" fontId="218" fillId="100" borderId="50" applyNumberFormat="0" applyProtection="0">
      <alignment horizontal="right" vertical="center"/>
    </xf>
    <xf numFmtId="4" fontId="218" fillId="31" borderId="50" applyNumberFormat="0" applyProtection="0">
      <alignment horizontal="right" vertical="center"/>
    </xf>
    <xf numFmtId="4" fontId="218" fillId="31" borderId="50" applyNumberFormat="0" applyProtection="0">
      <alignment horizontal="right" vertical="center"/>
    </xf>
    <xf numFmtId="4" fontId="218" fillId="43" borderId="50" applyNumberFormat="0" applyProtection="0">
      <alignment horizontal="right" vertical="center"/>
    </xf>
    <xf numFmtId="4" fontId="218" fillId="43" borderId="50" applyNumberFormat="0" applyProtection="0">
      <alignment horizontal="right" vertical="center"/>
    </xf>
    <xf numFmtId="4" fontId="218" fillId="101" borderId="50" applyNumberFormat="0" applyProtection="0">
      <alignment horizontal="right" vertical="center"/>
    </xf>
    <xf numFmtId="4" fontId="218" fillId="101" borderId="50" applyNumberFormat="0" applyProtection="0">
      <alignment horizontal="right" vertical="center"/>
    </xf>
    <xf numFmtId="4" fontId="218" fillId="102" borderId="50" applyNumberFormat="0" applyProtection="0">
      <alignment horizontal="right" vertical="center"/>
    </xf>
    <xf numFmtId="4" fontId="218" fillId="102" borderId="50" applyNumberFormat="0" applyProtection="0">
      <alignment horizontal="right" vertical="center"/>
    </xf>
    <xf numFmtId="4" fontId="218" fillId="103" borderId="50" applyNumberFormat="0" applyProtection="0">
      <alignment horizontal="right" vertical="center"/>
    </xf>
    <xf numFmtId="4" fontId="218" fillId="103" borderId="50" applyNumberFormat="0" applyProtection="0">
      <alignment horizontal="right" vertical="center"/>
    </xf>
    <xf numFmtId="4" fontId="218" fillId="30" borderId="50" applyNumberFormat="0" applyProtection="0">
      <alignment horizontal="right" vertical="center"/>
    </xf>
    <xf numFmtId="4" fontId="218" fillId="30" borderId="50" applyNumberFormat="0" applyProtection="0">
      <alignment horizontal="right" vertical="center"/>
    </xf>
    <xf numFmtId="4" fontId="88" fillId="104" borderId="51" applyNumberFormat="0" applyProtection="0">
      <alignment horizontal="left" vertical="center" indent="1"/>
    </xf>
    <xf numFmtId="4" fontId="88" fillId="104" borderId="51" applyNumberFormat="0" applyProtection="0">
      <alignment horizontal="left" vertical="center" indent="1"/>
    </xf>
    <xf numFmtId="4" fontId="88" fillId="104" borderId="51" applyNumberFormat="0" applyProtection="0">
      <alignment horizontal="left" vertical="center" indent="1"/>
    </xf>
    <xf numFmtId="4" fontId="88" fillId="104" borderId="51" applyNumberFormat="0" applyProtection="0">
      <alignment horizontal="left" vertical="center" indent="1"/>
    </xf>
    <xf numFmtId="4" fontId="218" fillId="105" borderId="0" applyNumberFormat="0" applyProtection="0">
      <alignment horizontal="left" vertical="center" indent="1"/>
    </xf>
    <xf numFmtId="4" fontId="241" fillId="5" borderId="0" applyNumberFormat="0" applyProtection="0">
      <alignment horizontal="left" vertical="center" indent="1"/>
    </xf>
    <xf numFmtId="4" fontId="218" fillId="106" borderId="50" applyNumberFormat="0" applyProtection="0">
      <alignment horizontal="right" vertical="center"/>
    </xf>
    <xf numFmtId="4" fontId="218" fillId="106" borderId="50" applyNumberFormat="0" applyProtection="0">
      <alignment horizontal="right" vertical="center"/>
    </xf>
    <xf numFmtId="4" fontId="237" fillId="105" borderId="0" applyNumberFormat="0" applyProtection="0">
      <alignment horizontal="left" vertical="center" indent="1"/>
    </xf>
    <xf numFmtId="4" fontId="237" fillId="99" borderId="0" applyNumberFormat="0" applyProtection="0">
      <alignment horizontal="left" vertical="center" indent="1"/>
    </xf>
    <xf numFmtId="0" fontId="33" fillId="5" borderId="50" applyNumberFormat="0" applyProtection="0">
      <alignment horizontal="left" vertical="center" indent="1"/>
    </xf>
    <xf numFmtId="0" fontId="33" fillId="5" borderId="50" applyNumberFormat="0" applyProtection="0">
      <alignment horizontal="left" vertical="center" indent="1"/>
    </xf>
    <xf numFmtId="0" fontId="33" fillId="5" borderId="50" applyNumberFormat="0" applyProtection="0">
      <alignment horizontal="left" vertical="top" indent="1"/>
    </xf>
    <xf numFmtId="0" fontId="33" fillId="5" borderId="50" applyNumberFormat="0" applyProtection="0">
      <alignment horizontal="left" vertical="top" indent="1"/>
    </xf>
    <xf numFmtId="0" fontId="33" fillId="99" borderId="50" applyNumberFormat="0" applyProtection="0">
      <alignment horizontal="left" vertical="center" indent="1"/>
    </xf>
    <xf numFmtId="0" fontId="33" fillId="99" borderId="50" applyNumberFormat="0" applyProtection="0">
      <alignment horizontal="left" vertical="center" indent="1"/>
    </xf>
    <xf numFmtId="0" fontId="33" fillId="99" borderId="50" applyNumberFormat="0" applyProtection="0">
      <alignment horizontal="left" vertical="top" indent="1"/>
    </xf>
    <xf numFmtId="0" fontId="33" fillId="99" borderId="50" applyNumberFormat="0" applyProtection="0">
      <alignment horizontal="left" vertical="top" indent="1"/>
    </xf>
    <xf numFmtId="0" fontId="33" fillId="32" borderId="50" applyNumberFormat="0" applyProtection="0">
      <alignment horizontal="left" vertical="center" indent="1"/>
    </xf>
    <xf numFmtId="0" fontId="33" fillId="32" borderId="50" applyNumberFormat="0" applyProtection="0">
      <alignment horizontal="left" vertical="center" indent="1"/>
    </xf>
    <xf numFmtId="0" fontId="33" fillId="32" borderId="50" applyNumberFormat="0" applyProtection="0">
      <alignment horizontal="left" vertical="top" indent="1"/>
    </xf>
    <xf numFmtId="0" fontId="33" fillId="32" borderId="50" applyNumberFormat="0" applyProtection="0">
      <alignment horizontal="left" vertical="top" indent="1"/>
    </xf>
    <xf numFmtId="0" fontId="33" fillId="107" borderId="50" applyNumberFormat="0" applyProtection="0">
      <alignment horizontal="left" vertical="center" indent="1"/>
    </xf>
    <xf numFmtId="0" fontId="33" fillId="107" borderId="50" applyNumberFormat="0" applyProtection="0">
      <alignment horizontal="left" vertical="center" indent="1"/>
    </xf>
    <xf numFmtId="0" fontId="33" fillId="107" borderId="50" applyNumberFormat="0" applyProtection="0">
      <alignment horizontal="left" vertical="top" indent="1"/>
    </xf>
    <xf numFmtId="0" fontId="33" fillId="107" borderId="50" applyNumberFormat="0" applyProtection="0">
      <alignment horizontal="left" vertical="top" indent="1"/>
    </xf>
    <xf numFmtId="4" fontId="218" fillId="82" borderId="50" applyNumberFormat="0" applyProtection="0">
      <alignment vertical="center"/>
    </xf>
    <xf numFmtId="4" fontId="218" fillId="82" borderId="50" applyNumberFormat="0" applyProtection="0">
      <alignment vertical="center"/>
    </xf>
    <xf numFmtId="4" fontId="248" fillId="82" borderId="50" applyNumberFormat="0" applyProtection="0">
      <alignment vertical="center"/>
    </xf>
    <xf numFmtId="4" fontId="248" fillId="82" borderId="50" applyNumberFormat="0" applyProtection="0">
      <alignment vertical="center"/>
    </xf>
    <xf numFmtId="4" fontId="218" fillId="82" borderId="50" applyNumberFormat="0" applyProtection="0">
      <alignment horizontal="left" vertical="center" indent="1"/>
    </xf>
    <xf numFmtId="4" fontId="218" fillId="82" borderId="50" applyNumberFormat="0" applyProtection="0">
      <alignment horizontal="left" vertical="center" indent="1"/>
    </xf>
    <xf numFmtId="0" fontId="218" fillId="82" borderId="50" applyNumberFormat="0" applyProtection="0">
      <alignment horizontal="left" vertical="top" indent="1"/>
    </xf>
    <xf numFmtId="0" fontId="218" fillId="82" borderId="50" applyNumberFormat="0" applyProtection="0">
      <alignment horizontal="left" vertical="top" indent="1"/>
    </xf>
    <xf numFmtId="4" fontId="218" fillId="105" borderId="50" applyNumberFormat="0" applyProtection="0">
      <alignment horizontal="right" vertical="center"/>
    </xf>
    <xf numFmtId="4" fontId="218" fillId="108" borderId="47" applyNumberFormat="0" applyProtection="0">
      <alignment horizontal="right" vertical="center"/>
    </xf>
    <xf numFmtId="4" fontId="218" fillId="108" borderId="47" applyNumberFormat="0" applyProtection="0">
      <alignment horizontal="right" vertical="center"/>
    </xf>
    <xf numFmtId="4" fontId="218" fillId="105" borderId="50" applyNumberFormat="0" applyProtection="0">
      <alignment horizontal="right" vertical="center"/>
    </xf>
    <xf numFmtId="4" fontId="218" fillId="105" borderId="50" applyNumberFormat="0" applyProtection="0">
      <alignment horizontal="right" vertical="center"/>
    </xf>
    <xf numFmtId="4" fontId="248" fillId="105" borderId="50" applyNumberFormat="0" applyProtection="0">
      <alignment horizontal="right" vertical="center"/>
    </xf>
    <xf numFmtId="4" fontId="248" fillId="105" borderId="50" applyNumberFormat="0" applyProtection="0">
      <alignment horizontal="right" vertical="center"/>
    </xf>
    <xf numFmtId="4" fontId="218" fillId="106" borderId="50" applyNumberFormat="0" applyProtection="0">
      <alignment horizontal="left" vertical="center" indent="1"/>
    </xf>
    <xf numFmtId="4" fontId="218" fillId="106" borderId="50" applyNumberFormat="0" applyProtection="0">
      <alignment horizontal="left" vertical="center" indent="1"/>
    </xf>
    <xf numFmtId="0" fontId="218" fillId="99" borderId="50" applyNumberFormat="0" applyProtection="0">
      <alignment horizontal="left" vertical="top" indent="1"/>
    </xf>
    <xf numFmtId="0" fontId="218" fillId="99" borderId="50" applyNumberFormat="0" applyProtection="0">
      <alignment horizontal="left" vertical="top" indent="1"/>
    </xf>
    <xf numFmtId="4" fontId="249" fillId="109" borderId="0" applyNumberFormat="0" applyProtection="0">
      <alignment horizontal="left" vertical="center" indent="1"/>
    </xf>
    <xf numFmtId="4" fontId="250" fillId="105" borderId="50" applyNumberFormat="0" applyProtection="0">
      <alignment horizontal="right" vertical="center"/>
    </xf>
    <xf numFmtId="4" fontId="250" fillId="108" borderId="47" applyNumberFormat="0" applyProtection="0">
      <alignment horizontal="right" vertical="center"/>
    </xf>
    <xf numFmtId="4" fontId="250" fillId="108" borderId="47" applyNumberFormat="0" applyProtection="0">
      <alignment horizontal="right" vertical="center"/>
    </xf>
    <xf numFmtId="4" fontId="250" fillId="105" borderId="50" applyNumberFormat="0" applyProtection="0">
      <alignment horizontal="right" vertical="center"/>
    </xf>
    <xf numFmtId="0" fontId="33" fillId="0" borderId="52" applyNumberFormat="0" applyFont="0" applyFill="0" applyAlignment="0" applyProtection="0"/>
    <xf numFmtId="0" fontId="33" fillId="0" borderId="0" applyNumberFormat="0" applyFont="0" applyFill="0" applyBorder="0" applyAlignment="0" applyProtection="0"/>
    <xf numFmtId="0" fontId="33" fillId="0" borderId="46" applyNumberFormat="0" applyFont="0" applyFill="0" applyAlignment="0" applyProtection="0"/>
    <xf numFmtId="0" fontId="118" fillId="0" borderId="53"/>
    <xf numFmtId="0" fontId="251" fillId="0" borderId="54"/>
    <xf numFmtId="0" fontId="252" fillId="0" borderId="0" applyNumberFormat="0" applyFill="0" applyBorder="0" applyAlignment="0" applyProtection="0"/>
    <xf numFmtId="0" fontId="92" fillId="0" borderId="0" applyFill="0" applyBorder="0" applyAlignment="0" applyProtection="0"/>
    <xf numFmtId="0" fontId="76" fillId="0" borderId="0" applyNumberFormat="0" applyFill="0" applyBorder="0" applyAlignment="0" applyProtection="0">
      <alignment horizontal="center"/>
    </xf>
    <xf numFmtId="0" fontId="32" fillId="0" borderId="0"/>
    <xf numFmtId="0" fontId="32" fillId="0" borderId="0"/>
    <xf numFmtId="0" fontId="33" fillId="0" borderId="0">
      <alignment vertical="center"/>
    </xf>
    <xf numFmtId="0" fontId="32" fillId="0" borderId="0">
      <alignment vertical="center"/>
    </xf>
    <xf numFmtId="233" fontId="125" fillId="0" borderId="0" applyFont="0" applyFill="0" applyBorder="0" applyAlignment="0" applyProtection="0"/>
    <xf numFmtId="0" fontId="253" fillId="10" borderId="0" applyNumberFormat="0" applyBorder="0" applyAlignment="0" applyProtection="0"/>
    <xf numFmtId="49" fontId="254" fillId="0" borderId="12" applyFill="0" applyBorder="0" applyProtection="0">
      <alignment horizontal="left" wrapText="1"/>
    </xf>
    <xf numFmtId="0" fontId="255" fillId="0" borderId="46"/>
    <xf numFmtId="0" fontId="52" fillId="0" borderId="0"/>
    <xf numFmtId="0" fontId="43" fillId="0" borderId="0" applyFont="0" applyFill="0" applyBorder="0" applyAlignment="0" applyProtection="0">
      <alignment vertical="center"/>
    </xf>
    <xf numFmtId="0" fontId="43" fillId="0" borderId="0" applyFont="0" applyFill="0" applyBorder="0" applyAlignment="0" applyProtection="0">
      <alignment vertical="center"/>
    </xf>
    <xf numFmtId="0" fontId="36" fillId="0" borderId="0"/>
    <xf numFmtId="0" fontId="59" fillId="0" borderId="0" applyNumberFormat="0" applyFont="0" applyFill="0" applyBorder="0" applyAlignment="0" applyProtection="0">
      <alignment vertical="top"/>
    </xf>
    <xf numFmtId="0" fontId="59" fillId="0" borderId="0" applyNumberFormat="0" applyFont="0" applyFill="0" applyBorder="0" applyAlignment="0" applyProtection="0">
      <alignment vertical="top"/>
    </xf>
    <xf numFmtId="0" fontId="59" fillId="0" borderId="0" applyNumberFormat="0" applyFont="0" applyFill="0" applyBorder="0" applyAlignment="0" applyProtection="0">
      <alignment vertical="top"/>
    </xf>
    <xf numFmtId="0" fontId="44" fillId="0" borderId="0"/>
    <xf numFmtId="0" fontId="30" fillId="0" borderId="0"/>
    <xf numFmtId="0" fontId="59" fillId="0" borderId="0" applyNumberFormat="0" applyFont="0" applyFill="0" applyBorder="0" applyAlignment="0" applyProtection="0">
      <alignment vertical="top"/>
    </xf>
    <xf numFmtId="0" fontId="59" fillId="0" borderId="0" applyNumberFormat="0" applyFont="0" applyFill="0" applyBorder="0" applyAlignment="0" applyProtection="0">
      <alignment vertical="top"/>
    </xf>
    <xf numFmtId="0" fontId="59" fillId="0" borderId="0" applyNumberFormat="0" applyFont="0" applyFill="0" applyBorder="0" applyAlignment="0" applyProtection="0">
      <alignment vertical="top"/>
    </xf>
    <xf numFmtId="0" fontId="44" fillId="0" borderId="0"/>
    <xf numFmtId="0" fontId="30" fillId="0" borderId="0"/>
    <xf numFmtId="0" fontId="197" fillId="0" borderId="0"/>
    <xf numFmtId="0" fontId="256" fillId="0" borderId="0">
      <alignment horizontal="centerContinuous" vertical="center"/>
    </xf>
    <xf numFmtId="0" fontId="23" fillId="0" borderId="0"/>
    <xf numFmtId="0" fontId="257" fillId="0" borderId="55" applyNumberFormat="0" applyFill="0" applyAlignment="0" applyProtection="0"/>
    <xf numFmtId="0" fontId="180" fillId="0" borderId="0" applyNumberFormat="0">
      <alignment horizontal="right"/>
    </xf>
    <xf numFmtId="0" fontId="49" fillId="90" borderId="0" applyNumberFormat="0" applyBorder="0" applyProtection="0">
      <alignment horizontal="center" vertical="center"/>
    </xf>
    <xf numFmtId="175" fontId="33" fillId="84" borderId="0">
      <alignment horizontal="center" vertical="center"/>
    </xf>
    <xf numFmtId="176" fontId="33" fillId="84" borderId="0">
      <alignment horizontal="center" vertical="center"/>
    </xf>
    <xf numFmtId="0" fontId="258" fillId="0" borderId="0" applyBorder="0" applyProtection="0">
      <alignment vertical="center"/>
    </xf>
    <xf numFmtId="0" fontId="258" fillId="0" borderId="17" applyBorder="0" applyProtection="0">
      <alignment horizontal="right" vertical="center"/>
    </xf>
    <xf numFmtId="0" fontId="259" fillId="110" borderId="0" applyBorder="0" applyProtection="0">
      <alignment horizontal="centerContinuous" vertical="center"/>
    </xf>
    <xf numFmtId="0" fontId="259" fillId="111" borderId="17" applyBorder="0" applyProtection="0">
      <alignment horizontal="centerContinuous" vertical="center"/>
    </xf>
    <xf numFmtId="0" fontId="260" fillId="0" borderId="0"/>
    <xf numFmtId="0" fontId="213" fillId="0" borderId="0"/>
    <xf numFmtId="0" fontId="261" fillId="0" borderId="0" applyFill="0" applyBorder="0" applyProtection="0">
      <alignment horizontal="left"/>
    </xf>
    <xf numFmtId="0" fontId="145" fillId="0" borderId="11" applyFill="0" applyBorder="0" applyProtection="0">
      <alignment horizontal="left" vertical="top"/>
    </xf>
    <xf numFmtId="0" fontId="192" fillId="0" borderId="0">
      <alignment horizontal="centerContinuous"/>
    </xf>
    <xf numFmtId="0" fontId="36" fillId="0" borderId="0"/>
    <xf numFmtId="0" fontId="262" fillId="0" borderId="0"/>
    <xf numFmtId="0" fontId="255" fillId="0" borderId="3" applyNumberFormat="0" applyFont="0" applyAlignment="0">
      <alignment vertical="center" wrapText="1"/>
    </xf>
    <xf numFmtId="0" fontId="263" fillId="0" borderId="0"/>
    <xf numFmtId="0" fontId="264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40" fontId="265" fillId="0" borderId="0"/>
    <xf numFmtId="257" fontId="46" fillId="112" borderId="42" applyFont="0" applyAlignment="0" applyProtection="0"/>
    <xf numFmtId="41" fontId="228" fillId="32" borderId="41" applyFont="0" applyAlignment="0" applyProtection="0"/>
    <xf numFmtId="41" fontId="228" fillId="32" borderId="41" applyFont="0" applyAlignment="0" applyProtection="0"/>
    <xf numFmtId="41" fontId="228" fillId="32" borderId="41" applyFont="0" applyAlignment="0" applyProtection="0"/>
    <xf numFmtId="41" fontId="228" fillId="32" borderId="41" applyFont="0" applyAlignment="0" applyProtection="0"/>
    <xf numFmtId="41" fontId="228" fillId="32" borderId="41" applyFont="0" applyAlignment="0" applyProtection="0"/>
    <xf numFmtId="41" fontId="228" fillId="32" borderId="41" applyFont="0" applyAlignment="0" applyProtection="0"/>
    <xf numFmtId="41" fontId="228" fillId="32" borderId="41" applyFont="0" applyAlignment="0" applyProtection="0"/>
    <xf numFmtId="41" fontId="228" fillId="32" borderId="41" applyFont="0" applyAlignment="0" applyProtection="0"/>
    <xf numFmtId="41" fontId="228" fillId="32" borderId="41" applyFont="0" applyAlignment="0" applyProtection="0"/>
    <xf numFmtId="41" fontId="228" fillId="32" borderId="41" applyFont="0" applyAlignment="0" applyProtection="0"/>
    <xf numFmtId="257" fontId="50" fillId="112" borderId="42" applyFont="0" applyAlignment="0" applyProtection="0"/>
    <xf numFmtId="41" fontId="228" fillId="32" borderId="41" applyFont="0" applyAlignment="0" applyProtection="0"/>
    <xf numFmtId="41" fontId="228" fillId="32" borderId="41" applyFont="0" applyAlignment="0" applyProtection="0"/>
    <xf numFmtId="41" fontId="228" fillId="32" borderId="41" applyFont="0" applyAlignment="0" applyProtection="0"/>
    <xf numFmtId="41" fontId="228" fillId="32" borderId="41" applyFont="0" applyAlignment="0" applyProtection="0"/>
    <xf numFmtId="41" fontId="228" fillId="32" borderId="41" applyFont="0" applyAlignment="0" applyProtection="0"/>
    <xf numFmtId="41" fontId="228" fillId="32" borderId="41" applyFont="0" applyAlignment="0" applyProtection="0"/>
    <xf numFmtId="41" fontId="228" fillId="32" borderId="41" applyFont="0" applyAlignment="0" applyProtection="0"/>
    <xf numFmtId="41" fontId="228" fillId="32" borderId="41" applyFont="0" applyAlignment="0" applyProtection="0"/>
    <xf numFmtId="41" fontId="228" fillId="32" borderId="41" applyFont="0" applyAlignment="0" applyProtection="0"/>
    <xf numFmtId="41" fontId="228" fillId="32" borderId="41" applyFont="0" applyAlignment="0" applyProtection="0"/>
    <xf numFmtId="41" fontId="228" fillId="32" borderId="41" applyFont="0" applyAlignment="0" applyProtection="0"/>
    <xf numFmtId="41" fontId="228" fillId="32" borderId="41" applyFont="0" applyAlignment="0" applyProtection="0"/>
    <xf numFmtId="41" fontId="228" fillId="32" borderId="41" applyFont="0" applyAlignment="0" applyProtection="0"/>
    <xf numFmtId="41" fontId="228" fillId="32" borderId="41" applyFont="0" applyAlignment="0" applyProtection="0"/>
    <xf numFmtId="0" fontId="24" fillId="88" borderId="42" applyNumberFormat="0" applyProtection="0">
      <alignment horizontal="left" vertical="center" wrapText="1"/>
    </xf>
    <xf numFmtId="0" fontId="47" fillId="89" borderId="41">
      <alignment horizontal="left" vertical="center" wrapText="1"/>
    </xf>
    <xf numFmtId="0" fontId="47" fillId="89" borderId="41">
      <alignment horizontal="left" vertical="center" wrapText="1"/>
    </xf>
    <xf numFmtId="0" fontId="47" fillId="89" borderId="41">
      <alignment horizontal="left" vertical="center" wrapText="1"/>
    </xf>
    <xf numFmtId="0" fontId="47" fillId="89" borderId="41">
      <alignment horizontal="left" vertical="center" wrapText="1"/>
    </xf>
    <xf numFmtId="0" fontId="47" fillId="89" borderId="41">
      <alignment horizontal="left" vertical="center" wrapText="1"/>
    </xf>
    <xf numFmtId="0" fontId="47" fillId="89" borderId="41">
      <alignment horizontal="left" vertical="center" wrapText="1"/>
    </xf>
    <xf numFmtId="0" fontId="47" fillId="89" borderId="41">
      <alignment horizontal="left" vertical="center" wrapText="1"/>
    </xf>
    <xf numFmtId="0" fontId="47" fillId="89" borderId="41">
      <alignment horizontal="left" vertical="center" wrapText="1"/>
    </xf>
    <xf numFmtId="0" fontId="47" fillId="89" borderId="41">
      <alignment horizontal="left" vertical="center" wrapText="1"/>
    </xf>
    <xf numFmtId="0" fontId="47" fillId="89" borderId="41">
      <alignment horizontal="left" vertical="center" wrapText="1"/>
    </xf>
    <xf numFmtId="175" fontId="47" fillId="89" borderId="41">
      <alignment horizontal="left" vertical="center" wrapText="1"/>
    </xf>
    <xf numFmtId="0" fontId="47" fillId="89" borderId="41">
      <alignment horizontal="left" vertical="center" wrapText="1"/>
    </xf>
    <xf numFmtId="0" fontId="47" fillId="89" borderId="41">
      <alignment horizontal="left" vertical="center" wrapText="1"/>
    </xf>
    <xf numFmtId="0" fontId="47" fillId="89" borderId="41">
      <alignment horizontal="left" vertical="center" wrapText="1"/>
    </xf>
    <xf numFmtId="0" fontId="47" fillId="89" borderId="41">
      <alignment horizontal="left" vertical="center" wrapText="1"/>
    </xf>
    <xf numFmtId="0" fontId="47" fillId="89" borderId="41">
      <alignment horizontal="left" vertical="center" wrapText="1"/>
    </xf>
    <xf numFmtId="0" fontId="47" fillId="89" borderId="41">
      <alignment horizontal="left" vertical="center" wrapText="1"/>
    </xf>
    <xf numFmtId="0" fontId="47" fillId="89" borderId="41">
      <alignment horizontal="left" vertical="center" wrapText="1"/>
    </xf>
    <xf numFmtId="176" fontId="47" fillId="89" borderId="41">
      <alignment horizontal="left" vertical="center" wrapText="1"/>
    </xf>
    <xf numFmtId="0" fontId="47" fillId="89" borderId="41">
      <alignment horizontal="left" vertical="center" wrapText="1"/>
    </xf>
    <xf numFmtId="0" fontId="47" fillId="89" borderId="41">
      <alignment horizontal="left" vertical="center" wrapText="1"/>
    </xf>
    <xf numFmtId="0" fontId="47" fillId="89" borderId="41">
      <alignment horizontal="left" vertical="center" wrapText="1"/>
    </xf>
    <xf numFmtId="0" fontId="47" fillId="89" borderId="41">
      <alignment horizontal="left" vertical="center" wrapText="1"/>
    </xf>
    <xf numFmtId="0" fontId="47" fillId="89" borderId="41">
      <alignment horizontal="left" vertical="center" wrapText="1"/>
    </xf>
    <xf numFmtId="0" fontId="47" fillId="89" borderId="41">
      <alignment horizontal="left" vertical="center" wrapText="1"/>
    </xf>
    <xf numFmtId="258" fontId="46" fillId="0" borderId="42" applyFont="0" applyProtection="0">
      <alignment horizontal="center" vertical="center" wrapText="1"/>
    </xf>
    <xf numFmtId="259" fontId="151" fillId="0" borderId="41">
      <alignment horizontal="center" vertical="center" wrapText="1"/>
    </xf>
    <xf numFmtId="259" fontId="151" fillId="0" borderId="41">
      <alignment horizontal="center" vertical="center" wrapText="1"/>
    </xf>
    <xf numFmtId="259" fontId="151" fillId="0" borderId="41">
      <alignment horizontal="center" vertical="center" wrapText="1"/>
    </xf>
    <xf numFmtId="259" fontId="151" fillId="0" borderId="41">
      <alignment horizontal="center" vertical="center" wrapText="1"/>
    </xf>
    <xf numFmtId="259" fontId="151" fillId="0" borderId="41">
      <alignment horizontal="center" vertical="center" wrapText="1"/>
    </xf>
    <xf numFmtId="259" fontId="151" fillId="0" borderId="41">
      <alignment horizontal="center" vertical="center" wrapText="1"/>
    </xf>
    <xf numFmtId="259" fontId="151" fillId="0" borderId="41">
      <alignment horizontal="center" vertical="center" wrapText="1"/>
    </xf>
    <xf numFmtId="259" fontId="151" fillId="0" borderId="41">
      <alignment horizontal="center" vertical="center" wrapText="1"/>
    </xf>
    <xf numFmtId="259" fontId="151" fillId="0" borderId="41">
      <alignment horizontal="center" vertical="center" wrapText="1"/>
    </xf>
    <xf numFmtId="259" fontId="151" fillId="0" borderId="41">
      <alignment horizontal="center" vertical="center" wrapText="1"/>
    </xf>
    <xf numFmtId="258" fontId="50" fillId="0" borderId="42" applyFont="0" applyProtection="0">
      <alignment horizontal="center" vertical="center" wrapText="1"/>
    </xf>
    <xf numFmtId="259" fontId="151" fillId="0" borderId="41">
      <alignment horizontal="center" vertical="center" wrapText="1"/>
    </xf>
    <xf numFmtId="259" fontId="151" fillId="0" borderId="41">
      <alignment horizontal="center" vertical="center" wrapText="1"/>
    </xf>
    <xf numFmtId="259" fontId="151" fillId="0" borderId="41">
      <alignment horizontal="center" vertical="center" wrapText="1"/>
    </xf>
    <xf numFmtId="259" fontId="151" fillId="0" borderId="41">
      <alignment horizontal="center" vertical="center" wrapText="1"/>
    </xf>
    <xf numFmtId="259" fontId="151" fillId="0" borderId="41">
      <alignment horizontal="center" vertical="center" wrapText="1"/>
    </xf>
    <xf numFmtId="259" fontId="151" fillId="0" borderId="41">
      <alignment horizontal="center" vertical="center" wrapText="1"/>
    </xf>
    <xf numFmtId="259" fontId="151" fillId="0" borderId="41">
      <alignment horizontal="center" vertical="center" wrapText="1"/>
    </xf>
    <xf numFmtId="259" fontId="151" fillId="0" borderId="41">
      <alignment horizontal="center" vertical="center" wrapText="1"/>
    </xf>
    <xf numFmtId="259" fontId="151" fillId="0" borderId="41">
      <alignment horizontal="center" vertical="center" wrapText="1"/>
    </xf>
    <xf numFmtId="259" fontId="151" fillId="0" borderId="41">
      <alignment horizontal="center" vertical="center" wrapText="1"/>
    </xf>
    <xf numFmtId="259" fontId="151" fillId="0" borderId="41">
      <alignment horizontal="center" vertical="center" wrapText="1"/>
    </xf>
    <xf numFmtId="259" fontId="151" fillId="0" borderId="41">
      <alignment horizontal="center" vertical="center" wrapText="1"/>
    </xf>
    <xf numFmtId="259" fontId="151" fillId="0" borderId="41">
      <alignment horizontal="center" vertical="center" wrapText="1"/>
    </xf>
    <xf numFmtId="259" fontId="151" fillId="0" borderId="41">
      <alignment horizontal="center" vertical="center" wrapText="1"/>
    </xf>
    <xf numFmtId="260" fontId="46" fillId="112" borderId="42" applyFont="0">
      <alignment horizontal="center" vertical="center" wrapText="1"/>
      <protection locked="0"/>
    </xf>
    <xf numFmtId="261" fontId="151" fillId="32" borderId="41">
      <alignment horizontal="center" vertical="center" wrapText="1"/>
      <protection locked="0"/>
    </xf>
    <xf numFmtId="261" fontId="151" fillId="32" borderId="41">
      <alignment horizontal="center" vertical="center" wrapText="1"/>
      <protection locked="0"/>
    </xf>
    <xf numFmtId="261" fontId="151" fillId="32" borderId="41">
      <alignment horizontal="center" vertical="center" wrapText="1"/>
      <protection locked="0"/>
    </xf>
    <xf numFmtId="261" fontId="151" fillId="32" borderId="41">
      <alignment horizontal="center" vertical="center" wrapText="1"/>
      <protection locked="0"/>
    </xf>
    <xf numFmtId="261" fontId="151" fillId="32" borderId="41">
      <alignment horizontal="center" vertical="center" wrapText="1"/>
      <protection locked="0"/>
    </xf>
    <xf numFmtId="261" fontId="151" fillId="32" borderId="41">
      <alignment horizontal="center" vertical="center" wrapText="1"/>
      <protection locked="0"/>
    </xf>
    <xf numFmtId="261" fontId="151" fillId="32" borderId="41">
      <alignment horizontal="center" vertical="center" wrapText="1"/>
      <protection locked="0"/>
    </xf>
    <xf numFmtId="261" fontId="151" fillId="32" borderId="41">
      <alignment horizontal="center" vertical="center" wrapText="1"/>
      <protection locked="0"/>
    </xf>
    <xf numFmtId="261" fontId="151" fillId="32" borderId="41">
      <alignment horizontal="center" vertical="center" wrapText="1"/>
      <protection locked="0"/>
    </xf>
    <xf numFmtId="261" fontId="151" fillId="32" borderId="41">
      <alignment horizontal="center" vertical="center" wrapText="1"/>
      <protection locked="0"/>
    </xf>
    <xf numFmtId="260" fontId="50" fillId="112" borderId="42" applyFont="0">
      <alignment horizontal="center" vertical="center" wrapText="1"/>
      <protection locked="0"/>
    </xf>
    <xf numFmtId="261" fontId="151" fillId="32" borderId="41">
      <alignment horizontal="center" vertical="center" wrapText="1"/>
      <protection locked="0"/>
    </xf>
    <xf numFmtId="261" fontId="151" fillId="32" borderId="41">
      <alignment horizontal="center" vertical="center" wrapText="1"/>
      <protection locked="0"/>
    </xf>
    <xf numFmtId="261" fontId="151" fillId="32" borderId="41">
      <alignment horizontal="center" vertical="center" wrapText="1"/>
      <protection locked="0"/>
    </xf>
    <xf numFmtId="261" fontId="151" fillId="32" borderId="41">
      <alignment horizontal="center" vertical="center" wrapText="1"/>
      <protection locked="0"/>
    </xf>
    <xf numFmtId="261" fontId="151" fillId="32" borderId="41">
      <alignment horizontal="center" vertical="center" wrapText="1"/>
      <protection locked="0"/>
    </xf>
    <xf numFmtId="261" fontId="151" fillId="32" borderId="41">
      <alignment horizontal="center" vertical="center" wrapText="1"/>
      <protection locked="0"/>
    </xf>
    <xf numFmtId="261" fontId="151" fillId="32" borderId="41">
      <alignment horizontal="center" vertical="center" wrapText="1"/>
      <protection locked="0"/>
    </xf>
    <xf numFmtId="261" fontId="151" fillId="32" borderId="41">
      <alignment horizontal="center" vertical="center" wrapText="1"/>
      <protection locked="0"/>
    </xf>
    <xf numFmtId="261" fontId="151" fillId="32" borderId="41">
      <alignment horizontal="center" vertical="center" wrapText="1"/>
      <protection locked="0"/>
    </xf>
    <xf numFmtId="261" fontId="151" fillId="32" borderId="41">
      <alignment horizontal="center" vertical="center" wrapText="1"/>
      <protection locked="0"/>
    </xf>
    <xf numFmtId="261" fontId="151" fillId="32" borderId="41">
      <alignment horizontal="center" vertical="center" wrapText="1"/>
      <protection locked="0"/>
    </xf>
    <xf numFmtId="261" fontId="151" fillId="32" borderId="41">
      <alignment horizontal="center" vertical="center" wrapText="1"/>
      <protection locked="0"/>
    </xf>
    <xf numFmtId="261" fontId="151" fillId="32" borderId="41">
      <alignment horizontal="center" vertical="center" wrapText="1"/>
      <protection locked="0"/>
    </xf>
    <xf numFmtId="261" fontId="151" fillId="32" borderId="41">
      <alignment horizontal="center" vertical="center" wrapText="1"/>
      <protection locked="0"/>
    </xf>
    <xf numFmtId="0" fontId="49" fillId="90" borderId="0" applyNumberFormat="0" applyBorder="0" applyProtection="0"/>
    <xf numFmtId="175" fontId="33" fillId="84" borderId="0"/>
    <xf numFmtId="176" fontId="33" fillId="84" borderId="0"/>
    <xf numFmtId="49" fontId="67" fillId="0" borderId="56">
      <alignment vertical="center"/>
    </xf>
    <xf numFmtId="49" fontId="160" fillId="0" borderId="56">
      <alignment vertical="center"/>
    </xf>
    <xf numFmtId="0" fontId="266" fillId="0" borderId="0"/>
    <xf numFmtId="0" fontId="267" fillId="0" borderId="0">
      <alignment horizontal="center" vertical="center"/>
    </xf>
    <xf numFmtId="211" fontId="250" fillId="0" borderId="0" applyNumberFormat="0" applyFill="0" applyBorder="0" applyAlignment="0" applyProtection="0"/>
    <xf numFmtId="0" fontId="126" fillId="0" borderId="57" applyNumberFormat="0" applyFill="0" applyAlignment="0" applyProtection="0"/>
    <xf numFmtId="175" fontId="114" fillId="0" borderId="58" applyNumberFormat="0" applyFont="0" applyFill="0" applyAlignment="0" applyProtection="0"/>
    <xf numFmtId="0" fontId="115" fillId="0" borderId="58" applyNumberFormat="0" applyFont="0" applyFill="0" applyAlignment="0" applyProtection="0"/>
    <xf numFmtId="176" fontId="114" fillId="0" borderId="58" applyNumberFormat="0" applyFont="0" applyFill="0" applyAlignment="0" applyProtection="0"/>
    <xf numFmtId="0" fontId="114" fillId="0" borderId="58" applyNumberFormat="0" applyFont="0" applyFill="0" applyAlignment="0" applyProtection="0"/>
    <xf numFmtId="0" fontId="114" fillId="0" borderId="58" applyNumberFormat="0" applyFont="0" applyFill="0" applyAlignment="0" applyProtection="0"/>
    <xf numFmtId="0" fontId="85" fillId="0" borderId="0"/>
    <xf numFmtId="3" fontId="268" fillId="0" borderId="0"/>
    <xf numFmtId="0" fontId="269" fillId="0" borderId="0">
      <alignment horizontal="fill"/>
    </xf>
    <xf numFmtId="0" fontId="85" fillId="82" borderId="0">
      <protection locked="0"/>
    </xf>
    <xf numFmtId="0" fontId="270" fillId="113" borderId="23">
      <alignment horizontal="center"/>
      <protection locked="0"/>
    </xf>
    <xf numFmtId="164" fontId="52" fillId="0" borderId="0" applyFont="0" applyFill="0" applyBorder="0" applyAlignment="0" applyProtection="0"/>
    <xf numFmtId="262" fontId="33" fillId="84" borderId="0" applyFill="0"/>
    <xf numFmtId="230" fontId="271" fillId="114" borderId="59" applyProtection="0">
      <alignment horizontal="center" vertical="center"/>
    </xf>
    <xf numFmtId="230" fontId="271" fillId="114" borderId="59" applyProtection="0">
      <alignment horizontal="center" vertical="center"/>
    </xf>
    <xf numFmtId="191" fontId="272" fillId="115" borderId="6">
      <alignment horizontal="center" vertical="center"/>
    </xf>
    <xf numFmtId="0" fontId="273" fillId="0" borderId="0" applyNumberFormat="0" applyBorder="0" applyProtection="0"/>
    <xf numFmtId="175" fontId="274" fillId="0" borderId="0"/>
    <xf numFmtId="176" fontId="274" fillId="0" borderId="0"/>
    <xf numFmtId="263" fontId="33" fillId="0" borderId="0" applyFont="0" applyFill="0" applyBorder="0" applyAlignment="0" applyProtection="0"/>
    <xf numFmtId="264" fontId="33" fillId="0" borderId="0" applyFont="0" applyFill="0" applyBorder="0" applyAlignment="0" applyProtection="0"/>
    <xf numFmtId="49" fontId="275" fillId="0" borderId="39" applyFill="0" applyBorder="0">
      <alignment wrapText="1"/>
    </xf>
    <xf numFmtId="0" fontId="151" fillId="0" borderId="0" applyFill="0" applyBorder="0"/>
    <xf numFmtId="265" fontId="275" fillId="0" borderId="0" applyFill="0" applyBorder="0"/>
    <xf numFmtId="266" fontId="226" fillId="0" borderId="0" applyFont="0" applyFill="0" applyBorder="0" applyAlignment="0" applyProtection="0"/>
    <xf numFmtId="267" fontId="226" fillId="0" borderId="0" applyFont="0" applyFill="0" applyBorder="0" applyAlignment="0" applyProtection="0"/>
    <xf numFmtId="0" fontId="276" fillId="13" borderId="20" applyNumberFormat="0" applyAlignment="0" applyProtection="0"/>
    <xf numFmtId="0" fontId="277" fillId="68" borderId="20" applyNumberFormat="0" applyAlignment="0" applyProtection="0"/>
    <xf numFmtId="0" fontId="278" fillId="68" borderId="47" applyNumberFormat="0" applyAlignment="0" applyProtection="0"/>
    <xf numFmtId="0" fontId="279" fillId="0" borderId="0" applyNumberFormat="0" applyFill="0" applyBorder="0" applyAlignment="0" applyProtection="0"/>
    <xf numFmtId="0" fontId="273" fillId="0" borderId="0" applyNumberFormat="0" applyBorder="0" applyProtection="0"/>
    <xf numFmtId="175" fontId="274" fillId="0" borderId="0"/>
    <xf numFmtId="176" fontId="274" fillId="0" borderId="0"/>
    <xf numFmtId="0" fontId="121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280" fillId="0" borderId="0" applyNumberFormat="0" applyFill="0" applyBorder="0" applyAlignment="0" applyProtection="0"/>
    <xf numFmtId="0" fontId="280" fillId="0" borderId="0" applyNumberFormat="0" applyFill="0" applyBorder="0" applyAlignment="0" applyProtection="0"/>
    <xf numFmtId="0" fontId="36" fillId="30" borderId="0" applyNumberFormat="0" applyBorder="0" applyAlignment="0" applyProtection="0"/>
    <xf numFmtId="268" fontId="131" fillId="0" borderId="0" applyFill="0" applyBorder="0" applyAlignment="0" applyProtection="0"/>
    <xf numFmtId="269" fontId="131" fillId="0" borderId="0" applyFill="0" applyBorder="0" applyAlignment="0" applyProtection="0"/>
    <xf numFmtId="0" fontId="281" fillId="0" borderId="17" applyBorder="0" applyProtection="0">
      <alignment horizontal="right"/>
    </xf>
    <xf numFmtId="230" fontId="49" fillId="0" borderId="0" applyFill="0" applyBorder="0" applyProtection="0">
      <alignment vertical="center"/>
    </xf>
    <xf numFmtId="230" fontId="49" fillId="0" borderId="0" applyFill="0" applyBorder="0" applyProtection="0">
      <alignment vertical="center"/>
    </xf>
    <xf numFmtId="191" fontId="33" fillId="116" borderId="3" applyNumberFormat="0" applyFill="0" applyBorder="0" applyProtection="0">
      <alignment vertical="center"/>
      <protection locked="0"/>
    </xf>
    <xf numFmtId="270" fontId="92" fillId="0" borderId="0" applyFont="0" applyFill="0" applyBorder="0" applyAlignment="0" applyProtection="0"/>
    <xf numFmtId="0" fontId="33" fillId="0" borderId="0" applyNumberFormat="0" applyFill="0" applyBorder="0" applyAlignment="0" applyProtection="0"/>
    <xf numFmtId="271" fontId="36" fillId="0" borderId="0" applyFont="0" applyFill="0" applyBorder="0" applyAlignment="0" applyProtection="0"/>
    <xf numFmtId="0" fontId="73" fillId="117" borderId="0" applyNumberFormat="0" applyBorder="0" applyAlignment="0" applyProtection="0"/>
    <xf numFmtId="0" fontId="73" fillId="100" borderId="0" applyNumberFormat="0" applyBorder="0" applyAlignment="0" applyProtection="0"/>
    <xf numFmtId="0" fontId="73" fillId="102" borderId="0" applyNumberFormat="0" applyBorder="0" applyAlignment="0" applyProtection="0"/>
    <xf numFmtId="0" fontId="73" fillId="41" borderId="0" applyNumberFormat="0" applyBorder="0" applyAlignment="0" applyProtection="0"/>
    <xf numFmtId="0" fontId="73" fillId="42" borderId="0" applyNumberFormat="0" applyBorder="0" applyAlignment="0" applyProtection="0"/>
    <xf numFmtId="0" fontId="73" fillId="101" borderId="0" applyNumberFormat="0" applyBorder="0" applyAlignment="0" applyProtection="0"/>
    <xf numFmtId="0" fontId="27" fillId="0" borderId="3">
      <alignment horizontal="center"/>
    </xf>
    <xf numFmtId="0" fontId="27" fillId="0" borderId="13">
      <alignment horizontal="center"/>
    </xf>
    <xf numFmtId="0" fontId="27" fillId="0" borderId="13">
      <alignment horizontal="center"/>
    </xf>
    <xf numFmtId="0" fontId="30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75" fillId="118" borderId="0" applyNumberFormat="0" applyBorder="0" applyAlignment="0" applyProtection="0"/>
    <xf numFmtId="0" fontId="75" fillId="118" borderId="0" applyNumberFormat="0" applyBorder="0" applyAlignment="0" applyProtection="0"/>
    <xf numFmtId="0" fontId="75" fillId="118" borderId="0" applyNumberFormat="0" applyBorder="0" applyAlignment="0" applyProtection="0"/>
    <xf numFmtId="0" fontId="75" fillId="118" borderId="0" applyNumberFormat="0" applyBorder="0" applyAlignment="0" applyProtection="0"/>
    <xf numFmtId="0" fontId="75" fillId="118" borderId="0" applyNumberFormat="0" applyBorder="0" applyAlignment="0" applyProtection="0"/>
    <xf numFmtId="0" fontId="75" fillId="118" borderId="0" applyNumberFormat="0" applyBorder="0" applyAlignment="0" applyProtection="0"/>
    <xf numFmtId="0" fontId="75" fillId="118" borderId="0" applyNumberFormat="0" applyBorder="0" applyAlignment="0" applyProtection="0"/>
    <xf numFmtId="0" fontId="75" fillId="118" borderId="0" applyNumberFormat="0" applyBorder="0" applyAlignment="0" applyProtection="0"/>
    <xf numFmtId="0" fontId="75" fillId="118" borderId="0" applyNumberFormat="0" applyBorder="0" applyAlignment="0" applyProtection="0"/>
    <xf numFmtId="0" fontId="75" fillId="118" borderId="0" applyNumberFormat="0" applyBorder="0" applyAlignment="0" applyProtection="0"/>
    <xf numFmtId="0" fontId="75" fillId="118" borderId="0" applyNumberFormat="0" applyBorder="0" applyAlignment="0" applyProtection="0"/>
    <xf numFmtId="0" fontId="75" fillId="119" borderId="0" applyNumberFormat="0" applyBorder="0" applyAlignment="0" applyProtection="0"/>
    <xf numFmtId="0" fontId="75" fillId="118" borderId="0" applyNumberFormat="0" applyBorder="0" applyAlignment="0" applyProtection="0"/>
    <xf numFmtId="0" fontId="75" fillId="118" borderId="0" applyNumberFormat="0" applyBorder="0" applyAlignment="0" applyProtection="0"/>
    <xf numFmtId="0" fontId="75" fillId="118" borderId="0" applyNumberFormat="0" applyBorder="0" applyAlignment="0" applyProtection="0"/>
    <xf numFmtId="0" fontId="75" fillId="118" borderId="0" applyNumberFormat="0" applyBorder="0" applyAlignment="0" applyProtection="0"/>
    <xf numFmtId="0" fontId="75" fillId="118" borderId="0" applyNumberFormat="0" applyBorder="0" applyAlignment="0" applyProtection="0"/>
    <xf numFmtId="0" fontId="75" fillId="118" borderId="0" applyNumberFormat="0" applyBorder="0" applyAlignment="0" applyProtection="0"/>
    <xf numFmtId="0" fontId="75" fillId="118" borderId="0" applyNumberFormat="0" applyBorder="0" applyAlignment="0" applyProtection="0"/>
    <xf numFmtId="0" fontId="75" fillId="118" borderId="0" applyNumberFormat="0" applyBorder="0" applyAlignment="0" applyProtection="0"/>
    <xf numFmtId="0" fontId="75" fillId="118" borderId="0" applyNumberFormat="0" applyBorder="0" applyAlignment="0" applyProtection="0"/>
    <xf numFmtId="0" fontId="75" fillId="118" borderId="0" applyNumberFormat="0" applyBorder="0" applyAlignment="0" applyProtection="0"/>
    <xf numFmtId="0" fontId="75" fillId="118" borderId="0" applyNumberFormat="0" applyBorder="0" applyAlignment="0" applyProtection="0"/>
    <xf numFmtId="0" fontId="75" fillId="118" borderId="0" applyNumberFormat="0" applyBorder="0" applyAlignment="0" applyProtection="0"/>
    <xf numFmtId="0" fontId="75" fillId="118" borderId="0" applyNumberFormat="0" applyBorder="0" applyAlignment="0" applyProtection="0"/>
    <xf numFmtId="0" fontId="75" fillId="118" borderId="0" applyNumberFormat="0" applyBorder="0" applyAlignment="0" applyProtection="0"/>
    <xf numFmtId="0" fontId="75" fillId="118" borderId="0" applyNumberFormat="0" applyBorder="0" applyAlignment="0" applyProtection="0"/>
    <xf numFmtId="0" fontId="75" fillId="118" borderId="0" applyNumberFormat="0" applyBorder="0" applyAlignment="0" applyProtection="0"/>
    <xf numFmtId="0" fontId="75" fillId="118" borderId="0" applyNumberFormat="0" applyBorder="0" applyAlignment="0" applyProtection="0"/>
    <xf numFmtId="0" fontId="75" fillId="118" borderId="0" applyNumberFormat="0" applyBorder="0" applyAlignment="0" applyProtection="0"/>
    <xf numFmtId="0" fontId="75" fillId="118" borderId="0" applyNumberFormat="0" applyBorder="0" applyAlignment="0" applyProtection="0"/>
    <xf numFmtId="0" fontId="75" fillId="118" borderId="0" applyNumberFormat="0" applyBorder="0" applyAlignment="0" applyProtection="0"/>
    <xf numFmtId="0" fontId="75" fillId="118" borderId="0" applyNumberFormat="0" applyBorder="0" applyAlignment="0" applyProtection="0"/>
    <xf numFmtId="0" fontId="75" fillId="118" borderId="0" applyNumberFormat="0" applyBorder="0" applyAlignment="0" applyProtection="0"/>
    <xf numFmtId="0" fontId="75" fillId="115" borderId="0" applyNumberFormat="0" applyBorder="0" applyAlignment="0" applyProtection="0"/>
    <xf numFmtId="0" fontId="75" fillId="115" borderId="0" applyNumberFormat="0" applyBorder="0" applyAlignment="0" applyProtection="0"/>
    <xf numFmtId="0" fontId="75" fillId="115" borderId="0" applyNumberFormat="0" applyBorder="0" applyAlignment="0" applyProtection="0"/>
    <xf numFmtId="0" fontId="75" fillId="115" borderId="0" applyNumberFormat="0" applyBorder="0" applyAlignment="0" applyProtection="0"/>
    <xf numFmtId="0" fontId="75" fillId="115" borderId="0" applyNumberFormat="0" applyBorder="0" applyAlignment="0" applyProtection="0"/>
    <xf numFmtId="0" fontId="75" fillId="115" borderId="0" applyNumberFormat="0" applyBorder="0" applyAlignment="0" applyProtection="0"/>
    <xf numFmtId="0" fontId="75" fillId="115" borderId="0" applyNumberFormat="0" applyBorder="0" applyAlignment="0" applyProtection="0"/>
    <xf numFmtId="0" fontId="75" fillId="115" borderId="0" applyNumberFormat="0" applyBorder="0" applyAlignment="0" applyProtection="0"/>
    <xf numFmtId="0" fontId="75" fillId="115" borderId="0" applyNumberFormat="0" applyBorder="0" applyAlignment="0" applyProtection="0"/>
    <xf numFmtId="0" fontId="75" fillId="115" borderId="0" applyNumberFormat="0" applyBorder="0" applyAlignment="0" applyProtection="0"/>
    <xf numFmtId="0" fontId="75" fillId="115" borderId="0" applyNumberFormat="0" applyBorder="0" applyAlignment="0" applyProtection="0"/>
    <xf numFmtId="0" fontId="75" fillId="120" borderId="0" applyNumberFormat="0" applyBorder="0" applyAlignment="0" applyProtection="0"/>
    <xf numFmtId="0" fontId="75" fillId="115" borderId="0" applyNumberFormat="0" applyBorder="0" applyAlignment="0" applyProtection="0"/>
    <xf numFmtId="0" fontId="75" fillId="115" borderId="0" applyNumberFormat="0" applyBorder="0" applyAlignment="0" applyProtection="0"/>
    <xf numFmtId="0" fontId="75" fillId="115" borderId="0" applyNumberFormat="0" applyBorder="0" applyAlignment="0" applyProtection="0"/>
    <xf numFmtId="0" fontId="75" fillId="115" borderId="0" applyNumberFormat="0" applyBorder="0" applyAlignment="0" applyProtection="0"/>
    <xf numFmtId="0" fontId="75" fillId="115" borderId="0" applyNumberFormat="0" applyBorder="0" applyAlignment="0" applyProtection="0"/>
    <xf numFmtId="0" fontId="75" fillId="115" borderId="0" applyNumberFormat="0" applyBorder="0" applyAlignment="0" applyProtection="0"/>
    <xf numFmtId="0" fontId="75" fillId="115" borderId="0" applyNumberFormat="0" applyBorder="0" applyAlignment="0" applyProtection="0"/>
    <xf numFmtId="0" fontId="75" fillId="115" borderId="0" applyNumberFormat="0" applyBorder="0" applyAlignment="0" applyProtection="0"/>
    <xf numFmtId="0" fontId="75" fillId="115" borderId="0" applyNumberFormat="0" applyBorder="0" applyAlignment="0" applyProtection="0"/>
    <xf numFmtId="0" fontId="75" fillId="115" borderId="0" applyNumberFormat="0" applyBorder="0" applyAlignment="0" applyProtection="0"/>
    <xf numFmtId="0" fontId="75" fillId="115" borderId="0" applyNumberFormat="0" applyBorder="0" applyAlignment="0" applyProtection="0"/>
    <xf numFmtId="0" fontId="75" fillId="115" borderId="0" applyNumberFormat="0" applyBorder="0" applyAlignment="0" applyProtection="0"/>
    <xf numFmtId="0" fontId="75" fillId="115" borderId="0" applyNumberFormat="0" applyBorder="0" applyAlignment="0" applyProtection="0"/>
    <xf numFmtId="0" fontId="75" fillId="115" borderId="0" applyNumberFormat="0" applyBorder="0" applyAlignment="0" applyProtection="0"/>
    <xf numFmtId="0" fontId="75" fillId="115" borderId="0" applyNumberFormat="0" applyBorder="0" applyAlignment="0" applyProtection="0"/>
    <xf numFmtId="0" fontId="75" fillId="115" borderId="0" applyNumberFormat="0" applyBorder="0" applyAlignment="0" applyProtection="0"/>
    <xf numFmtId="0" fontId="75" fillId="115" borderId="0" applyNumberFormat="0" applyBorder="0" applyAlignment="0" applyProtection="0"/>
    <xf numFmtId="0" fontId="75" fillId="115" borderId="0" applyNumberFormat="0" applyBorder="0" applyAlignment="0" applyProtection="0"/>
    <xf numFmtId="0" fontId="75" fillId="115" borderId="0" applyNumberFormat="0" applyBorder="0" applyAlignment="0" applyProtection="0"/>
    <xf numFmtId="0" fontId="75" fillId="115" borderId="0" applyNumberFormat="0" applyBorder="0" applyAlignment="0" applyProtection="0"/>
    <xf numFmtId="0" fontId="75" fillId="115" borderId="0" applyNumberFormat="0" applyBorder="0" applyAlignment="0" applyProtection="0"/>
    <xf numFmtId="0" fontId="75" fillId="115" borderId="0" applyNumberFormat="0" applyBorder="0" applyAlignment="0" applyProtection="0"/>
    <xf numFmtId="0" fontId="75" fillId="121" borderId="0" applyNumberFormat="0" applyBorder="0" applyAlignment="0" applyProtection="0"/>
    <xf numFmtId="0" fontId="75" fillId="121" borderId="0" applyNumberFormat="0" applyBorder="0" applyAlignment="0" applyProtection="0"/>
    <xf numFmtId="0" fontId="75" fillId="121" borderId="0" applyNumberFormat="0" applyBorder="0" applyAlignment="0" applyProtection="0"/>
    <xf numFmtId="0" fontId="75" fillId="121" borderId="0" applyNumberFormat="0" applyBorder="0" applyAlignment="0" applyProtection="0"/>
    <xf numFmtId="0" fontId="75" fillId="121" borderId="0" applyNumberFormat="0" applyBorder="0" applyAlignment="0" applyProtection="0"/>
    <xf numFmtId="0" fontId="75" fillId="121" borderId="0" applyNumberFormat="0" applyBorder="0" applyAlignment="0" applyProtection="0"/>
    <xf numFmtId="0" fontId="75" fillId="121" borderId="0" applyNumberFormat="0" applyBorder="0" applyAlignment="0" applyProtection="0"/>
    <xf numFmtId="0" fontId="75" fillId="121" borderId="0" applyNumberFormat="0" applyBorder="0" applyAlignment="0" applyProtection="0"/>
    <xf numFmtId="0" fontId="75" fillId="121" borderId="0" applyNumberFormat="0" applyBorder="0" applyAlignment="0" applyProtection="0"/>
    <xf numFmtId="0" fontId="75" fillId="121" borderId="0" applyNumberFormat="0" applyBorder="0" applyAlignment="0" applyProtection="0"/>
    <xf numFmtId="0" fontId="75" fillId="121" borderId="0" applyNumberFormat="0" applyBorder="0" applyAlignment="0" applyProtection="0"/>
    <xf numFmtId="0" fontId="75" fillId="122" borderId="0" applyNumberFormat="0" applyBorder="0" applyAlignment="0" applyProtection="0"/>
    <xf numFmtId="0" fontId="75" fillId="121" borderId="0" applyNumberFormat="0" applyBorder="0" applyAlignment="0" applyProtection="0"/>
    <xf numFmtId="0" fontId="75" fillId="121" borderId="0" applyNumberFormat="0" applyBorder="0" applyAlignment="0" applyProtection="0"/>
    <xf numFmtId="0" fontId="75" fillId="121" borderId="0" applyNumberFormat="0" applyBorder="0" applyAlignment="0" applyProtection="0"/>
    <xf numFmtId="0" fontId="75" fillId="121" borderId="0" applyNumberFormat="0" applyBorder="0" applyAlignment="0" applyProtection="0"/>
    <xf numFmtId="0" fontId="75" fillId="121" borderId="0" applyNumberFormat="0" applyBorder="0" applyAlignment="0" applyProtection="0"/>
    <xf numFmtId="0" fontId="75" fillId="121" borderId="0" applyNumberFormat="0" applyBorder="0" applyAlignment="0" applyProtection="0"/>
    <xf numFmtId="0" fontId="75" fillId="121" borderId="0" applyNumberFormat="0" applyBorder="0" applyAlignment="0" applyProtection="0"/>
    <xf numFmtId="0" fontId="75" fillId="121" borderId="0" applyNumberFormat="0" applyBorder="0" applyAlignment="0" applyProtection="0"/>
    <xf numFmtId="0" fontId="75" fillId="121" borderId="0" applyNumberFormat="0" applyBorder="0" applyAlignment="0" applyProtection="0"/>
    <xf numFmtId="0" fontId="75" fillId="121" borderId="0" applyNumberFormat="0" applyBorder="0" applyAlignment="0" applyProtection="0"/>
    <xf numFmtId="0" fontId="75" fillId="121" borderId="0" applyNumberFormat="0" applyBorder="0" applyAlignment="0" applyProtection="0"/>
    <xf numFmtId="0" fontId="75" fillId="121" borderId="0" applyNumberFormat="0" applyBorder="0" applyAlignment="0" applyProtection="0"/>
    <xf numFmtId="0" fontId="75" fillId="121" borderId="0" applyNumberFormat="0" applyBorder="0" applyAlignment="0" applyProtection="0"/>
    <xf numFmtId="0" fontId="75" fillId="121" borderId="0" applyNumberFormat="0" applyBorder="0" applyAlignment="0" applyProtection="0"/>
    <xf numFmtId="0" fontId="75" fillId="121" borderId="0" applyNumberFormat="0" applyBorder="0" applyAlignment="0" applyProtection="0"/>
    <xf numFmtId="0" fontId="75" fillId="121" borderId="0" applyNumberFormat="0" applyBorder="0" applyAlignment="0" applyProtection="0"/>
    <xf numFmtId="0" fontId="75" fillId="121" borderId="0" applyNumberFormat="0" applyBorder="0" applyAlignment="0" applyProtection="0"/>
    <xf numFmtId="0" fontId="75" fillId="121" borderId="0" applyNumberFormat="0" applyBorder="0" applyAlignment="0" applyProtection="0"/>
    <xf numFmtId="0" fontId="75" fillId="121" borderId="0" applyNumberFormat="0" applyBorder="0" applyAlignment="0" applyProtection="0"/>
    <xf numFmtId="0" fontId="75" fillId="121" borderId="0" applyNumberFormat="0" applyBorder="0" applyAlignment="0" applyProtection="0"/>
    <xf numFmtId="0" fontId="75" fillId="121" borderId="0" applyNumberFormat="0" applyBorder="0" applyAlignment="0" applyProtection="0"/>
    <xf numFmtId="0" fontId="75" fillId="121" borderId="0" applyNumberFormat="0" applyBorder="0" applyAlignment="0" applyProtection="0"/>
    <xf numFmtId="0" fontId="75" fillId="47" borderId="0" applyNumberFormat="0" applyBorder="0" applyAlignment="0" applyProtection="0"/>
    <xf numFmtId="0" fontId="75" fillId="47" borderId="0" applyNumberFormat="0" applyBorder="0" applyAlignment="0" applyProtection="0"/>
    <xf numFmtId="0" fontId="75" fillId="47" borderId="0" applyNumberFormat="0" applyBorder="0" applyAlignment="0" applyProtection="0"/>
    <xf numFmtId="0" fontId="75" fillId="47" borderId="0" applyNumberFormat="0" applyBorder="0" applyAlignment="0" applyProtection="0"/>
    <xf numFmtId="0" fontId="75" fillId="47" borderId="0" applyNumberFormat="0" applyBorder="0" applyAlignment="0" applyProtection="0"/>
    <xf numFmtId="0" fontId="75" fillId="47" borderId="0" applyNumberFormat="0" applyBorder="0" applyAlignment="0" applyProtection="0"/>
    <xf numFmtId="0" fontId="75" fillId="47" borderId="0" applyNumberFormat="0" applyBorder="0" applyAlignment="0" applyProtection="0"/>
    <xf numFmtId="0" fontId="75" fillId="47" borderId="0" applyNumberFormat="0" applyBorder="0" applyAlignment="0" applyProtection="0"/>
    <xf numFmtId="0" fontId="75" fillId="47" borderId="0" applyNumberFormat="0" applyBorder="0" applyAlignment="0" applyProtection="0"/>
    <xf numFmtId="0" fontId="75" fillId="47" borderId="0" applyNumberFormat="0" applyBorder="0" applyAlignment="0" applyProtection="0"/>
    <xf numFmtId="0" fontId="75" fillId="47" borderId="0" applyNumberFormat="0" applyBorder="0" applyAlignment="0" applyProtection="0"/>
    <xf numFmtId="0" fontId="75" fillId="48" borderId="0" applyNumberFormat="0" applyBorder="0" applyAlignment="0" applyProtection="0"/>
    <xf numFmtId="0" fontId="75" fillId="47" borderId="0" applyNumberFormat="0" applyBorder="0" applyAlignment="0" applyProtection="0"/>
    <xf numFmtId="0" fontId="75" fillId="47" borderId="0" applyNumberFormat="0" applyBorder="0" applyAlignment="0" applyProtection="0"/>
    <xf numFmtId="0" fontId="75" fillId="47" borderId="0" applyNumberFormat="0" applyBorder="0" applyAlignment="0" applyProtection="0"/>
    <xf numFmtId="0" fontId="75" fillId="47" borderId="0" applyNumberFormat="0" applyBorder="0" applyAlignment="0" applyProtection="0"/>
    <xf numFmtId="0" fontId="75" fillId="47" borderId="0" applyNumberFormat="0" applyBorder="0" applyAlignment="0" applyProtection="0"/>
    <xf numFmtId="0" fontId="75" fillId="47" borderId="0" applyNumberFormat="0" applyBorder="0" applyAlignment="0" applyProtection="0"/>
    <xf numFmtId="0" fontId="75" fillId="47" borderId="0" applyNumberFormat="0" applyBorder="0" applyAlignment="0" applyProtection="0"/>
    <xf numFmtId="0" fontId="75" fillId="47" borderId="0" applyNumberFormat="0" applyBorder="0" applyAlignment="0" applyProtection="0"/>
    <xf numFmtId="0" fontId="75" fillId="47" borderId="0" applyNumberFormat="0" applyBorder="0" applyAlignment="0" applyProtection="0"/>
    <xf numFmtId="0" fontId="75" fillId="47" borderId="0" applyNumberFormat="0" applyBorder="0" applyAlignment="0" applyProtection="0"/>
    <xf numFmtId="0" fontId="75" fillId="47" borderId="0" applyNumberFormat="0" applyBorder="0" applyAlignment="0" applyProtection="0"/>
    <xf numFmtId="0" fontId="75" fillId="47" borderId="0" applyNumberFormat="0" applyBorder="0" applyAlignment="0" applyProtection="0"/>
    <xf numFmtId="0" fontId="75" fillId="47" borderId="0" applyNumberFormat="0" applyBorder="0" applyAlignment="0" applyProtection="0"/>
    <xf numFmtId="0" fontId="75" fillId="47" borderId="0" applyNumberFormat="0" applyBorder="0" applyAlignment="0" applyProtection="0"/>
    <xf numFmtId="0" fontId="75" fillId="47" borderId="0" applyNumberFormat="0" applyBorder="0" applyAlignment="0" applyProtection="0"/>
    <xf numFmtId="0" fontId="75" fillId="47" borderId="0" applyNumberFormat="0" applyBorder="0" applyAlignment="0" applyProtection="0"/>
    <xf numFmtId="0" fontId="75" fillId="47" borderId="0" applyNumberFormat="0" applyBorder="0" applyAlignment="0" applyProtection="0"/>
    <xf numFmtId="0" fontId="75" fillId="47" borderId="0" applyNumberFormat="0" applyBorder="0" applyAlignment="0" applyProtection="0"/>
    <xf numFmtId="0" fontId="75" fillId="47" borderId="0" applyNumberFormat="0" applyBorder="0" applyAlignment="0" applyProtection="0"/>
    <xf numFmtId="0" fontId="75" fillId="47" borderId="0" applyNumberFormat="0" applyBorder="0" applyAlignment="0" applyProtection="0"/>
    <xf numFmtId="0" fontId="75" fillId="47" borderId="0" applyNumberFormat="0" applyBorder="0" applyAlignment="0" applyProtection="0"/>
    <xf numFmtId="0" fontId="75" fillId="47" borderId="0" applyNumberFormat="0" applyBorder="0" applyAlignment="0" applyProtection="0"/>
    <xf numFmtId="0" fontId="75" fillId="49" borderId="0" applyNumberFormat="0" applyBorder="0" applyAlignment="0" applyProtection="0"/>
    <xf numFmtId="0" fontId="75" fillId="49" borderId="0" applyNumberFormat="0" applyBorder="0" applyAlignment="0" applyProtection="0"/>
    <xf numFmtId="0" fontId="75" fillId="49" borderId="0" applyNumberFormat="0" applyBorder="0" applyAlignment="0" applyProtection="0"/>
    <xf numFmtId="0" fontId="75" fillId="49" borderId="0" applyNumberFormat="0" applyBorder="0" applyAlignment="0" applyProtection="0"/>
    <xf numFmtId="0" fontId="75" fillId="49" borderId="0" applyNumberFormat="0" applyBorder="0" applyAlignment="0" applyProtection="0"/>
    <xf numFmtId="0" fontId="75" fillId="49" borderId="0" applyNumberFormat="0" applyBorder="0" applyAlignment="0" applyProtection="0"/>
    <xf numFmtId="0" fontId="75" fillId="49" borderId="0" applyNumberFormat="0" applyBorder="0" applyAlignment="0" applyProtection="0"/>
    <xf numFmtId="0" fontId="75" fillId="49" borderId="0" applyNumberFormat="0" applyBorder="0" applyAlignment="0" applyProtection="0"/>
    <xf numFmtId="0" fontId="75" fillId="49" borderId="0" applyNumberFormat="0" applyBorder="0" applyAlignment="0" applyProtection="0"/>
    <xf numFmtId="0" fontId="75" fillId="49" borderId="0" applyNumberFormat="0" applyBorder="0" applyAlignment="0" applyProtection="0"/>
    <xf numFmtId="0" fontId="75" fillId="49" borderId="0" applyNumberFormat="0" applyBorder="0" applyAlignment="0" applyProtection="0"/>
    <xf numFmtId="0" fontId="75" fillId="50" borderId="0" applyNumberFormat="0" applyBorder="0" applyAlignment="0" applyProtection="0"/>
    <xf numFmtId="0" fontId="75" fillId="49" borderId="0" applyNumberFormat="0" applyBorder="0" applyAlignment="0" applyProtection="0"/>
    <xf numFmtId="0" fontId="75" fillId="49" borderId="0" applyNumberFormat="0" applyBorder="0" applyAlignment="0" applyProtection="0"/>
    <xf numFmtId="0" fontId="75" fillId="49" borderId="0" applyNumberFormat="0" applyBorder="0" applyAlignment="0" applyProtection="0"/>
    <xf numFmtId="0" fontId="75" fillId="49" borderId="0" applyNumberFormat="0" applyBorder="0" applyAlignment="0" applyProtection="0"/>
    <xf numFmtId="0" fontId="75" fillId="49" borderId="0" applyNumberFormat="0" applyBorder="0" applyAlignment="0" applyProtection="0"/>
    <xf numFmtId="0" fontId="75" fillId="49" borderId="0" applyNumberFormat="0" applyBorder="0" applyAlignment="0" applyProtection="0"/>
    <xf numFmtId="0" fontId="75" fillId="49" borderId="0" applyNumberFormat="0" applyBorder="0" applyAlignment="0" applyProtection="0"/>
    <xf numFmtId="0" fontId="75" fillId="49" borderId="0" applyNumberFormat="0" applyBorder="0" applyAlignment="0" applyProtection="0"/>
    <xf numFmtId="0" fontId="75" fillId="49" borderId="0" applyNumberFormat="0" applyBorder="0" applyAlignment="0" applyProtection="0"/>
    <xf numFmtId="0" fontId="75" fillId="49" borderId="0" applyNumberFormat="0" applyBorder="0" applyAlignment="0" applyProtection="0"/>
    <xf numFmtId="0" fontId="75" fillId="49" borderId="0" applyNumberFormat="0" applyBorder="0" applyAlignment="0" applyProtection="0"/>
    <xf numFmtId="0" fontId="75" fillId="49" borderId="0" applyNumberFormat="0" applyBorder="0" applyAlignment="0" applyProtection="0"/>
    <xf numFmtId="0" fontId="75" fillId="49" borderId="0" applyNumberFormat="0" applyBorder="0" applyAlignment="0" applyProtection="0"/>
    <xf numFmtId="0" fontId="75" fillId="49" borderId="0" applyNumberFormat="0" applyBorder="0" applyAlignment="0" applyProtection="0"/>
    <xf numFmtId="0" fontId="75" fillId="49" borderId="0" applyNumberFormat="0" applyBorder="0" applyAlignment="0" applyProtection="0"/>
    <xf numFmtId="0" fontId="75" fillId="49" borderId="0" applyNumberFormat="0" applyBorder="0" applyAlignment="0" applyProtection="0"/>
    <xf numFmtId="0" fontId="75" fillId="49" borderId="0" applyNumberFormat="0" applyBorder="0" applyAlignment="0" applyProtection="0"/>
    <xf numFmtId="0" fontId="75" fillId="49" borderId="0" applyNumberFormat="0" applyBorder="0" applyAlignment="0" applyProtection="0"/>
    <xf numFmtId="0" fontId="75" fillId="49" borderId="0" applyNumberFormat="0" applyBorder="0" applyAlignment="0" applyProtection="0"/>
    <xf numFmtId="0" fontId="75" fillId="49" borderId="0" applyNumberFormat="0" applyBorder="0" applyAlignment="0" applyProtection="0"/>
    <xf numFmtId="0" fontId="75" fillId="49" borderId="0" applyNumberFormat="0" applyBorder="0" applyAlignment="0" applyProtection="0"/>
    <xf numFmtId="0" fontId="75" fillId="49" borderId="0" applyNumberFormat="0" applyBorder="0" applyAlignment="0" applyProtection="0"/>
    <xf numFmtId="0" fontId="75" fillId="6" borderId="0" applyNumberFormat="0" applyBorder="0" applyAlignment="0" applyProtection="0"/>
    <xf numFmtId="0" fontId="75" fillId="6" borderId="0" applyNumberFormat="0" applyBorder="0" applyAlignment="0" applyProtection="0"/>
    <xf numFmtId="0" fontId="75" fillId="6" borderId="0" applyNumberFormat="0" applyBorder="0" applyAlignment="0" applyProtection="0"/>
    <xf numFmtId="0" fontId="75" fillId="6" borderId="0" applyNumberFormat="0" applyBorder="0" applyAlignment="0" applyProtection="0"/>
    <xf numFmtId="0" fontId="75" fillId="6" borderId="0" applyNumberFormat="0" applyBorder="0" applyAlignment="0" applyProtection="0"/>
    <xf numFmtId="0" fontId="75" fillId="6" borderId="0" applyNumberFormat="0" applyBorder="0" applyAlignment="0" applyProtection="0"/>
    <xf numFmtId="0" fontId="75" fillId="6" borderId="0" applyNumberFormat="0" applyBorder="0" applyAlignment="0" applyProtection="0"/>
    <xf numFmtId="0" fontId="75" fillId="6" borderId="0" applyNumberFormat="0" applyBorder="0" applyAlignment="0" applyProtection="0"/>
    <xf numFmtId="0" fontId="75" fillId="6" borderId="0" applyNumberFormat="0" applyBorder="0" applyAlignment="0" applyProtection="0"/>
    <xf numFmtId="0" fontId="75" fillId="6" borderId="0" applyNumberFormat="0" applyBorder="0" applyAlignment="0" applyProtection="0"/>
    <xf numFmtId="0" fontId="75" fillId="6" borderId="0" applyNumberFormat="0" applyBorder="0" applyAlignment="0" applyProtection="0"/>
    <xf numFmtId="0" fontId="75" fillId="123" borderId="0" applyNumberFormat="0" applyBorder="0" applyAlignment="0" applyProtection="0"/>
    <xf numFmtId="0" fontId="75" fillId="6" borderId="0" applyNumberFormat="0" applyBorder="0" applyAlignment="0" applyProtection="0"/>
    <xf numFmtId="0" fontId="75" fillId="6" borderId="0" applyNumberFormat="0" applyBorder="0" applyAlignment="0" applyProtection="0"/>
    <xf numFmtId="0" fontId="75" fillId="6" borderId="0" applyNumberFormat="0" applyBorder="0" applyAlignment="0" applyProtection="0"/>
    <xf numFmtId="0" fontId="75" fillId="6" borderId="0" applyNumberFormat="0" applyBorder="0" applyAlignment="0" applyProtection="0"/>
    <xf numFmtId="0" fontId="75" fillId="6" borderId="0" applyNumberFormat="0" applyBorder="0" applyAlignment="0" applyProtection="0"/>
    <xf numFmtId="0" fontId="75" fillId="6" borderId="0" applyNumberFormat="0" applyBorder="0" applyAlignment="0" applyProtection="0"/>
    <xf numFmtId="0" fontId="75" fillId="6" borderId="0" applyNumberFormat="0" applyBorder="0" applyAlignment="0" applyProtection="0"/>
    <xf numFmtId="0" fontId="75" fillId="6" borderId="0" applyNumberFormat="0" applyBorder="0" applyAlignment="0" applyProtection="0"/>
    <xf numFmtId="0" fontId="75" fillId="6" borderId="0" applyNumberFormat="0" applyBorder="0" applyAlignment="0" applyProtection="0"/>
    <xf numFmtId="0" fontId="75" fillId="6" borderId="0" applyNumberFormat="0" applyBorder="0" applyAlignment="0" applyProtection="0"/>
    <xf numFmtId="0" fontId="75" fillId="6" borderId="0" applyNumberFormat="0" applyBorder="0" applyAlignment="0" applyProtection="0"/>
    <xf numFmtId="0" fontId="75" fillId="6" borderId="0" applyNumberFormat="0" applyBorder="0" applyAlignment="0" applyProtection="0"/>
    <xf numFmtId="0" fontId="75" fillId="6" borderId="0" applyNumberFormat="0" applyBorder="0" applyAlignment="0" applyProtection="0"/>
    <xf numFmtId="0" fontId="75" fillId="6" borderId="0" applyNumberFormat="0" applyBorder="0" applyAlignment="0" applyProtection="0"/>
    <xf numFmtId="0" fontId="75" fillId="6" borderId="0" applyNumberFormat="0" applyBorder="0" applyAlignment="0" applyProtection="0"/>
    <xf numFmtId="0" fontId="75" fillId="6" borderId="0" applyNumberFormat="0" applyBorder="0" applyAlignment="0" applyProtection="0"/>
    <xf numFmtId="0" fontId="75" fillId="6" borderId="0" applyNumberFormat="0" applyBorder="0" applyAlignment="0" applyProtection="0"/>
    <xf numFmtId="0" fontId="75" fillId="6" borderId="0" applyNumberFormat="0" applyBorder="0" applyAlignment="0" applyProtection="0"/>
    <xf numFmtId="0" fontId="75" fillId="6" borderId="0" applyNumberFormat="0" applyBorder="0" applyAlignment="0" applyProtection="0"/>
    <xf numFmtId="0" fontId="75" fillId="6" borderId="0" applyNumberFormat="0" applyBorder="0" applyAlignment="0" applyProtection="0"/>
    <xf numFmtId="0" fontId="75" fillId="6" borderId="0" applyNumberFormat="0" applyBorder="0" applyAlignment="0" applyProtection="0"/>
    <xf numFmtId="0" fontId="75" fillId="6" borderId="0" applyNumberFormat="0" applyBorder="0" applyAlignment="0" applyProtection="0"/>
    <xf numFmtId="272" fontId="34" fillId="0" borderId="60">
      <protection locked="0"/>
    </xf>
    <xf numFmtId="215" fontId="44" fillId="0" borderId="61">
      <protection locked="0"/>
    </xf>
    <xf numFmtId="215" fontId="44" fillId="0" borderId="61">
      <protection locked="0"/>
    </xf>
    <xf numFmtId="215" fontId="44" fillId="0" borderId="61">
      <protection locked="0"/>
    </xf>
    <xf numFmtId="215" fontId="44" fillId="0" borderId="61">
      <protection locked="0"/>
    </xf>
    <xf numFmtId="215" fontId="44" fillId="0" borderId="61">
      <protection locked="0"/>
    </xf>
    <xf numFmtId="215" fontId="44" fillId="0" borderId="61">
      <protection locked="0"/>
    </xf>
    <xf numFmtId="215" fontId="44" fillId="0" borderId="61">
      <protection locked="0"/>
    </xf>
    <xf numFmtId="215" fontId="44" fillId="0" borderId="61">
      <protection locked="0"/>
    </xf>
    <xf numFmtId="215" fontId="44" fillId="0" borderId="61">
      <protection locked="0"/>
    </xf>
    <xf numFmtId="215" fontId="44" fillId="0" borderId="61">
      <protection locked="0"/>
    </xf>
    <xf numFmtId="215" fontId="44" fillId="0" borderId="61">
      <protection locked="0"/>
    </xf>
    <xf numFmtId="215" fontId="44" fillId="0" borderId="61">
      <protection locked="0"/>
    </xf>
    <xf numFmtId="215" fontId="44" fillId="0" borderId="61">
      <protection locked="0"/>
    </xf>
    <xf numFmtId="215" fontId="44" fillId="0" borderId="61">
      <protection locked="0"/>
    </xf>
    <xf numFmtId="215" fontId="44" fillId="0" borderId="61">
      <protection locked="0"/>
    </xf>
    <xf numFmtId="215" fontId="44" fillId="0" borderId="61">
      <protection locked="0"/>
    </xf>
    <xf numFmtId="215" fontId="44" fillId="0" borderId="61">
      <protection locked="0"/>
    </xf>
    <xf numFmtId="215" fontId="44" fillId="0" borderId="61">
      <protection locked="0"/>
    </xf>
    <xf numFmtId="215" fontId="44" fillId="0" borderId="61">
      <protection locked="0"/>
    </xf>
    <xf numFmtId="215" fontId="44" fillId="0" borderId="61">
      <protection locked="0"/>
    </xf>
    <xf numFmtId="215" fontId="44" fillId="0" borderId="61">
      <protection locked="0"/>
    </xf>
    <xf numFmtId="215" fontId="44" fillId="0" borderId="61">
      <protection locked="0"/>
    </xf>
    <xf numFmtId="215" fontId="44" fillId="0" borderId="61">
      <protection locked="0"/>
    </xf>
    <xf numFmtId="215" fontId="44" fillId="0" borderId="61">
      <protection locked="0"/>
    </xf>
    <xf numFmtId="215" fontId="44" fillId="0" borderId="61">
      <protection locked="0"/>
    </xf>
    <xf numFmtId="215" fontId="44" fillId="0" borderId="61">
      <protection locked="0"/>
    </xf>
    <xf numFmtId="215" fontId="44" fillId="0" borderId="61">
      <protection locked="0"/>
    </xf>
    <xf numFmtId="215" fontId="44" fillId="0" borderId="61">
      <protection locked="0"/>
    </xf>
    <xf numFmtId="0" fontId="181" fillId="24" borderId="20" applyNumberFormat="0" applyAlignment="0" applyProtection="0"/>
    <xf numFmtId="0" fontId="181" fillId="24" borderId="20" applyNumberFormat="0" applyAlignment="0" applyProtection="0"/>
    <xf numFmtId="0" fontId="181" fillId="24" borderId="20" applyNumberFormat="0" applyAlignment="0" applyProtection="0"/>
    <xf numFmtId="0" fontId="181" fillId="24" borderId="20" applyNumberFormat="0" applyAlignment="0" applyProtection="0"/>
    <xf numFmtId="0" fontId="181" fillId="24" borderId="20" applyNumberFormat="0" applyAlignment="0" applyProtection="0"/>
    <xf numFmtId="0" fontId="181" fillId="24" borderId="20" applyNumberFormat="0" applyAlignment="0" applyProtection="0"/>
    <xf numFmtId="0" fontId="181" fillId="24" borderId="20" applyNumberFormat="0" applyAlignment="0" applyProtection="0"/>
    <xf numFmtId="0" fontId="181" fillId="24" borderId="20" applyNumberFormat="0" applyAlignment="0" applyProtection="0"/>
    <xf numFmtId="0" fontId="181" fillId="24" borderId="20" applyNumberFormat="0" applyAlignment="0" applyProtection="0"/>
    <xf numFmtId="0" fontId="181" fillId="24" borderId="20" applyNumberFormat="0" applyAlignment="0" applyProtection="0"/>
    <xf numFmtId="0" fontId="181" fillId="24" borderId="20" applyNumberFormat="0" applyAlignment="0" applyProtection="0"/>
    <xf numFmtId="0" fontId="181" fillId="24" borderId="20" applyNumberFormat="0" applyAlignment="0" applyProtection="0"/>
    <xf numFmtId="0" fontId="181" fillId="25" borderId="20" applyNumberFormat="0" applyAlignment="0" applyProtection="0"/>
    <xf numFmtId="0" fontId="181" fillId="13" borderId="20" applyNumberFormat="0" applyAlignment="0" applyProtection="0"/>
    <xf numFmtId="0" fontId="181" fillId="25" borderId="20" applyNumberFormat="0" applyAlignment="0" applyProtection="0"/>
    <xf numFmtId="0" fontId="181" fillId="24" borderId="20" applyNumberFormat="0" applyAlignment="0" applyProtection="0"/>
    <xf numFmtId="0" fontId="181" fillId="24" borderId="20" applyNumberFormat="0" applyAlignment="0" applyProtection="0"/>
    <xf numFmtId="0" fontId="181" fillId="24" borderId="20" applyNumberFormat="0" applyAlignment="0" applyProtection="0"/>
    <xf numFmtId="0" fontId="181" fillId="24" borderId="20" applyNumberFormat="0" applyAlignment="0" applyProtection="0"/>
    <xf numFmtId="0" fontId="181" fillId="24" borderId="20" applyNumberFormat="0" applyAlignment="0" applyProtection="0"/>
    <xf numFmtId="0" fontId="181" fillId="24" borderId="20" applyNumberFormat="0" applyAlignment="0" applyProtection="0"/>
    <xf numFmtId="0" fontId="181" fillId="24" borderId="20" applyNumberFormat="0" applyAlignment="0" applyProtection="0"/>
    <xf numFmtId="0" fontId="181" fillId="24" borderId="20" applyNumberFormat="0" applyAlignment="0" applyProtection="0"/>
    <xf numFmtId="0" fontId="181" fillId="24" borderId="20" applyNumberFormat="0" applyAlignment="0" applyProtection="0"/>
    <xf numFmtId="0" fontId="181" fillId="24" borderId="20" applyNumberFormat="0" applyAlignment="0" applyProtection="0"/>
    <xf numFmtId="0" fontId="181" fillId="24" borderId="20" applyNumberFormat="0" applyAlignment="0" applyProtection="0"/>
    <xf numFmtId="0" fontId="181" fillId="24" borderId="20" applyNumberFormat="0" applyAlignment="0" applyProtection="0"/>
    <xf numFmtId="0" fontId="181" fillId="24" borderId="20" applyNumberFormat="0" applyAlignment="0" applyProtection="0"/>
    <xf numFmtId="0" fontId="181" fillId="24" borderId="20" applyNumberFormat="0" applyAlignment="0" applyProtection="0"/>
    <xf numFmtId="0" fontId="181" fillId="24" borderId="20" applyNumberFormat="0" applyAlignment="0" applyProtection="0"/>
    <xf numFmtId="0" fontId="181" fillId="24" borderId="20" applyNumberFormat="0" applyAlignment="0" applyProtection="0"/>
    <xf numFmtId="0" fontId="181" fillId="24" borderId="20" applyNumberFormat="0" applyAlignment="0" applyProtection="0"/>
    <xf numFmtId="0" fontId="181" fillId="24" borderId="20" applyNumberFormat="0" applyAlignment="0" applyProtection="0"/>
    <xf numFmtId="0" fontId="181" fillId="24" borderId="20" applyNumberFormat="0" applyAlignment="0" applyProtection="0"/>
    <xf numFmtId="0" fontId="181" fillId="24" borderId="20" applyNumberFormat="0" applyAlignment="0" applyProtection="0"/>
    <xf numFmtId="0" fontId="181" fillId="24" borderId="20" applyNumberFormat="0" applyAlignment="0" applyProtection="0"/>
    <xf numFmtId="0" fontId="181" fillId="24" borderId="20" applyNumberFormat="0" applyAlignment="0" applyProtection="0"/>
    <xf numFmtId="0" fontId="27" fillId="0" borderId="3">
      <alignment horizontal="center"/>
    </xf>
    <xf numFmtId="0" fontId="27" fillId="0" borderId="13">
      <alignment horizontal="center"/>
    </xf>
    <xf numFmtId="0" fontId="27" fillId="0" borderId="13">
      <alignment horizontal="center"/>
    </xf>
    <xf numFmtId="0" fontId="27" fillId="0" borderId="0">
      <alignment vertical="top"/>
    </xf>
    <xf numFmtId="3" fontId="282" fillId="0" borderId="0">
      <alignment horizontal="center" vertical="center" textRotation="90" wrapText="1"/>
    </xf>
    <xf numFmtId="0" fontId="216" fillId="84" borderId="47" applyNumberFormat="0" applyAlignment="0" applyProtection="0"/>
    <xf numFmtId="0" fontId="216" fillId="84" borderId="47" applyNumberFormat="0" applyAlignment="0" applyProtection="0"/>
    <xf numFmtId="0" fontId="216" fillId="84" borderId="47" applyNumberFormat="0" applyAlignment="0" applyProtection="0"/>
    <xf numFmtId="0" fontId="216" fillId="84" borderId="47" applyNumberFormat="0" applyAlignment="0" applyProtection="0"/>
    <xf numFmtId="0" fontId="216" fillId="84" borderId="47" applyNumberFormat="0" applyAlignment="0" applyProtection="0"/>
    <xf numFmtId="0" fontId="216" fillId="84" borderId="47" applyNumberFormat="0" applyAlignment="0" applyProtection="0"/>
    <xf numFmtId="0" fontId="216" fillId="84" borderId="47" applyNumberFormat="0" applyAlignment="0" applyProtection="0"/>
    <xf numFmtId="0" fontId="216" fillId="84" borderId="47" applyNumberFormat="0" applyAlignment="0" applyProtection="0"/>
    <xf numFmtId="0" fontId="216" fillId="84" borderId="47" applyNumberFormat="0" applyAlignment="0" applyProtection="0"/>
    <xf numFmtId="0" fontId="216" fillId="84" borderId="47" applyNumberFormat="0" applyAlignment="0" applyProtection="0"/>
    <xf numFmtId="0" fontId="216" fillId="84" borderId="47" applyNumberFormat="0" applyAlignment="0" applyProtection="0"/>
    <xf numFmtId="0" fontId="216" fillId="84" borderId="47" applyNumberFormat="0" applyAlignment="0" applyProtection="0"/>
    <xf numFmtId="0" fontId="216" fillId="60" borderId="47" applyNumberFormat="0" applyAlignment="0" applyProtection="0"/>
    <xf numFmtId="0" fontId="216" fillId="68" borderId="47" applyNumberFormat="0" applyAlignment="0" applyProtection="0"/>
    <xf numFmtId="0" fontId="216" fillId="60" borderId="47" applyNumberFormat="0" applyAlignment="0" applyProtection="0"/>
    <xf numFmtId="0" fontId="216" fillId="84" borderId="47" applyNumberFormat="0" applyAlignment="0" applyProtection="0"/>
    <xf numFmtId="0" fontId="216" fillId="84" borderId="47" applyNumberFormat="0" applyAlignment="0" applyProtection="0"/>
    <xf numFmtId="0" fontId="216" fillId="84" borderId="47" applyNumberFormat="0" applyAlignment="0" applyProtection="0"/>
    <xf numFmtId="0" fontId="216" fillId="84" borderId="47" applyNumberFormat="0" applyAlignment="0" applyProtection="0"/>
    <xf numFmtId="0" fontId="216" fillId="84" borderId="47" applyNumberFormat="0" applyAlignment="0" applyProtection="0"/>
    <xf numFmtId="0" fontId="216" fillId="84" borderId="47" applyNumberFormat="0" applyAlignment="0" applyProtection="0"/>
    <xf numFmtId="0" fontId="216" fillId="84" borderId="47" applyNumberFormat="0" applyAlignment="0" applyProtection="0"/>
    <xf numFmtId="0" fontId="216" fillId="84" borderId="47" applyNumberFormat="0" applyAlignment="0" applyProtection="0"/>
    <xf numFmtId="0" fontId="216" fillId="84" borderId="47" applyNumberFormat="0" applyAlignment="0" applyProtection="0"/>
    <xf numFmtId="0" fontId="216" fillId="84" borderId="47" applyNumberFormat="0" applyAlignment="0" applyProtection="0"/>
    <xf numFmtId="0" fontId="216" fillId="84" borderId="47" applyNumberFormat="0" applyAlignment="0" applyProtection="0"/>
    <xf numFmtId="0" fontId="216" fillId="84" borderId="47" applyNumberFormat="0" applyAlignment="0" applyProtection="0"/>
    <xf numFmtId="0" fontId="216" fillId="84" borderId="47" applyNumberFormat="0" applyAlignment="0" applyProtection="0"/>
    <xf numFmtId="0" fontId="216" fillId="84" borderId="47" applyNumberFormat="0" applyAlignment="0" applyProtection="0"/>
    <xf numFmtId="0" fontId="216" fillId="84" borderId="47" applyNumberFormat="0" applyAlignment="0" applyProtection="0"/>
    <xf numFmtId="0" fontId="216" fillId="84" borderId="47" applyNumberFormat="0" applyAlignment="0" applyProtection="0"/>
    <xf numFmtId="0" fontId="216" fillId="84" borderId="47" applyNumberFormat="0" applyAlignment="0" applyProtection="0"/>
    <xf numFmtId="0" fontId="216" fillId="84" borderId="47" applyNumberFormat="0" applyAlignment="0" applyProtection="0"/>
    <xf numFmtId="0" fontId="216" fillId="84" borderId="47" applyNumberFormat="0" applyAlignment="0" applyProtection="0"/>
    <xf numFmtId="0" fontId="216" fillId="84" borderId="47" applyNumberFormat="0" applyAlignment="0" applyProtection="0"/>
    <xf numFmtId="0" fontId="216" fillId="84" borderId="47" applyNumberFormat="0" applyAlignment="0" applyProtection="0"/>
    <xf numFmtId="0" fontId="216" fillId="84" borderId="47" applyNumberFormat="0" applyAlignment="0" applyProtection="0"/>
    <xf numFmtId="0" fontId="283" fillId="84" borderId="20" applyNumberFormat="0" applyAlignment="0" applyProtection="0"/>
    <xf numFmtId="0" fontId="283" fillId="84" borderId="20" applyNumberFormat="0" applyAlignment="0" applyProtection="0"/>
    <xf numFmtId="0" fontId="283" fillId="84" borderId="20" applyNumberFormat="0" applyAlignment="0" applyProtection="0"/>
    <xf numFmtId="0" fontId="283" fillId="84" borderId="20" applyNumberFormat="0" applyAlignment="0" applyProtection="0"/>
    <xf numFmtId="0" fontId="283" fillId="84" borderId="20" applyNumberFormat="0" applyAlignment="0" applyProtection="0"/>
    <xf numFmtId="0" fontId="283" fillId="84" borderId="20" applyNumberFormat="0" applyAlignment="0" applyProtection="0"/>
    <xf numFmtId="0" fontId="283" fillId="84" borderId="20" applyNumberFormat="0" applyAlignment="0" applyProtection="0"/>
    <xf numFmtId="0" fontId="283" fillId="84" borderId="20" applyNumberFormat="0" applyAlignment="0" applyProtection="0"/>
    <xf numFmtId="0" fontId="283" fillId="84" borderId="20" applyNumberFormat="0" applyAlignment="0" applyProtection="0"/>
    <xf numFmtId="0" fontId="283" fillId="84" borderId="20" applyNumberFormat="0" applyAlignment="0" applyProtection="0"/>
    <xf numFmtId="0" fontId="283" fillId="84" borderId="20" applyNumberFormat="0" applyAlignment="0" applyProtection="0"/>
    <xf numFmtId="0" fontId="283" fillId="84" borderId="20" applyNumberFormat="0" applyAlignment="0" applyProtection="0"/>
    <xf numFmtId="0" fontId="283" fillId="60" borderId="20" applyNumberFormat="0" applyAlignment="0" applyProtection="0"/>
    <xf numFmtId="0" fontId="283" fillId="68" borderId="20" applyNumberFormat="0" applyAlignment="0" applyProtection="0"/>
    <xf numFmtId="0" fontId="283" fillId="60" borderId="20" applyNumberFormat="0" applyAlignment="0" applyProtection="0"/>
    <xf numFmtId="0" fontId="283" fillId="84" borderId="20" applyNumberFormat="0" applyAlignment="0" applyProtection="0"/>
    <xf numFmtId="0" fontId="283" fillId="84" borderId="20" applyNumberFormat="0" applyAlignment="0" applyProtection="0"/>
    <xf numFmtId="0" fontId="283" fillId="84" borderId="20" applyNumberFormat="0" applyAlignment="0" applyProtection="0"/>
    <xf numFmtId="0" fontId="283" fillId="84" borderId="20" applyNumberFormat="0" applyAlignment="0" applyProtection="0"/>
    <xf numFmtId="0" fontId="283" fillId="84" borderId="20" applyNumberFormat="0" applyAlignment="0" applyProtection="0"/>
    <xf numFmtId="0" fontId="283" fillId="84" borderId="20" applyNumberFormat="0" applyAlignment="0" applyProtection="0"/>
    <xf numFmtId="0" fontId="283" fillId="84" borderId="20" applyNumberFormat="0" applyAlignment="0" applyProtection="0"/>
    <xf numFmtId="0" fontId="283" fillId="84" borderId="20" applyNumberFormat="0" applyAlignment="0" applyProtection="0"/>
    <xf numFmtId="0" fontId="283" fillId="84" borderId="20" applyNumberFormat="0" applyAlignment="0" applyProtection="0"/>
    <xf numFmtId="0" fontId="283" fillId="84" borderId="20" applyNumberFormat="0" applyAlignment="0" applyProtection="0"/>
    <xf numFmtId="0" fontId="283" fillId="84" borderId="20" applyNumberFormat="0" applyAlignment="0" applyProtection="0"/>
    <xf numFmtId="0" fontId="283" fillId="84" borderId="20" applyNumberFormat="0" applyAlignment="0" applyProtection="0"/>
    <xf numFmtId="0" fontId="283" fillId="84" borderId="20" applyNumberFormat="0" applyAlignment="0" applyProtection="0"/>
    <xf numFmtId="0" fontId="283" fillId="84" borderId="20" applyNumberFormat="0" applyAlignment="0" applyProtection="0"/>
    <xf numFmtId="0" fontId="283" fillId="84" borderId="20" applyNumberFormat="0" applyAlignment="0" applyProtection="0"/>
    <xf numFmtId="0" fontId="283" fillId="84" borderId="20" applyNumberFormat="0" applyAlignment="0" applyProtection="0"/>
    <xf numFmtId="0" fontId="283" fillId="84" borderId="20" applyNumberFormat="0" applyAlignment="0" applyProtection="0"/>
    <xf numFmtId="0" fontId="283" fillId="84" borderId="20" applyNumberFormat="0" applyAlignment="0" applyProtection="0"/>
    <xf numFmtId="0" fontId="283" fillId="84" borderId="20" applyNumberFormat="0" applyAlignment="0" applyProtection="0"/>
    <xf numFmtId="0" fontId="283" fillId="84" borderId="20" applyNumberFormat="0" applyAlignment="0" applyProtection="0"/>
    <xf numFmtId="0" fontId="283" fillId="84" borderId="20" applyNumberFormat="0" applyAlignment="0" applyProtection="0"/>
    <xf numFmtId="0" fontId="283" fillId="84" borderId="20" applyNumberFormat="0" applyAlignment="0" applyProtection="0"/>
    <xf numFmtId="0" fontId="176" fillId="0" borderId="0" applyNumberFormat="0" applyFill="0" applyBorder="0" applyAlignment="0" applyProtection="0"/>
    <xf numFmtId="0" fontId="284" fillId="0" borderId="0" applyNumberFormat="0" applyFill="0" applyBorder="0" applyAlignment="0" applyProtection="0">
      <alignment vertical="top"/>
      <protection locked="0"/>
    </xf>
    <xf numFmtId="175" fontId="285" fillId="0" borderId="0" applyNumberFormat="0" applyFill="0" applyBorder="0" applyAlignment="0" applyProtection="0">
      <alignment vertical="top"/>
      <protection locked="0"/>
    </xf>
    <xf numFmtId="0" fontId="285" fillId="0" borderId="0" applyNumberFormat="0" applyFill="0" applyBorder="0" applyAlignment="0" applyProtection="0">
      <alignment vertical="top"/>
      <protection locked="0"/>
    </xf>
    <xf numFmtId="176" fontId="285" fillId="0" borderId="0" applyNumberFormat="0" applyFill="0" applyBorder="0" applyAlignment="0" applyProtection="0">
      <alignment vertical="top"/>
      <protection locked="0"/>
    </xf>
    <xf numFmtId="0" fontId="285" fillId="0" borderId="0" applyNumberFormat="0" applyFill="0" applyBorder="0" applyAlignment="0" applyProtection="0">
      <alignment vertical="top"/>
      <protection locked="0"/>
    </xf>
    <xf numFmtId="0" fontId="178" fillId="0" borderId="0" applyNumberFormat="0" applyFill="0" applyBorder="0" applyAlignment="0" applyProtection="0">
      <alignment vertical="top"/>
      <protection locked="0"/>
    </xf>
    <xf numFmtId="0" fontId="81" fillId="0" borderId="0" applyNumberFormat="0" applyFill="0" applyBorder="0" applyAlignment="0" applyProtection="0">
      <alignment vertical="top"/>
      <protection locked="0"/>
    </xf>
    <xf numFmtId="0" fontId="286" fillId="0" borderId="0" applyNumberFormat="0" applyFill="0" applyBorder="0" applyAlignment="0" applyProtection="0">
      <alignment vertical="top"/>
      <protection locked="0"/>
    </xf>
    <xf numFmtId="0" fontId="176" fillId="0" borderId="0" applyNumberFormat="0" applyFill="0" applyBorder="0" applyAlignment="0" applyProtection="0"/>
    <xf numFmtId="14" fontId="287" fillId="0" borderId="0"/>
    <xf numFmtId="14" fontId="288" fillId="0" borderId="0"/>
    <xf numFmtId="167" fontId="30" fillId="0" borderId="0" applyFont="0" applyFill="0" applyBorder="0" applyAlignment="0" applyProtection="0"/>
    <xf numFmtId="273" fontId="35" fillId="0" borderId="0" applyFont="0" applyFill="0" applyBorder="0" applyAlignment="0" applyProtection="0"/>
    <xf numFmtId="169" fontId="30" fillId="0" borderId="0" applyFont="0" applyFill="0" applyBorder="0" applyAlignment="0" applyProtection="0"/>
    <xf numFmtId="169" fontId="30" fillId="0" borderId="0" applyFont="0" applyFill="0" applyBorder="0" applyAlignment="0" applyProtection="0"/>
    <xf numFmtId="274" fontId="44" fillId="0" borderId="0" applyFont="0" applyFill="0" applyBorder="0" applyAlignment="0" applyProtection="0"/>
    <xf numFmtId="169" fontId="30" fillId="0" borderId="0" applyFont="0" applyFill="0" applyBorder="0" applyAlignment="0" applyProtection="0"/>
    <xf numFmtId="169" fontId="30" fillId="0" borderId="0" applyFont="0" applyFill="0" applyBorder="0" applyAlignment="0" applyProtection="0"/>
    <xf numFmtId="274" fontId="30" fillId="0" borderId="0" applyFont="0" applyFill="0" applyBorder="0" applyAlignment="0" applyProtection="0"/>
    <xf numFmtId="169" fontId="30" fillId="0" borderId="0" applyFont="0" applyFill="0" applyBorder="0" applyAlignment="0" applyProtection="0"/>
    <xf numFmtId="178" fontId="46" fillId="0" borderId="0" applyFont="0" applyFill="0" applyBorder="0" applyAlignment="0" applyProtection="0"/>
    <xf numFmtId="169" fontId="71" fillId="0" borderId="0" applyFont="0" applyFill="0" applyBorder="0" applyAlignment="0" applyProtection="0"/>
    <xf numFmtId="169" fontId="30" fillId="0" borderId="0" applyFont="0" applyFill="0" applyBorder="0" applyAlignment="0" applyProtection="0"/>
    <xf numFmtId="178" fontId="46" fillId="0" borderId="0" applyFont="0" applyFill="0" applyBorder="0" applyAlignment="0" applyProtection="0"/>
    <xf numFmtId="178" fontId="50" fillId="0" borderId="0" applyFont="0" applyFill="0" applyBorder="0" applyAlignment="0" applyProtection="0"/>
    <xf numFmtId="169" fontId="71" fillId="0" borderId="0" applyFont="0" applyFill="0" applyBorder="0" applyAlignment="0" applyProtection="0"/>
    <xf numFmtId="169" fontId="71" fillId="0" borderId="0" applyFont="0" applyFill="0" applyBorder="0" applyAlignment="0" applyProtection="0"/>
    <xf numFmtId="274" fontId="71" fillId="0" borderId="0" applyFont="0" applyFill="0" applyBorder="0" applyAlignment="0" applyProtection="0"/>
    <xf numFmtId="275" fontId="79" fillId="0" borderId="0" applyFill="0" applyBorder="0" applyProtection="0">
      <alignment vertical="center"/>
    </xf>
    <xf numFmtId="169" fontId="79" fillId="0" borderId="0" applyFont="0" applyFill="0" applyBorder="0" applyAlignment="0" applyProtection="0">
      <alignment vertical="center"/>
    </xf>
    <xf numFmtId="274" fontId="30" fillId="0" borderId="0" applyFont="0" applyFill="0" applyBorder="0" applyAlignment="0" applyProtection="0"/>
    <xf numFmtId="276" fontId="29" fillId="0" borderId="0" applyFill="0" applyBorder="0" applyAlignment="0" applyProtection="0"/>
    <xf numFmtId="274" fontId="71" fillId="0" borderId="0" applyFont="0" applyFill="0" applyBorder="0" applyAlignment="0" applyProtection="0"/>
    <xf numFmtId="169" fontId="71" fillId="0" borderId="0" applyFont="0" applyFill="0" applyBorder="0" applyAlignment="0" applyProtection="0"/>
    <xf numFmtId="169" fontId="71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276" fontId="29" fillId="0" borderId="0" applyFill="0" applyBorder="0" applyAlignment="0" applyProtection="0"/>
    <xf numFmtId="166" fontId="33" fillId="0" borderId="0" applyFont="0" applyFill="0" applyBorder="0" applyAlignment="0" applyProtection="0"/>
    <xf numFmtId="277" fontId="29" fillId="0" borderId="0" applyFill="0" applyBorder="0" applyAlignment="0" applyProtection="0"/>
    <xf numFmtId="201" fontId="49" fillId="0" borderId="42" applyFill="0">
      <alignment horizontal="right" indent="1"/>
      <protection locked="0"/>
    </xf>
    <xf numFmtId="0" fontId="289" fillId="0" borderId="0" applyBorder="0">
      <alignment horizontal="center" vertical="center" wrapText="1"/>
    </xf>
    <xf numFmtId="0" fontId="290" fillId="0" borderId="44" applyNumberFormat="0" applyFill="0" applyAlignment="0" applyProtection="0"/>
    <xf numFmtId="0" fontId="290" fillId="0" borderId="44" applyNumberFormat="0" applyFill="0" applyAlignment="0" applyProtection="0"/>
    <xf numFmtId="0" fontId="290" fillId="0" borderId="44" applyNumberFormat="0" applyFill="0" applyAlignment="0" applyProtection="0"/>
    <xf numFmtId="0" fontId="290" fillId="0" borderId="44" applyNumberFormat="0" applyFill="0" applyAlignment="0" applyProtection="0"/>
    <xf numFmtId="0" fontId="290" fillId="0" borderId="44" applyNumberFormat="0" applyFill="0" applyAlignment="0" applyProtection="0"/>
    <xf numFmtId="0" fontId="290" fillId="0" borderId="44" applyNumberFormat="0" applyFill="0" applyAlignment="0" applyProtection="0"/>
    <xf numFmtId="0" fontId="290" fillId="0" borderId="44" applyNumberFormat="0" applyFill="0" applyAlignment="0" applyProtection="0"/>
    <xf numFmtId="0" fontId="290" fillId="0" borderId="44" applyNumberFormat="0" applyFill="0" applyAlignment="0" applyProtection="0"/>
    <xf numFmtId="0" fontId="290" fillId="0" borderId="44" applyNumberFormat="0" applyFill="0" applyAlignment="0" applyProtection="0"/>
    <xf numFmtId="0" fontId="290" fillId="0" borderId="44" applyNumberFormat="0" applyFill="0" applyAlignment="0" applyProtection="0"/>
    <xf numFmtId="0" fontId="290" fillId="0" borderId="44" applyNumberFormat="0" applyFill="0" applyAlignment="0" applyProtection="0"/>
    <xf numFmtId="0" fontId="290" fillId="0" borderId="44" applyNumberFormat="0" applyFill="0" applyAlignment="0" applyProtection="0"/>
    <xf numFmtId="0" fontId="290" fillId="0" borderId="44" applyNumberFormat="0" applyFill="0" applyAlignment="0" applyProtection="0"/>
    <xf numFmtId="0" fontId="290" fillId="0" borderId="44" applyNumberFormat="0" applyFill="0" applyAlignment="0" applyProtection="0"/>
    <xf numFmtId="0" fontId="290" fillId="0" borderId="44" applyNumberFormat="0" applyFill="0" applyAlignment="0" applyProtection="0"/>
    <xf numFmtId="0" fontId="290" fillId="0" borderId="44" applyNumberFormat="0" applyFill="0" applyAlignment="0" applyProtection="0"/>
    <xf numFmtId="0" fontId="290" fillId="0" borderId="44" applyNumberFormat="0" applyFill="0" applyAlignment="0" applyProtection="0"/>
    <xf numFmtId="0" fontId="290" fillId="0" borderId="44" applyNumberFormat="0" applyFill="0" applyAlignment="0" applyProtection="0"/>
    <xf numFmtId="0" fontId="290" fillId="0" borderId="44" applyNumberFormat="0" applyFill="0" applyAlignment="0" applyProtection="0"/>
    <xf numFmtId="0" fontId="290" fillId="0" borderId="44" applyNumberFormat="0" applyFill="0" applyAlignment="0" applyProtection="0"/>
    <xf numFmtId="0" fontId="290" fillId="0" borderId="44" applyNumberFormat="0" applyFill="0" applyAlignment="0" applyProtection="0"/>
    <xf numFmtId="0" fontId="290" fillId="0" borderId="44" applyNumberFormat="0" applyFill="0" applyAlignment="0" applyProtection="0"/>
    <xf numFmtId="0" fontId="290" fillId="0" borderId="44" applyNumberFormat="0" applyFill="0" applyAlignment="0" applyProtection="0"/>
    <xf numFmtId="0" fontId="290" fillId="0" borderId="44" applyNumberFormat="0" applyFill="0" applyAlignment="0" applyProtection="0"/>
    <xf numFmtId="0" fontId="290" fillId="0" borderId="44" applyNumberFormat="0" applyFill="0" applyAlignment="0" applyProtection="0"/>
    <xf numFmtId="0" fontId="290" fillId="0" borderId="44" applyNumberFormat="0" applyFill="0" applyAlignment="0" applyProtection="0"/>
    <xf numFmtId="0" fontId="290" fillId="0" borderId="44" applyNumberFormat="0" applyFill="0" applyAlignment="0" applyProtection="0"/>
    <xf numFmtId="0" fontId="290" fillId="0" borderId="44" applyNumberFormat="0" applyFill="0" applyAlignment="0" applyProtection="0"/>
    <xf numFmtId="0" fontId="290" fillId="0" borderId="44" applyNumberFormat="0" applyFill="0" applyAlignment="0" applyProtection="0"/>
    <xf numFmtId="0" fontId="290" fillId="0" borderId="44" applyNumberFormat="0" applyFill="0" applyAlignment="0" applyProtection="0"/>
    <xf numFmtId="0" fontId="290" fillId="0" borderId="44" applyNumberFormat="0" applyFill="0" applyAlignment="0" applyProtection="0"/>
    <xf numFmtId="0" fontId="290" fillId="0" borderId="44" applyNumberFormat="0" applyFill="0" applyAlignment="0" applyProtection="0"/>
    <xf numFmtId="0" fontId="290" fillId="0" borderId="44" applyNumberFormat="0" applyFill="0" applyAlignment="0" applyProtection="0"/>
    <xf numFmtId="0" fontId="290" fillId="0" borderId="44" applyNumberFormat="0" applyFill="0" applyAlignment="0" applyProtection="0"/>
    <xf numFmtId="0" fontId="290" fillId="0" borderId="44" applyNumberFormat="0" applyFill="0" applyAlignment="0" applyProtection="0"/>
    <xf numFmtId="0" fontId="290" fillId="0" borderId="44" applyNumberFormat="0" applyFill="0" applyAlignment="0" applyProtection="0"/>
    <xf numFmtId="0" fontId="291" fillId="0" borderId="37" applyNumberFormat="0" applyFill="0" applyAlignment="0" applyProtection="0"/>
    <xf numFmtId="0" fontId="291" fillId="0" borderId="37" applyNumberFormat="0" applyFill="0" applyAlignment="0" applyProtection="0"/>
    <xf numFmtId="0" fontId="291" fillId="0" borderId="37" applyNumberFormat="0" applyFill="0" applyAlignment="0" applyProtection="0"/>
    <xf numFmtId="0" fontId="291" fillId="0" borderId="37" applyNumberFormat="0" applyFill="0" applyAlignment="0" applyProtection="0"/>
    <xf numFmtId="0" fontId="291" fillId="0" borderId="37" applyNumberFormat="0" applyFill="0" applyAlignment="0" applyProtection="0"/>
    <xf numFmtId="0" fontId="291" fillId="0" borderId="37" applyNumberFormat="0" applyFill="0" applyAlignment="0" applyProtection="0"/>
    <xf numFmtId="0" fontId="291" fillId="0" borderId="37" applyNumberFormat="0" applyFill="0" applyAlignment="0" applyProtection="0"/>
    <xf numFmtId="0" fontId="291" fillId="0" borderId="37" applyNumberFormat="0" applyFill="0" applyAlignment="0" applyProtection="0"/>
    <xf numFmtId="0" fontId="291" fillId="0" borderId="37" applyNumberFormat="0" applyFill="0" applyAlignment="0" applyProtection="0"/>
    <xf numFmtId="0" fontId="291" fillId="0" borderId="37" applyNumberFormat="0" applyFill="0" applyAlignment="0" applyProtection="0"/>
    <xf numFmtId="0" fontId="291" fillId="0" borderId="37" applyNumberFormat="0" applyFill="0" applyAlignment="0" applyProtection="0"/>
    <xf numFmtId="0" fontId="291" fillId="0" borderId="37" applyNumberFormat="0" applyFill="0" applyAlignment="0" applyProtection="0"/>
    <xf numFmtId="0" fontId="291" fillId="0" borderId="37" applyNumberFormat="0" applyFill="0" applyAlignment="0" applyProtection="0"/>
    <xf numFmtId="0" fontId="291" fillId="0" borderId="37" applyNumberFormat="0" applyFill="0" applyAlignment="0" applyProtection="0"/>
    <xf numFmtId="0" fontId="291" fillId="0" borderId="37" applyNumberFormat="0" applyFill="0" applyAlignment="0" applyProtection="0"/>
    <xf numFmtId="0" fontId="291" fillId="0" borderId="37" applyNumberFormat="0" applyFill="0" applyAlignment="0" applyProtection="0"/>
    <xf numFmtId="0" fontId="291" fillId="0" borderId="37" applyNumberFormat="0" applyFill="0" applyAlignment="0" applyProtection="0"/>
    <xf numFmtId="0" fontId="291" fillId="0" borderId="37" applyNumberFormat="0" applyFill="0" applyAlignment="0" applyProtection="0"/>
    <xf numFmtId="0" fontId="291" fillId="0" borderId="37" applyNumberFormat="0" applyFill="0" applyAlignment="0" applyProtection="0"/>
    <xf numFmtId="0" fontId="291" fillId="0" borderId="37" applyNumberFormat="0" applyFill="0" applyAlignment="0" applyProtection="0"/>
    <xf numFmtId="0" fontId="291" fillId="0" borderId="37" applyNumberFormat="0" applyFill="0" applyAlignment="0" applyProtection="0"/>
    <xf numFmtId="0" fontId="291" fillId="0" borderId="37" applyNumberFormat="0" applyFill="0" applyAlignment="0" applyProtection="0"/>
    <xf numFmtId="0" fontId="291" fillId="0" borderId="37" applyNumberFormat="0" applyFill="0" applyAlignment="0" applyProtection="0"/>
    <xf numFmtId="0" fontId="291" fillId="0" borderId="37" applyNumberFormat="0" applyFill="0" applyAlignment="0" applyProtection="0"/>
    <xf numFmtId="0" fontId="291" fillId="0" borderId="37" applyNumberFormat="0" applyFill="0" applyAlignment="0" applyProtection="0"/>
    <xf numFmtId="0" fontId="291" fillId="0" borderId="37" applyNumberFormat="0" applyFill="0" applyAlignment="0" applyProtection="0"/>
    <xf numFmtId="0" fontId="291" fillId="0" borderId="37" applyNumberFormat="0" applyFill="0" applyAlignment="0" applyProtection="0"/>
    <xf numFmtId="0" fontId="291" fillId="0" borderId="37" applyNumberFormat="0" applyFill="0" applyAlignment="0" applyProtection="0"/>
    <xf numFmtId="0" fontId="291" fillId="0" borderId="37" applyNumberFormat="0" applyFill="0" applyAlignment="0" applyProtection="0"/>
    <xf numFmtId="0" fontId="291" fillId="0" borderId="37" applyNumberFormat="0" applyFill="0" applyAlignment="0" applyProtection="0"/>
    <xf numFmtId="0" fontId="291" fillId="0" borderId="37" applyNumberFormat="0" applyFill="0" applyAlignment="0" applyProtection="0"/>
    <xf numFmtId="0" fontId="291" fillId="0" borderId="37" applyNumberFormat="0" applyFill="0" applyAlignment="0" applyProtection="0"/>
    <xf numFmtId="0" fontId="291" fillId="0" borderId="37" applyNumberFormat="0" applyFill="0" applyAlignment="0" applyProtection="0"/>
    <xf numFmtId="0" fontId="291" fillId="0" borderId="37" applyNumberFormat="0" applyFill="0" applyAlignment="0" applyProtection="0"/>
    <xf numFmtId="0" fontId="291" fillId="0" borderId="37" applyNumberFormat="0" applyFill="0" applyAlignment="0" applyProtection="0"/>
    <xf numFmtId="0" fontId="292" fillId="0" borderId="45" applyNumberFormat="0" applyFill="0" applyAlignment="0" applyProtection="0"/>
    <xf numFmtId="0" fontId="292" fillId="0" borderId="45" applyNumberFormat="0" applyFill="0" applyAlignment="0" applyProtection="0"/>
    <xf numFmtId="0" fontId="292" fillId="0" borderId="45" applyNumberFormat="0" applyFill="0" applyAlignment="0" applyProtection="0"/>
    <xf numFmtId="0" fontId="292" fillId="0" borderId="45" applyNumberFormat="0" applyFill="0" applyAlignment="0" applyProtection="0"/>
    <xf numFmtId="0" fontId="292" fillId="0" borderId="45" applyNumberFormat="0" applyFill="0" applyAlignment="0" applyProtection="0"/>
    <xf numFmtId="0" fontId="292" fillId="0" borderId="45" applyNumberFormat="0" applyFill="0" applyAlignment="0" applyProtection="0"/>
    <xf numFmtId="0" fontId="292" fillId="0" borderId="45" applyNumberFormat="0" applyFill="0" applyAlignment="0" applyProtection="0"/>
    <xf numFmtId="0" fontId="292" fillId="0" borderId="45" applyNumberFormat="0" applyFill="0" applyAlignment="0" applyProtection="0"/>
    <xf numFmtId="0" fontId="292" fillId="0" borderId="45" applyNumberFormat="0" applyFill="0" applyAlignment="0" applyProtection="0"/>
    <xf numFmtId="0" fontId="292" fillId="0" borderId="45" applyNumberFormat="0" applyFill="0" applyAlignment="0" applyProtection="0"/>
    <xf numFmtId="0" fontId="292" fillId="0" borderId="45" applyNumberFormat="0" applyFill="0" applyAlignment="0" applyProtection="0"/>
    <xf numFmtId="0" fontId="292" fillId="0" borderId="45" applyNumberFormat="0" applyFill="0" applyAlignment="0" applyProtection="0"/>
    <xf numFmtId="0" fontId="292" fillId="0" borderId="45" applyNumberFormat="0" applyFill="0" applyAlignment="0" applyProtection="0"/>
    <xf numFmtId="0" fontId="292" fillId="0" borderId="45" applyNumberFormat="0" applyFill="0" applyAlignment="0" applyProtection="0"/>
    <xf numFmtId="0" fontId="292" fillId="0" borderId="45" applyNumberFormat="0" applyFill="0" applyAlignment="0" applyProtection="0"/>
    <xf numFmtId="0" fontId="292" fillId="0" borderId="45" applyNumberFormat="0" applyFill="0" applyAlignment="0" applyProtection="0"/>
    <xf numFmtId="0" fontId="292" fillId="0" borderId="45" applyNumberFormat="0" applyFill="0" applyAlignment="0" applyProtection="0"/>
    <xf numFmtId="0" fontId="292" fillId="0" borderId="45" applyNumberFormat="0" applyFill="0" applyAlignment="0" applyProtection="0"/>
    <xf numFmtId="0" fontId="292" fillId="0" borderId="45" applyNumberFormat="0" applyFill="0" applyAlignment="0" applyProtection="0"/>
    <xf numFmtId="0" fontId="292" fillId="0" borderId="45" applyNumberFormat="0" applyFill="0" applyAlignment="0" applyProtection="0"/>
    <xf numFmtId="0" fontId="292" fillId="0" borderId="45" applyNumberFormat="0" applyFill="0" applyAlignment="0" applyProtection="0"/>
    <xf numFmtId="0" fontId="292" fillId="0" borderId="45" applyNumberFormat="0" applyFill="0" applyAlignment="0" applyProtection="0"/>
    <xf numFmtId="0" fontId="292" fillId="0" borderId="45" applyNumberFormat="0" applyFill="0" applyAlignment="0" applyProtection="0"/>
    <xf numFmtId="0" fontId="292" fillId="0" borderId="45" applyNumberFormat="0" applyFill="0" applyAlignment="0" applyProtection="0"/>
    <xf numFmtId="0" fontId="292" fillId="0" borderId="45" applyNumberFormat="0" applyFill="0" applyAlignment="0" applyProtection="0"/>
    <xf numFmtId="0" fontId="292" fillId="0" borderId="45" applyNumberFormat="0" applyFill="0" applyAlignment="0" applyProtection="0"/>
    <xf numFmtId="0" fontId="292" fillId="0" borderId="45" applyNumberFormat="0" applyFill="0" applyAlignment="0" applyProtection="0"/>
    <xf numFmtId="0" fontId="292" fillId="0" borderId="45" applyNumberFormat="0" applyFill="0" applyAlignment="0" applyProtection="0"/>
    <xf numFmtId="0" fontId="292" fillId="0" borderId="45" applyNumberFormat="0" applyFill="0" applyAlignment="0" applyProtection="0"/>
    <xf numFmtId="0" fontId="292" fillId="0" borderId="45" applyNumberFormat="0" applyFill="0" applyAlignment="0" applyProtection="0"/>
    <xf numFmtId="0" fontId="292" fillId="0" borderId="45" applyNumberFormat="0" applyFill="0" applyAlignment="0" applyProtection="0"/>
    <xf numFmtId="0" fontId="292" fillId="0" borderId="45" applyNumberFormat="0" applyFill="0" applyAlignment="0" applyProtection="0"/>
    <xf numFmtId="0" fontId="292" fillId="0" borderId="45" applyNumberFormat="0" applyFill="0" applyAlignment="0" applyProtection="0"/>
    <xf numFmtId="0" fontId="292" fillId="0" borderId="45" applyNumberFormat="0" applyFill="0" applyAlignment="0" applyProtection="0"/>
    <xf numFmtId="0" fontId="292" fillId="0" borderId="45" applyNumberFormat="0" applyFill="0" applyAlignment="0" applyProtection="0"/>
    <xf numFmtId="0" fontId="292" fillId="0" borderId="0" applyNumberFormat="0" applyFill="0" applyBorder="0" applyAlignment="0" applyProtection="0"/>
    <xf numFmtId="0" fontId="292" fillId="0" borderId="0" applyNumberFormat="0" applyFill="0" applyBorder="0" applyAlignment="0" applyProtection="0"/>
    <xf numFmtId="0" fontId="292" fillId="0" borderId="0" applyNumberFormat="0" applyFill="0" applyBorder="0" applyAlignment="0" applyProtection="0"/>
    <xf numFmtId="0" fontId="292" fillId="0" borderId="0" applyNumberFormat="0" applyFill="0" applyBorder="0" applyAlignment="0" applyProtection="0"/>
    <xf numFmtId="0" fontId="292" fillId="0" borderId="0" applyNumberFormat="0" applyFill="0" applyBorder="0" applyAlignment="0" applyProtection="0"/>
    <xf numFmtId="0" fontId="292" fillId="0" borderId="0" applyNumberFormat="0" applyFill="0" applyBorder="0" applyAlignment="0" applyProtection="0"/>
    <xf numFmtId="0" fontId="292" fillId="0" borderId="0" applyNumberFormat="0" applyFill="0" applyBorder="0" applyAlignment="0" applyProtection="0"/>
    <xf numFmtId="0" fontId="292" fillId="0" borderId="0" applyNumberFormat="0" applyFill="0" applyBorder="0" applyAlignment="0" applyProtection="0"/>
    <xf numFmtId="0" fontId="292" fillId="0" borderId="0" applyNumberFormat="0" applyFill="0" applyBorder="0" applyAlignment="0" applyProtection="0"/>
    <xf numFmtId="0" fontId="292" fillId="0" borderId="0" applyNumberFormat="0" applyFill="0" applyBorder="0" applyAlignment="0" applyProtection="0"/>
    <xf numFmtId="0" fontId="292" fillId="0" borderId="0" applyNumberFormat="0" applyFill="0" applyBorder="0" applyAlignment="0" applyProtection="0"/>
    <xf numFmtId="0" fontId="292" fillId="0" borderId="0" applyNumberFormat="0" applyFill="0" applyBorder="0" applyAlignment="0" applyProtection="0"/>
    <xf numFmtId="0" fontId="292" fillId="0" borderId="0" applyNumberFormat="0" applyFill="0" applyBorder="0" applyAlignment="0" applyProtection="0"/>
    <xf numFmtId="0" fontId="292" fillId="0" borderId="0" applyNumberFormat="0" applyFill="0" applyBorder="0" applyAlignment="0" applyProtection="0"/>
    <xf numFmtId="0" fontId="292" fillId="0" borderId="0" applyNumberFormat="0" applyFill="0" applyBorder="0" applyAlignment="0" applyProtection="0"/>
    <xf numFmtId="0" fontId="292" fillId="0" borderId="0" applyNumberFormat="0" applyFill="0" applyBorder="0" applyAlignment="0" applyProtection="0"/>
    <xf numFmtId="0" fontId="292" fillId="0" borderId="0" applyNumberFormat="0" applyFill="0" applyBorder="0" applyAlignment="0" applyProtection="0"/>
    <xf numFmtId="0" fontId="292" fillId="0" borderId="0" applyNumberFormat="0" applyFill="0" applyBorder="0" applyAlignment="0" applyProtection="0"/>
    <xf numFmtId="0" fontId="292" fillId="0" borderId="0" applyNumberFormat="0" applyFill="0" applyBorder="0" applyAlignment="0" applyProtection="0"/>
    <xf numFmtId="0" fontId="292" fillId="0" borderId="0" applyNumberFormat="0" applyFill="0" applyBorder="0" applyAlignment="0" applyProtection="0"/>
    <xf numFmtId="0" fontId="292" fillId="0" borderId="0" applyNumberFormat="0" applyFill="0" applyBorder="0" applyAlignment="0" applyProtection="0"/>
    <xf numFmtId="0" fontId="292" fillId="0" borderId="0" applyNumberFormat="0" applyFill="0" applyBorder="0" applyAlignment="0" applyProtection="0"/>
    <xf numFmtId="0" fontId="292" fillId="0" borderId="0" applyNumberFormat="0" applyFill="0" applyBorder="0" applyAlignment="0" applyProtection="0"/>
    <xf numFmtId="0" fontId="292" fillId="0" borderId="0" applyNumberFormat="0" applyFill="0" applyBorder="0" applyAlignment="0" applyProtection="0"/>
    <xf numFmtId="0" fontId="292" fillId="0" borderId="0" applyNumberFormat="0" applyFill="0" applyBorder="0" applyAlignment="0" applyProtection="0"/>
    <xf numFmtId="0" fontId="292" fillId="0" borderId="0" applyNumberFormat="0" applyFill="0" applyBorder="0" applyAlignment="0" applyProtection="0"/>
    <xf numFmtId="0" fontId="292" fillId="0" borderId="0" applyNumberFormat="0" applyFill="0" applyBorder="0" applyAlignment="0" applyProtection="0"/>
    <xf numFmtId="0" fontId="292" fillId="0" borderId="0" applyNumberFormat="0" applyFill="0" applyBorder="0" applyAlignment="0" applyProtection="0"/>
    <xf numFmtId="0" fontId="292" fillId="0" borderId="0" applyNumberFormat="0" applyFill="0" applyBorder="0" applyAlignment="0" applyProtection="0"/>
    <xf numFmtId="0" fontId="292" fillId="0" borderId="0" applyNumberFormat="0" applyFill="0" applyBorder="0" applyAlignment="0" applyProtection="0"/>
    <xf numFmtId="0" fontId="292" fillId="0" borderId="0" applyNumberFormat="0" applyFill="0" applyBorder="0" applyAlignment="0" applyProtection="0"/>
    <xf numFmtId="0" fontId="292" fillId="0" borderId="0" applyNumberFormat="0" applyFill="0" applyBorder="0" applyAlignment="0" applyProtection="0"/>
    <xf numFmtId="0" fontId="292" fillId="0" borderId="0" applyNumberFormat="0" applyFill="0" applyBorder="0" applyAlignment="0" applyProtection="0"/>
    <xf numFmtId="0" fontId="292" fillId="0" borderId="0" applyNumberFormat="0" applyFill="0" applyBorder="0" applyAlignment="0" applyProtection="0"/>
    <xf numFmtId="0" fontId="293" fillId="0" borderId="0" applyNumberFormat="0" applyBorder="0" applyProtection="0">
      <alignment vertical="top"/>
    </xf>
    <xf numFmtId="175" fontId="294" fillId="0" borderId="0">
      <alignment vertical="top"/>
    </xf>
    <xf numFmtId="176" fontId="294" fillId="0" borderId="0">
      <alignment vertical="top"/>
    </xf>
    <xf numFmtId="0" fontId="295" fillId="0" borderId="0" applyNumberFormat="0" applyBorder="0" applyProtection="0">
      <alignment horizontal="center" vertical="center" wrapText="1"/>
    </xf>
    <xf numFmtId="175" fontId="296" fillId="0" borderId="62" applyBorder="0">
      <alignment horizontal="center" vertical="center" wrapText="1"/>
    </xf>
    <xf numFmtId="176" fontId="296" fillId="0" borderId="62" applyBorder="0">
      <alignment horizontal="center" vertical="center" wrapText="1"/>
    </xf>
    <xf numFmtId="272" fontId="297" fillId="124" borderId="60" applyProtection="0"/>
    <xf numFmtId="215" fontId="298" fillId="22" borderId="61"/>
    <xf numFmtId="215" fontId="298" fillId="22" borderId="61"/>
    <xf numFmtId="215" fontId="298" fillId="22" borderId="61"/>
    <xf numFmtId="215" fontId="298" fillId="22" borderId="61"/>
    <xf numFmtId="215" fontId="298" fillId="22" borderId="61"/>
    <xf numFmtId="215" fontId="298" fillId="22" borderId="61"/>
    <xf numFmtId="215" fontId="298" fillId="22" borderId="61"/>
    <xf numFmtId="215" fontId="298" fillId="22" borderId="61"/>
    <xf numFmtId="215" fontId="298" fillId="22" borderId="61"/>
    <xf numFmtId="215" fontId="298" fillId="22" borderId="61"/>
    <xf numFmtId="215" fontId="298" fillId="22" borderId="61"/>
    <xf numFmtId="215" fontId="298" fillId="22" borderId="61"/>
    <xf numFmtId="215" fontId="298" fillId="22" borderId="61"/>
    <xf numFmtId="215" fontId="298" fillId="22" borderId="61"/>
    <xf numFmtId="215" fontId="298" fillId="22" borderId="61"/>
    <xf numFmtId="215" fontId="298" fillId="22" borderId="61"/>
    <xf numFmtId="215" fontId="298" fillId="22" borderId="61"/>
    <xf numFmtId="215" fontId="298" fillId="22" borderId="61"/>
    <xf numFmtId="215" fontId="298" fillId="22" borderId="61"/>
    <xf numFmtId="215" fontId="298" fillId="22" borderId="61"/>
    <xf numFmtId="215" fontId="298" fillId="22" borderId="61"/>
    <xf numFmtId="215" fontId="298" fillId="22" borderId="61"/>
    <xf numFmtId="215" fontId="298" fillId="22" borderId="61"/>
    <xf numFmtId="215" fontId="298" fillId="22" borderId="61"/>
    <xf numFmtId="215" fontId="298" fillId="22" borderId="61"/>
    <xf numFmtId="215" fontId="298" fillId="22" borderId="61"/>
    <xf numFmtId="215" fontId="298" fillId="22" borderId="61"/>
    <xf numFmtId="215" fontId="298" fillId="22" borderId="61"/>
    <xf numFmtId="4" fontId="299" fillId="125" borderId="0" applyBorder="0" applyProtection="0">
      <alignment horizontal="right"/>
    </xf>
    <xf numFmtId="4" fontId="299" fillId="125" borderId="0" applyBorder="0" applyProtection="0">
      <alignment horizontal="right"/>
    </xf>
    <xf numFmtId="4" fontId="300" fillId="85" borderId="3" applyBorder="0">
      <alignment horizontal="right"/>
    </xf>
    <xf numFmtId="0" fontId="30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30" fillId="0" borderId="0"/>
    <xf numFmtId="0" fontId="30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33" fillId="0" borderId="0"/>
    <xf numFmtId="0" fontId="33" fillId="0" borderId="0"/>
    <xf numFmtId="0" fontId="126" fillId="0" borderId="21" applyNumberFormat="0" applyFill="0" applyAlignment="0" applyProtection="0"/>
    <xf numFmtId="0" fontId="126" fillId="0" borderId="21" applyNumberFormat="0" applyFill="0" applyAlignment="0" applyProtection="0"/>
    <xf numFmtId="0" fontId="126" fillId="0" borderId="21" applyNumberFormat="0" applyFill="0" applyAlignment="0" applyProtection="0"/>
    <xf numFmtId="0" fontId="126" fillId="0" borderId="21" applyNumberFormat="0" applyFill="0" applyAlignment="0" applyProtection="0"/>
    <xf numFmtId="0" fontId="126" fillId="0" borderId="21" applyNumberFormat="0" applyFill="0" applyAlignment="0" applyProtection="0"/>
    <xf numFmtId="0" fontId="126" fillId="0" borderId="21" applyNumberFormat="0" applyFill="0" applyAlignment="0" applyProtection="0"/>
    <xf numFmtId="0" fontId="126" fillId="0" borderId="21" applyNumberFormat="0" applyFill="0" applyAlignment="0" applyProtection="0"/>
    <xf numFmtId="0" fontId="126" fillId="0" borderId="21" applyNumberFormat="0" applyFill="0" applyAlignment="0" applyProtection="0"/>
    <xf numFmtId="0" fontId="126" fillId="0" borderId="21" applyNumberFormat="0" applyFill="0" applyAlignment="0" applyProtection="0"/>
    <xf numFmtId="0" fontId="126" fillId="0" borderId="21" applyNumberFormat="0" applyFill="0" applyAlignment="0" applyProtection="0"/>
    <xf numFmtId="0" fontId="126" fillId="0" borderId="21" applyNumberFormat="0" applyFill="0" applyAlignment="0" applyProtection="0"/>
    <xf numFmtId="0" fontId="126" fillId="0" borderId="21" applyNumberFormat="0" applyFill="0" applyAlignment="0" applyProtection="0"/>
    <xf numFmtId="0" fontId="33" fillId="0" borderId="0"/>
    <xf numFmtId="0" fontId="126" fillId="0" borderId="21" applyNumberFormat="0" applyFill="0" applyAlignment="0" applyProtection="0"/>
    <xf numFmtId="0" fontId="33" fillId="0" borderId="0"/>
    <xf numFmtId="0" fontId="126" fillId="0" borderId="21" applyNumberFormat="0" applyFill="0" applyAlignment="0" applyProtection="0"/>
    <xf numFmtId="0" fontId="126" fillId="0" borderId="21" applyNumberFormat="0" applyFill="0" applyAlignment="0" applyProtection="0"/>
    <xf numFmtId="0" fontId="126" fillId="0" borderId="21" applyNumberFormat="0" applyFill="0" applyAlignment="0" applyProtection="0"/>
    <xf numFmtId="0" fontId="126" fillId="0" borderId="21" applyNumberFormat="0" applyFill="0" applyAlignment="0" applyProtection="0"/>
    <xf numFmtId="0" fontId="126" fillId="0" borderId="21" applyNumberFormat="0" applyFill="0" applyAlignment="0" applyProtection="0"/>
    <xf numFmtId="0" fontId="126" fillId="0" borderId="21" applyNumberFormat="0" applyFill="0" applyAlignment="0" applyProtection="0"/>
    <xf numFmtId="0" fontId="126" fillId="0" borderId="21" applyNumberFormat="0" applyFill="0" applyAlignment="0" applyProtection="0"/>
    <xf numFmtId="0" fontId="126" fillId="0" borderId="21" applyNumberFormat="0" applyFill="0" applyAlignment="0" applyProtection="0"/>
    <xf numFmtId="0" fontId="126" fillId="0" borderId="21" applyNumberFormat="0" applyFill="0" applyAlignment="0" applyProtection="0"/>
    <xf numFmtId="0" fontId="126" fillId="0" borderId="21" applyNumberFormat="0" applyFill="0" applyAlignment="0" applyProtection="0"/>
    <xf numFmtId="0" fontId="126" fillId="0" borderId="21" applyNumberFormat="0" applyFill="0" applyAlignment="0" applyProtection="0"/>
    <xf numFmtId="0" fontId="301" fillId="0" borderId="58">
      <protection locked="0"/>
    </xf>
    <xf numFmtId="0" fontId="301" fillId="0" borderId="58">
      <protection locked="0"/>
    </xf>
    <xf numFmtId="0" fontId="301" fillId="0" borderId="58">
      <protection locked="0"/>
    </xf>
    <xf numFmtId="0" fontId="301" fillId="0" borderId="58">
      <protection locked="0"/>
    </xf>
    <xf numFmtId="0" fontId="301" fillId="0" borderId="58">
      <protection locked="0"/>
    </xf>
    <xf numFmtId="0" fontId="301" fillId="0" borderId="58">
      <protection locked="0"/>
    </xf>
    <xf numFmtId="0" fontId="301" fillId="0" borderId="58">
      <protection locked="0"/>
    </xf>
    <xf numFmtId="0" fontId="301" fillId="0" borderId="58">
      <protection locked="0"/>
    </xf>
    <xf numFmtId="0" fontId="301" fillId="0" borderId="58">
      <protection locked="0"/>
    </xf>
    <xf numFmtId="0" fontId="301" fillId="0" borderId="58">
      <protection locked="0"/>
    </xf>
    <xf numFmtId="0" fontId="301" fillId="0" borderId="58">
      <protection locked="0"/>
    </xf>
    <xf numFmtId="0" fontId="301" fillId="0" borderId="58">
      <protection locked="0"/>
    </xf>
    <xf numFmtId="0" fontId="301" fillId="0" borderId="58">
      <protection locked="0"/>
    </xf>
    <xf numFmtId="0" fontId="301" fillId="0" borderId="58">
      <protection locked="0"/>
    </xf>
    <xf numFmtId="0" fontId="301" fillId="0" borderId="58">
      <protection locked="0"/>
    </xf>
    <xf numFmtId="0" fontId="301" fillId="0" borderId="58">
      <protection locked="0"/>
    </xf>
    <xf numFmtId="0" fontId="301" fillId="0" borderId="58">
      <protection locked="0"/>
    </xf>
    <xf numFmtId="0" fontId="301" fillId="0" borderId="58">
      <protection locked="0"/>
    </xf>
    <xf numFmtId="0" fontId="301" fillId="0" borderId="58">
      <protection locked="0"/>
    </xf>
    <xf numFmtId="0" fontId="301" fillId="0" borderId="58">
      <protection locked="0"/>
    </xf>
    <xf numFmtId="0" fontId="301" fillId="0" borderId="58">
      <protection locked="0"/>
    </xf>
    <xf numFmtId="0" fontId="301" fillId="0" borderId="58">
      <protection locked="0"/>
    </xf>
    <xf numFmtId="0" fontId="301" fillId="0" borderId="58">
      <protection locked="0"/>
    </xf>
    <xf numFmtId="0" fontId="301" fillId="0" borderId="58">
      <protection locked="0"/>
    </xf>
    <xf numFmtId="0" fontId="301" fillId="0" borderId="58">
      <protection locked="0"/>
    </xf>
    <xf numFmtId="0" fontId="301" fillId="0" borderId="58">
      <protection locked="0"/>
    </xf>
    <xf numFmtId="0" fontId="301" fillId="0" borderId="58">
      <protection locked="0"/>
    </xf>
    <xf numFmtId="0" fontId="301" fillId="0" borderId="58">
      <protection locked="0"/>
    </xf>
    <xf numFmtId="0" fontId="301" fillId="0" borderId="58">
      <protection locked="0"/>
    </xf>
    <xf numFmtId="0" fontId="301" fillId="0" borderId="58">
      <protection locked="0"/>
    </xf>
    <xf numFmtId="0" fontId="301" fillId="0" borderId="58">
      <protection locked="0"/>
    </xf>
    <xf numFmtId="0" fontId="301" fillId="0" borderId="58">
      <protection locked="0"/>
    </xf>
    <xf numFmtId="0" fontId="301" fillId="0" borderId="58">
      <protection locked="0"/>
    </xf>
    <xf numFmtId="0" fontId="301" fillId="0" borderId="58">
      <protection locked="0"/>
    </xf>
    <xf numFmtId="0" fontId="301" fillId="0" borderId="58">
      <protection locked="0"/>
    </xf>
    <xf numFmtId="0" fontId="301" fillId="0" borderId="58">
      <protection locked="0"/>
    </xf>
    <xf numFmtId="0" fontId="301" fillId="0" borderId="58">
      <protection locked="0"/>
    </xf>
    <xf numFmtId="0" fontId="301" fillId="0" borderId="58">
      <protection locked="0"/>
    </xf>
    <xf numFmtId="0" fontId="301" fillId="0" borderId="58">
      <protection locked="0"/>
    </xf>
    <xf numFmtId="0" fontId="301" fillId="0" borderId="58">
      <protection locked="0"/>
    </xf>
    <xf numFmtId="0" fontId="301" fillId="0" borderId="58">
      <protection locked="0"/>
    </xf>
    <xf numFmtId="0" fontId="301" fillId="0" borderId="58">
      <protection locked="0"/>
    </xf>
    <xf numFmtId="0" fontId="301" fillId="0" borderId="58">
      <protection locked="0"/>
    </xf>
    <xf numFmtId="0" fontId="301" fillId="0" borderId="58">
      <protection locked="0"/>
    </xf>
    <xf numFmtId="0" fontId="301" fillId="0" borderId="58">
      <protection locked="0"/>
    </xf>
    <xf numFmtId="0" fontId="301" fillId="0" borderId="58">
      <protection locked="0"/>
    </xf>
    <xf numFmtId="0" fontId="301" fillId="0" borderId="58">
      <protection locked="0"/>
    </xf>
    <xf numFmtId="0" fontId="301" fillId="0" borderId="58">
      <protection locked="0"/>
    </xf>
    <xf numFmtId="0" fontId="301" fillId="0" borderId="58">
      <protection locked="0"/>
    </xf>
    <xf numFmtId="0" fontId="301" fillId="0" borderId="58">
      <protection locked="0"/>
    </xf>
    <xf numFmtId="0" fontId="301" fillId="0" borderId="58">
      <protection locked="0"/>
    </xf>
    <xf numFmtId="0" fontId="126" fillId="0" borderId="21" applyNumberFormat="0" applyFill="0" applyAlignment="0" applyProtection="0"/>
    <xf numFmtId="0" fontId="126" fillId="0" borderId="21" applyNumberFormat="0" applyFill="0" applyAlignment="0" applyProtection="0"/>
    <xf numFmtId="0" fontId="126" fillId="0" borderId="21" applyNumberFormat="0" applyFill="0" applyAlignment="0" applyProtection="0"/>
    <xf numFmtId="0" fontId="126" fillId="0" borderId="21" applyNumberFormat="0" applyFill="0" applyAlignment="0" applyProtection="0"/>
    <xf numFmtId="0" fontId="126" fillId="0" borderId="21" applyNumberFormat="0" applyFill="0" applyAlignment="0" applyProtection="0"/>
    <xf numFmtId="0" fontId="126" fillId="0" borderId="21" applyNumberFormat="0" applyFill="0" applyAlignment="0" applyProtection="0"/>
    <xf numFmtId="0" fontId="126" fillId="0" borderId="21" applyNumberFormat="0" applyFill="0" applyAlignment="0" applyProtection="0"/>
    <xf numFmtId="0" fontId="126" fillId="0" borderId="21" applyNumberFormat="0" applyFill="0" applyAlignment="0" applyProtection="0"/>
    <xf numFmtId="0" fontId="126" fillId="0" borderId="21" applyNumberFormat="0" applyFill="0" applyAlignment="0" applyProtection="0"/>
    <xf numFmtId="0" fontId="126" fillId="0" borderId="21" applyNumberFormat="0" applyFill="0" applyAlignment="0" applyProtection="0"/>
    <xf numFmtId="0" fontId="126" fillId="0" borderId="21" applyNumberFormat="0" applyFill="0" applyAlignment="0" applyProtection="0"/>
    <xf numFmtId="0" fontId="27" fillId="0" borderId="0">
      <alignment horizontal="right" vertical="top" wrapText="1"/>
    </xf>
    <xf numFmtId="0" fontId="27" fillId="0" borderId="0"/>
    <xf numFmtId="0" fontId="30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0" fillId="0" borderId="0"/>
    <xf numFmtId="0" fontId="30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0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0" fillId="0" borderId="0"/>
    <xf numFmtId="0" fontId="30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27" fillId="0" borderId="0"/>
    <xf numFmtId="0" fontId="27" fillId="0" borderId="0"/>
    <xf numFmtId="0" fontId="30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0" fillId="0" borderId="0"/>
    <xf numFmtId="0" fontId="30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0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0" fillId="0" borderId="0"/>
    <xf numFmtId="0" fontId="30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27" fillId="0" borderId="0"/>
    <xf numFmtId="0" fontId="105" fillId="4" borderId="22" applyNumberFormat="0" applyAlignment="0" applyProtection="0"/>
    <xf numFmtId="0" fontId="105" fillId="4" borderId="22" applyNumberFormat="0" applyAlignment="0" applyProtection="0"/>
    <xf numFmtId="0" fontId="105" fillId="4" borderId="22" applyNumberFormat="0" applyAlignment="0" applyProtection="0"/>
    <xf numFmtId="0" fontId="105" fillId="4" borderId="22" applyNumberFormat="0" applyAlignment="0" applyProtection="0"/>
    <xf numFmtId="0" fontId="105" fillId="4" borderId="22" applyNumberFormat="0" applyAlignment="0" applyProtection="0"/>
    <xf numFmtId="0" fontId="105" fillId="4" borderId="22" applyNumberFormat="0" applyAlignment="0" applyProtection="0"/>
    <xf numFmtId="0" fontId="105" fillId="4" borderId="22" applyNumberFormat="0" applyAlignment="0" applyProtection="0"/>
    <xf numFmtId="0" fontId="105" fillId="4" borderId="22" applyNumberFormat="0" applyAlignment="0" applyProtection="0"/>
    <xf numFmtId="0" fontId="105" fillId="4" borderId="22" applyNumberFormat="0" applyAlignment="0" applyProtection="0"/>
    <xf numFmtId="0" fontId="105" fillId="4" borderId="22" applyNumberFormat="0" applyAlignment="0" applyProtection="0"/>
    <xf numFmtId="0" fontId="105" fillId="4" borderId="22" applyNumberFormat="0" applyAlignment="0" applyProtection="0"/>
    <xf numFmtId="0" fontId="105" fillId="61" borderId="22" applyNumberFormat="0" applyAlignment="0" applyProtection="0"/>
    <xf numFmtId="0" fontId="105" fillId="61" borderId="22" applyNumberFormat="0" applyAlignment="0" applyProtection="0"/>
    <xf numFmtId="0" fontId="105" fillId="61" borderId="22" applyNumberFormat="0" applyAlignment="0" applyProtection="0"/>
    <xf numFmtId="0" fontId="105" fillId="61" borderId="22" applyNumberFormat="0" applyAlignment="0" applyProtection="0"/>
    <xf numFmtId="0" fontId="105" fillId="61" borderId="22" applyNumberFormat="0" applyAlignment="0" applyProtection="0"/>
    <xf numFmtId="0" fontId="105" fillId="61" borderId="22" applyNumberFormat="0" applyAlignment="0" applyProtection="0"/>
    <xf numFmtId="0" fontId="105" fillId="61" borderId="22" applyNumberFormat="0" applyAlignment="0" applyProtection="0"/>
    <xf numFmtId="0" fontId="105" fillId="61" borderId="22" applyNumberFormat="0" applyAlignment="0" applyProtection="0"/>
    <xf numFmtId="0" fontId="105" fillId="61" borderId="22" applyNumberFormat="0" applyAlignment="0" applyProtection="0"/>
    <xf numFmtId="0" fontId="105" fillId="61" borderId="22" applyNumberFormat="0" applyAlignment="0" applyProtection="0"/>
    <xf numFmtId="0" fontId="105" fillId="61" borderId="22" applyNumberFormat="0" applyAlignment="0" applyProtection="0"/>
    <xf numFmtId="0" fontId="105" fillId="61" borderId="22" applyNumberFormat="0" applyAlignment="0" applyProtection="0"/>
    <xf numFmtId="0" fontId="105" fillId="61" borderId="22" applyNumberFormat="0" applyAlignment="0" applyProtection="0"/>
    <xf numFmtId="0" fontId="105" fillId="61" borderId="22" applyNumberFormat="0" applyAlignment="0" applyProtection="0"/>
    <xf numFmtId="0" fontId="105" fillId="61" borderId="22" applyNumberFormat="0" applyAlignment="0" applyProtection="0"/>
    <xf numFmtId="0" fontId="105" fillId="61" borderId="22" applyNumberFormat="0" applyAlignment="0" applyProtection="0"/>
    <xf numFmtId="0" fontId="105" fillId="61" borderId="22" applyNumberFormat="0" applyAlignment="0" applyProtection="0"/>
    <xf numFmtId="0" fontId="105" fillId="61" borderId="22" applyNumberFormat="0" applyAlignment="0" applyProtection="0"/>
    <xf numFmtId="0" fontId="105" fillId="61" borderId="22" applyNumberFormat="0" applyAlignment="0" applyProtection="0"/>
    <xf numFmtId="0" fontId="105" fillId="61" borderId="22" applyNumberFormat="0" applyAlignment="0" applyProtection="0"/>
    <xf numFmtId="0" fontId="105" fillId="61" borderId="22" applyNumberFormat="0" applyAlignment="0" applyProtection="0"/>
    <xf numFmtId="0" fontId="105" fillId="61" borderId="22" applyNumberFormat="0" applyAlignment="0" applyProtection="0"/>
    <xf numFmtId="0" fontId="105" fillId="61" borderId="22" applyNumberFormat="0" applyAlignment="0" applyProtection="0"/>
    <xf numFmtId="0" fontId="105" fillId="61" borderId="22" applyNumberFormat="0" applyAlignment="0" applyProtection="0"/>
    <xf numFmtId="0" fontId="105" fillId="61" borderId="22" applyNumberFormat="0" applyAlignment="0" applyProtection="0"/>
    <xf numFmtId="0" fontId="105" fillId="61" borderId="22" applyNumberFormat="0" applyAlignment="0" applyProtection="0"/>
    <xf numFmtId="0" fontId="105" fillId="61" borderId="22" applyNumberFormat="0" applyAlignment="0" applyProtection="0"/>
    <xf numFmtId="0" fontId="105" fillId="61" borderId="22" applyNumberFormat="0" applyAlignment="0" applyProtection="0"/>
    <xf numFmtId="0" fontId="105" fillId="61" borderId="22" applyNumberFormat="0" applyAlignment="0" applyProtection="0"/>
    <xf numFmtId="0" fontId="105" fillId="61" borderId="22" applyNumberFormat="0" applyAlignment="0" applyProtection="0"/>
    <xf numFmtId="0" fontId="105" fillId="61" borderId="22" applyNumberFormat="0" applyAlignment="0" applyProtection="0"/>
    <xf numFmtId="0" fontId="105" fillId="61" borderId="22" applyNumberFormat="0" applyAlignment="0" applyProtection="0"/>
    <xf numFmtId="0" fontId="105" fillId="61" borderId="22" applyNumberFormat="0" applyAlignment="0" applyProtection="0"/>
    <xf numFmtId="0" fontId="105" fillId="61" borderId="22" applyNumberFormat="0" applyAlignment="0" applyProtection="0"/>
    <xf numFmtId="0" fontId="105" fillId="61" borderId="22" applyNumberFormat="0" applyAlignment="0" applyProtection="0"/>
    <xf numFmtId="0" fontId="105" fillId="61" borderId="22" applyNumberFormat="0" applyAlignment="0" applyProtection="0"/>
    <xf numFmtId="0" fontId="105" fillId="61" borderId="22" applyNumberFormat="0" applyAlignment="0" applyProtection="0"/>
    <xf numFmtId="0" fontId="105" fillId="61" borderId="22" applyNumberFormat="0" applyAlignment="0" applyProtection="0"/>
    <xf numFmtId="0" fontId="105" fillId="61" borderId="22" applyNumberFormat="0" applyAlignment="0" applyProtection="0"/>
    <xf numFmtId="0" fontId="105" fillId="61" borderId="22" applyNumberFormat="0" applyAlignment="0" applyProtection="0"/>
    <xf numFmtId="0" fontId="105" fillId="61" borderId="22" applyNumberFormat="0" applyAlignment="0" applyProtection="0"/>
    <xf numFmtId="0" fontId="105" fillId="61" borderId="22" applyNumberFormat="0" applyAlignment="0" applyProtection="0"/>
    <xf numFmtId="0" fontId="105" fillId="61" borderId="22" applyNumberFormat="0" applyAlignment="0" applyProtection="0"/>
    <xf numFmtId="0" fontId="105" fillId="61" borderId="22" applyNumberFormat="0" applyAlignment="0" applyProtection="0"/>
    <xf numFmtId="0" fontId="105" fillId="61" borderId="22" applyNumberFormat="0" applyAlignment="0" applyProtection="0"/>
    <xf numFmtId="0" fontId="105" fillId="61" borderId="22" applyNumberFormat="0" applyAlignment="0" applyProtection="0"/>
    <xf numFmtId="0" fontId="105" fillId="61" borderId="22" applyNumberFormat="0" applyAlignment="0" applyProtection="0"/>
    <xf numFmtId="0" fontId="105" fillId="61" borderId="22" applyNumberFormat="0" applyAlignment="0" applyProtection="0"/>
    <xf numFmtId="0" fontId="105" fillId="61" borderId="22" applyNumberFormat="0" applyAlignment="0" applyProtection="0"/>
    <xf numFmtId="0" fontId="105" fillId="61" borderId="22" applyNumberFormat="0" applyAlignment="0" applyProtection="0"/>
    <xf numFmtId="0" fontId="105" fillId="61" borderId="22" applyNumberFormat="0" applyAlignment="0" applyProtection="0"/>
    <xf numFmtId="0" fontId="105" fillId="61" borderId="22" applyNumberFormat="0" applyAlignment="0" applyProtection="0"/>
    <xf numFmtId="0" fontId="106" fillId="72" borderId="22" applyNumberFormat="0" applyAlignment="0" applyProtection="0"/>
    <xf numFmtId="0" fontId="33" fillId="0" borderId="0"/>
    <xf numFmtId="0" fontId="105" fillId="4" borderId="22" applyNumberFormat="0" applyAlignment="0" applyProtection="0"/>
    <xf numFmtId="0" fontId="105" fillId="4" borderId="22" applyNumberFormat="0" applyAlignment="0" applyProtection="0"/>
    <xf numFmtId="0" fontId="105" fillId="4" borderId="22" applyNumberFormat="0" applyAlignment="0" applyProtection="0"/>
    <xf numFmtId="0" fontId="105" fillId="4" borderId="22" applyNumberFormat="0" applyAlignment="0" applyProtection="0"/>
    <xf numFmtId="0" fontId="105" fillId="4" borderId="22" applyNumberFormat="0" applyAlignment="0" applyProtection="0"/>
    <xf numFmtId="0" fontId="105" fillId="4" borderId="22" applyNumberFormat="0" applyAlignment="0" applyProtection="0"/>
    <xf numFmtId="0" fontId="105" fillId="4" borderId="22" applyNumberFormat="0" applyAlignment="0" applyProtection="0"/>
    <xf numFmtId="0" fontId="105" fillId="4" borderId="22" applyNumberFormat="0" applyAlignment="0" applyProtection="0"/>
    <xf numFmtId="0" fontId="105" fillId="4" borderId="22" applyNumberFormat="0" applyAlignment="0" applyProtection="0"/>
    <xf numFmtId="0" fontId="105" fillId="4" borderId="22" applyNumberFormat="0" applyAlignment="0" applyProtection="0"/>
    <xf numFmtId="0" fontId="105" fillId="4" borderId="22" applyNumberFormat="0" applyAlignment="0" applyProtection="0"/>
    <xf numFmtId="0" fontId="105" fillId="4" borderId="22" applyNumberFormat="0" applyAlignment="0" applyProtection="0"/>
    <xf numFmtId="0" fontId="105" fillId="4" borderId="22" applyNumberFormat="0" applyAlignment="0" applyProtection="0"/>
    <xf numFmtId="0" fontId="105" fillId="4" borderId="22" applyNumberFormat="0" applyAlignment="0" applyProtection="0"/>
    <xf numFmtId="0" fontId="105" fillId="4" borderId="22" applyNumberFormat="0" applyAlignment="0" applyProtection="0"/>
    <xf numFmtId="0" fontId="105" fillId="4" borderId="22" applyNumberFormat="0" applyAlignment="0" applyProtection="0"/>
    <xf numFmtId="0" fontId="105" fillId="4" borderId="22" applyNumberFormat="0" applyAlignment="0" applyProtection="0"/>
    <xf numFmtId="0" fontId="105" fillId="4" borderId="22" applyNumberFormat="0" applyAlignment="0" applyProtection="0"/>
    <xf numFmtId="0" fontId="105" fillId="4" borderId="22" applyNumberFormat="0" applyAlignment="0" applyProtection="0"/>
    <xf numFmtId="0" fontId="105" fillId="4" borderId="22" applyNumberFormat="0" applyAlignment="0" applyProtection="0"/>
    <xf numFmtId="0" fontId="105" fillId="4" borderId="22" applyNumberFormat="0" applyAlignment="0" applyProtection="0"/>
    <xf numFmtId="0" fontId="105" fillId="4" borderId="22" applyNumberFormat="0" applyAlignment="0" applyProtection="0"/>
    <xf numFmtId="0" fontId="27" fillId="0" borderId="3">
      <alignment horizontal="center" wrapText="1"/>
    </xf>
    <xf numFmtId="0" fontId="27" fillId="0" borderId="3">
      <alignment horizontal="center" wrapText="1"/>
    </xf>
    <xf numFmtId="0" fontId="33" fillId="0" borderId="0"/>
    <xf numFmtId="0" fontId="30" fillId="0" borderId="0">
      <alignment vertical="top"/>
    </xf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0" fillId="0" borderId="0">
      <alignment vertical="top"/>
    </xf>
    <xf numFmtId="0" fontId="30" fillId="0" borderId="0">
      <alignment vertical="top"/>
    </xf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0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0" fillId="0" borderId="0"/>
    <xf numFmtId="0" fontId="30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278" fontId="33" fillId="0" borderId="0"/>
    <xf numFmtId="0" fontId="33" fillId="0" borderId="0"/>
    <xf numFmtId="0" fontId="33" fillId="0" borderId="0"/>
    <xf numFmtId="0" fontId="33" fillId="0" borderId="0"/>
    <xf numFmtId="278" fontId="33" fillId="0" borderId="0" applyFont="0" applyFill="0" applyBorder="0" applyAlignment="0" applyProtection="0"/>
    <xf numFmtId="0" fontId="302" fillId="0" borderId="0" applyNumberFormat="0" applyFill="0" applyBorder="0" applyAlignment="0" applyProtection="0"/>
    <xf numFmtId="0" fontId="302" fillId="0" borderId="0" applyNumberFormat="0" applyFill="0" applyBorder="0" applyAlignment="0" applyProtection="0"/>
    <xf numFmtId="0" fontId="302" fillId="0" borderId="0" applyNumberFormat="0" applyFill="0" applyBorder="0" applyAlignment="0" applyProtection="0"/>
    <xf numFmtId="0" fontId="302" fillId="0" borderId="0" applyNumberFormat="0" applyFill="0" applyBorder="0" applyAlignment="0" applyProtection="0"/>
    <xf numFmtId="0" fontId="302" fillId="0" borderId="0" applyNumberFormat="0" applyFill="0" applyBorder="0" applyAlignment="0" applyProtection="0"/>
    <xf numFmtId="0" fontId="302" fillId="0" borderId="0" applyNumberFormat="0" applyFill="0" applyBorder="0" applyAlignment="0" applyProtection="0"/>
    <xf numFmtId="0" fontId="302" fillId="0" borderId="0" applyNumberFormat="0" applyFill="0" applyBorder="0" applyAlignment="0" applyProtection="0"/>
    <xf numFmtId="0" fontId="302" fillId="0" borderId="0" applyNumberFormat="0" applyFill="0" applyBorder="0" applyAlignment="0" applyProtection="0"/>
    <xf numFmtId="0" fontId="302" fillId="0" borderId="0" applyNumberFormat="0" applyFill="0" applyBorder="0" applyAlignment="0" applyProtection="0"/>
    <xf numFmtId="0" fontId="302" fillId="0" borderId="0" applyNumberFormat="0" applyFill="0" applyBorder="0" applyAlignment="0" applyProtection="0"/>
    <xf numFmtId="0" fontId="302" fillId="0" borderId="0" applyNumberFormat="0" applyFill="0" applyBorder="0" applyAlignment="0" applyProtection="0"/>
    <xf numFmtId="0" fontId="302" fillId="0" borderId="0" applyNumberFormat="0" applyFill="0" applyBorder="0" applyAlignment="0" applyProtection="0"/>
    <xf numFmtId="0" fontId="302" fillId="0" borderId="0" applyNumberFormat="0" applyFill="0" applyBorder="0" applyAlignment="0" applyProtection="0"/>
    <xf numFmtId="0" fontId="302" fillId="0" borderId="0" applyNumberFormat="0" applyFill="0" applyBorder="0" applyAlignment="0" applyProtection="0"/>
    <xf numFmtId="0" fontId="302" fillId="0" borderId="0" applyNumberFormat="0" applyFill="0" applyBorder="0" applyAlignment="0" applyProtection="0"/>
    <xf numFmtId="0" fontId="302" fillId="0" borderId="0" applyNumberFormat="0" applyFill="0" applyBorder="0" applyAlignment="0" applyProtection="0"/>
    <xf numFmtId="0" fontId="302" fillId="0" borderId="0" applyNumberFormat="0" applyFill="0" applyBorder="0" applyAlignment="0" applyProtection="0"/>
    <xf numFmtId="0" fontId="302" fillId="0" borderId="0" applyNumberFormat="0" applyFill="0" applyBorder="0" applyAlignment="0" applyProtection="0"/>
    <xf numFmtId="0" fontId="302" fillId="0" borderId="0" applyNumberFormat="0" applyFill="0" applyBorder="0" applyAlignment="0" applyProtection="0"/>
    <xf numFmtId="0" fontId="302" fillId="0" borderId="0" applyNumberFormat="0" applyFill="0" applyBorder="0" applyAlignment="0" applyProtection="0"/>
    <xf numFmtId="0" fontId="302" fillId="0" borderId="0" applyNumberFormat="0" applyFill="0" applyBorder="0" applyAlignment="0" applyProtection="0"/>
    <xf numFmtId="0" fontId="302" fillId="0" borderId="0" applyNumberFormat="0" applyFill="0" applyBorder="0" applyAlignment="0" applyProtection="0"/>
    <xf numFmtId="0" fontId="302" fillId="0" borderId="0" applyNumberFormat="0" applyFill="0" applyBorder="0" applyAlignment="0" applyProtection="0"/>
    <xf numFmtId="0" fontId="302" fillId="0" borderId="0" applyNumberFormat="0" applyFill="0" applyBorder="0" applyAlignment="0" applyProtection="0"/>
    <xf numFmtId="0" fontId="302" fillId="0" borderId="0" applyNumberFormat="0" applyFill="0" applyBorder="0" applyAlignment="0" applyProtection="0"/>
    <xf numFmtId="0" fontId="302" fillId="0" borderId="0" applyNumberFormat="0" applyFill="0" applyBorder="0" applyAlignment="0" applyProtection="0"/>
    <xf numFmtId="0" fontId="302" fillId="0" borderId="0" applyNumberFormat="0" applyFill="0" applyBorder="0" applyAlignment="0" applyProtection="0"/>
    <xf numFmtId="0" fontId="302" fillId="0" borderId="0" applyNumberFormat="0" applyFill="0" applyBorder="0" applyAlignment="0" applyProtection="0"/>
    <xf numFmtId="0" fontId="302" fillId="0" borderId="0" applyNumberFormat="0" applyFill="0" applyBorder="0" applyAlignment="0" applyProtection="0"/>
    <xf numFmtId="0" fontId="302" fillId="0" borderId="0" applyNumberFormat="0" applyFill="0" applyBorder="0" applyAlignment="0" applyProtection="0"/>
    <xf numFmtId="0" fontId="302" fillId="0" borderId="0" applyNumberFormat="0" applyFill="0" applyBorder="0" applyAlignment="0" applyProtection="0"/>
    <xf numFmtId="0" fontId="302" fillId="0" borderId="0" applyNumberFormat="0" applyFill="0" applyBorder="0" applyAlignment="0" applyProtection="0"/>
    <xf numFmtId="0" fontId="302" fillId="0" borderId="0" applyNumberFormat="0" applyFill="0" applyBorder="0" applyAlignment="0" applyProtection="0"/>
    <xf numFmtId="0" fontId="302" fillId="0" borderId="0" applyNumberFormat="0" applyFill="0" applyBorder="0" applyAlignment="0" applyProtection="0"/>
    <xf numFmtId="279" fontId="74" fillId="0" borderId="0"/>
    <xf numFmtId="0" fontId="303" fillId="81" borderId="0" applyFill="0"/>
    <xf numFmtId="0" fontId="202" fillId="85" borderId="0" applyNumberFormat="0" applyBorder="0" applyAlignment="0" applyProtection="0"/>
    <xf numFmtId="0" fontId="202" fillId="85" borderId="0" applyNumberFormat="0" applyBorder="0" applyAlignment="0" applyProtection="0"/>
    <xf numFmtId="0" fontId="202" fillId="85" borderId="0" applyNumberFormat="0" applyBorder="0" applyAlignment="0" applyProtection="0"/>
    <xf numFmtId="0" fontId="202" fillId="85" borderId="0" applyNumberFormat="0" applyBorder="0" applyAlignment="0" applyProtection="0"/>
    <xf numFmtId="0" fontId="202" fillId="85" borderId="0" applyNumberFormat="0" applyBorder="0" applyAlignment="0" applyProtection="0"/>
    <xf numFmtId="0" fontId="202" fillId="85" borderId="0" applyNumberFormat="0" applyBorder="0" applyAlignment="0" applyProtection="0"/>
    <xf numFmtId="0" fontId="202" fillId="85" borderId="0" applyNumberFormat="0" applyBorder="0" applyAlignment="0" applyProtection="0"/>
    <xf numFmtId="0" fontId="202" fillId="85" borderId="0" applyNumberFormat="0" applyBorder="0" applyAlignment="0" applyProtection="0"/>
    <xf numFmtId="0" fontId="202" fillId="85" borderId="0" applyNumberFormat="0" applyBorder="0" applyAlignment="0" applyProtection="0"/>
    <xf numFmtId="0" fontId="202" fillId="85" borderId="0" applyNumberFormat="0" applyBorder="0" applyAlignment="0" applyProtection="0"/>
    <xf numFmtId="0" fontId="202" fillId="85" borderId="0" applyNumberFormat="0" applyBorder="0" applyAlignment="0" applyProtection="0"/>
    <xf numFmtId="0" fontId="202" fillId="91" borderId="0" applyNumberFormat="0" applyBorder="0" applyAlignment="0" applyProtection="0"/>
    <xf numFmtId="0" fontId="202" fillId="85" borderId="0" applyNumberFormat="0" applyBorder="0" applyAlignment="0" applyProtection="0"/>
    <xf numFmtId="0" fontId="202" fillId="85" borderId="0" applyNumberFormat="0" applyBorder="0" applyAlignment="0" applyProtection="0"/>
    <xf numFmtId="0" fontId="202" fillId="85" borderId="0" applyNumberFormat="0" applyBorder="0" applyAlignment="0" applyProtection="0"/>
    <xf numFmtId="0" fontId="202" fillId="85" borderId="0" applyNumberFormat="0" applyBorder="0" applyAlignment="0" applyProtection="0"/>
    <xf numFmtId="0" fontId="202" fillId="85" borderId="0" applyNumberFormat="0" applyBorder="0" applyAlignment="0" applyProtection="0"/>
    <xf numFmtId="0" fontId="202" fillId="85" borderId="0" applyNumberFormat="0" applyBorder="0" applyAlignment="0" applyProtection="0"/>
    <xf numFmtId="0" fontId="202" fillId="85" borderId="0" applyNumberFormat="0" applyBorder="0" applyAlignment="0" applyProtection="0"/>
    <xf numFmtId="0" fontId="202" fillId="85" borderId="0" applyNumberFormat="0" applyBorder="0" applyAlignment="0" applyProtection="0"/>
    <xf numFmtId="0" fontId="202" fillId="85" borderId="0" applyNumberFormat="0" applyBorder="0" applyAlignment="0" applyProtection="0"/>
    <xf numFmtId="0" fontId="202" fillId="85" borderId="0" applyNumberFormat="0" applyBorder="0" applyAlignment="0" applyProtection="0"/>
    <xf numFmtId="0" fontId="202" fillId="85" borderId="0" applyNumberFormat="0" applyBorder="0" applyAlignment="0" applyProtection="0"/>
    <xf numFmtId="0" fontId="202" fillId="85" borderId="0" applyNumberFormat="0" applyBorder="0" applyAlignment="0" applyProtection="0"/>
    <xf numFmtId="0" fontId="202" fillId="85" borderId="0" applyNumberFormat="0" applyBorder="0" applyAlignment="0" applyProtection="0"/>
    <xf numFmtId="0" fontId="202" fillId="85" borderId="0" applyNumberFormat="0" applyBorder="0" applyAlignment="0" applyProtection="0"/>
    <xf numFmtId="0" fontId="202" fillId="85" borderId="0" applyNumberFormat="0" applyBorder="0" applyAlignment="0" applyProtection="0"/>
    <xf numFmtId="0" fontId="202" fillId="85" borderId="0" applyNumberFormat="0" applyBorder="0" applyAlignment="0" applyProtection="0"/>
    <xf numFmtId="0" fontId="202" fillId="85" borderId="0" applyNumberFormat="0" applyBorder="0" applyAlignment="0" applyProtection="0"/>
    <xf numFmtId="0" fontId="202" fillId="85" borderId="0" applyNumberFormat="0" applyBorder="0" applyAlignment="0" applyProtection="0"/>
    <xf numFmtId="0" fontId="202" fillId="85" borderId="0" applyNumberFormat="0" applyBorder="0" applyAlignment="0" applyProtection="0"/>
    <xf numFmtId="0" fontId="202" fillId="85" borderId="0" applyNumberFormat="0" applyBorder="0" applyAlignment="0" applyProtection="0"/>
    <xf numFmtId="0" fontId="202" fillId="85" borderId="0" applyNumberFormat="0" applyBorder="0" applyAlignment="0" applyProtection="0"/>
    <xf numFmtId="0" fontId="202" fillId="85" borderId="0" applyNumberFormat="0" applyBorder="0" applyAlignment="0" applyProtection="0"/>
    <xf numFmtId="0" fontId="30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0" fillId="0" borderId="0"/>
    <xf numFmtId="0" fontId="30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0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9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04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176" fontId="305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0" fillId="0" borderId="0"/>
    <xf numFmtId="0" fontId="33" fillId="0" borderId="0"/>
    <xf numFmtId="0" fontId="30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0" fillId="0" borderId="0"/>
    <xf numFmtId="0" fontId="30" fillId="0" borderId="0"/>
    <xf numFmtId="0" fontId="30" fillId="0" borderId="0">
      <alignment vertical="center"/>
    </xf>
    <xf numFmtId="0" fontId="44" fillId="0" borderId="0">
      <alignment vertical="center"/>
    </xf>
    <xf numFmtId="0" fontId="306" fillId="0" borderId="0" applyNumberFormat="0" applyBorder="0" applyProtection="0"/>
    <xf numFmtId="0" fontId="305" fillId="0" borderId="0"/>
    <xf numFmtId="0" fontId="33" fillId="0" borderId="0"/>
    <xf numFmtId="0" fontId="33" fillId="0" borderId="0"/>
    <xf numFmtId="0" fontId="33" fillId="0" borderId="0"/>
    <xf numFmtId="0" fontId="30" fillId="0" borderId="0"/>
    <xf numFmtId="0" fontId="44" fillId="0" borderId="0"/>
    <xf numFmtId="0" fontId="30" fillId="0" borderId="0"/>
    <xf numFmtId="0" fontId="44" fillId="0" borderId="0">
      <alignment vertical="center"/>
    </xf>
    <xf numFmtId="0" fontId="30" fillId="0" borderId="0">
      <alignment vertical="center"/>
    </xf>
    <xf numFmtId="0" fontId="30" fillId="0" borderId="0"/>
    <xf numFmtId="0" fontId="44" fillId="0" borderId="0"/>
    <xf numFmtId="0" fontId="30" fillId="0" borderId="0"/>
    <xf numFmtId="0" fontId="44" fillId="0" borderId="0">
      <alignment vertical="center"/>
    </xf>
    <xf numFmtId="0" fontId="30" fillId="0" borderId="0">
      <alignment vertical="center"/>
    </xf>
    <xf numFmtId="0" fontId="30" fillId="0" borderId="0"/>
    <xf numFmtId="0" fontId="44" fillId="0" borderId="0"/>
    <xf numFmtId="0" fontId="30" fillId="0" borderId="0"/>
    <xf numFmtId="0" fontId="30" fillId="0" borderId="0"/>
    <xf numFmtId="0" fontId="44" fillId="0" borderId="0"/>
    <xf numFmtId="0" fontId="30" fillId="0" borderId="0"/>
    <xf numFmtId="0" fontId="44" fillId="0" borderId="0"/>
    <xf numFmtId="0" fontId="30" fillId="0" borderId="0"/>
    <xf numFmtId="0" fontId="44" fillId="0" borderId="0">
      <alignment vertical="center"/>
    </xf>
    <xf numFmtId="0" fontId="30" fillId="0" borderId="0">
      <alignment vertical="center"/>
    </xf>
    <xf numFmtId="0" fontId="30" fillId="0" borderId="0"/>
    <xf numFmtId="0" fontId="44" fillId="0" borderId="0"/>
    <xf numFmtId="0" fontId="30" fillId="0" borderId="0"/>
    <xf numFmtId="0" fontId="44" fillId="0" borderId="0">
      <alignment vertical="center"/>
    </xf>
    <xf numFmtId="0" fontId="30" fillId="0" borderId="0">
      <alignment vertical="center"/>
    </xf>
    <xf numFmtId="0" fontId="30" fillId="0" borderId="0" applyProtection="0"/>
    <xf numFmtId="0" fontId="30" fillId="0" borderId="0" applyProtection="0"/>
    <xf numFmtId="0" fontId="30" fillId="0" borderId="0"/>
    <xf numFmtId="0" fontId="44" fillId="0" borderId="0"/>
    <xf numFmtId="0" fontId="307" fillId="0" borderId="0"/>
    <xf numFmtId="0" fontId="30" fillId="0" borderId="0" applyProtection="0"/>
    <xf numFmtId="0" fontId="30" fillId="0" borderId="0" applyProtection="0"/>
    <xf numFmtId="0" fontId="30" fillId="0" borderId="0"/>
    <xf numFmtId="0" fontId="44" fillId="0" borderId="0"/>
    <xf numFmtId="0" fontId="30" fillId="0" borderId="0"/>
    <xf numFmtId="0" fontId="30" fillId="0" borderId="0" applyProtection="0"/>
    <xf numFmtId="0" fontId="30" fillId="0" borderId="0"/>
    <xf numFmtId="0" fontId="44" fillId="0" borderId="0"/>
    <xf numFmtId="0" fontId="30" fillId="0" borderId="0"/>
    <xf numFmtId="0" fontId="44" fillId="0" borderId="0">
      <alignment vertical="center"/>
    </xf>
    <xf numFmtId="0" fontId="30" fillId="0" borderId="0">
      <alignment vertical="center"/>
    </xf>
    <xf numFmtId="0" fontId="30" fillId="0" borderId="0" applyProtection="0"/>
    <xf numFmtId="0" fontId="30" fillId="0" borderId="0" applyProtection="0"/>
    <xf numFmtId="0" fontId="30" fillId="0" borderId="0" applyProtection="0"/>
    <xf numFmtId="0" fontId="30" fillId="0" borderId="0"/>
    <xf numFmtId="0" fontId="44" fillId="0" borderId="0"/>
    <xf numFmtId="0" fontId="30" fillId="0" borderId="0"/>
    <xf numFmtId="0" fontId="44" fillId="0" borderId="0">
      <alignment vertical="center"/>
    </xf>
    <xf numFmtId="0" fontId="30" fillId="0" borderId="0">
      <alignment vertical="center"/>
    </xf>
    <xf numFmtId="0" fontId="19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9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9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3" fillId="0" borderId="0"/>
    <xf numFmtId="0" fontId="33" fillId="0" borderId="0"/>
    <xf numFmtId="0" fontId="19" fillId="0" borderId="0"/>
    <xf numFmtId="0" fontId="44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71" fillId="0" borderId="0"/>
    <xf numFmtId="0" fontId="19" fillId="0" borderId="0"/>
    <xf numFmtId="0" fontId="19" fillId="0" borderId="0"/>
    <xf numFmtId="0" fontId="19" fillId="0" borderId="0"/>
    <xf numFmtId="0" fontId="33" fillId="0" borderId="0"/>
    <xf numFmtId="0" fontId="30" fillId="0" borderId="0"/>
    <xf numFmtId="0" fontId="44" fillId="0" borderId="0"/>
    <xf numFmtId="0" fontId="30" fillId="0" borderId="0"/>
    <xf numFmtId="0" fontId="30" fillId="0" borderId="0"/>
    <xf numFmtId="0" fontId="44" fillId="0" borderId="0"/>
    <xf numFmtId="0" fontId="30" fillId="0" borderId="0"/>
    <xf numFmtId="0" fontId="44" fillId="0" borderId="0"/>
    <xf numFmtId="0" fontId="30" fillId="0" borderId="0"/>
    <xf numFmtId="0" fontId="44" fillId="0" borderId="0">
      <alignment vertical="center"/>
    </xf>
    <xf numFmtId="0" fontId="30" fillId="0" borderId="0">
      <alignment vertical="center"/>
    </xf>
    <xf numFmtId="0" fontId="30" fillId="0" borderId="0"/>
    <xf numFmtId="0" fontId="44" fillId="0" borderId="0"/>
    <xf numFmtId="0" fontId="30" fillId="0" borderId="0"/>
    <xf numFmtId="0" fontId="44" fillId="0" borderId="0">
      <alignment vertical="center"/>
    </xf>
    <xf numFmtId="0" fontId="30" fillId="0" borderId="0">
      <alignment vertical="center"/>
    </xf>
    <xf numFmtId="0" fontId="30" fillId="0" borderId="0"/>
    <xf numFmtId="0" fontId="44" fillId="0" borderId="0"/>
    <xf numFmtId="0" fontId="30" fillId="0" borderId="0"/>
    <xf numFmtId="0" fontId="44" fillId="0" borderId="0"/>
    <xf numFmtId="0" fontId="30" fillId="0" borderId="0"/>
    <xf numFmtId="0" fontId="44" fillId="0" borderId="0"/>
    <xf numFmtId="0" fontId="30" fillId="0" borderId="0"/>
    <xf numFmtId="0" fontId="44" fillId="0" borderId="0">
      <alignment vertical="center"/>
    </xf>
    <xf numFmtId="0" fontId="30" fillId="0" borderId="0">
      <alignment vertical="center"/>
    </xf>
    <xf numFmtId="0" fontId="30" fillId="0" borderId="0"/>
    <xf numFmtId="0" fontId="44" fillId="0" borderId="0"/>
    <xf numFmtId="0" fontId="30" fillId="0" borderId="0"/>
    <xf numFmtId="0" fontId="44" fillId="0" borderId="0">
      <alignment vertical="center"/>
    </xf>
    <xf numFmtId="0" fontId="30" fillId="0" borderId="0">
      <alignment vertical="center"/>
    </xf>
    <xf numFmtId="0" fontId="30" fillId="0" borderId="0"/>
    <xf numFmtId="0" fontId="44" fillId="0" borderId="0"/>
    <xf numFmtId="0" fontId="30" fillId="0" borderId="0"/>
    <xf numFmtId="0" fontId="44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21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175" fontId="71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21" fillId="0" borderId="0"/>
    <xf numFmtId="0" fontId="30" fillId="0" borderId="0"/>
    <xf numFmtId="0" fontId="30" fillId="0" borderId="0" applyProtection="0"/>
    <xf numFmtId="0" fontId="21" fillId="0" borderId="0"/>
    <xf numFmtId="0" fontId="44" fillId="0" borderId="0">
      <alignment vertical="center"/>
    </xf>
    <xf numFmtId="0" fontId="21" fillId="0" borderId="0"/>
    <xf numFmtId="0" fontId="71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0" fillId="0" borderId="0"/>
    <xf numFmtId="0" fontId="44" fillId="0" borderId="0"/>
    <xf numFmtId="0" fontId="30" fillId="0" borderId="0"/>
    <xf numFmtId="0" fontId="44" fillId="0" borderId="0">
      <alignment vertical="center"/>
    </xf>
    <xf numFmtId="0" fontId="30" fillId="0" borderId="0">
      <alignment vertical="center"/>
    </xf>
    <xf numFmtId="0" fontId="30" fillId="0" borderId="0"/>
    <xf numFmtId="0" fontId="44" fillId="0" borderId="0"/>
    <xf numFmtId="0" fontId="30" fillId="0" borderId="0"/>
    <xf numFmtId="0" fontId="44" fillId="0" borderId="0">
      <alignment vertical="center"/>
    </xf>
    <xf numFmtId="0" fontId="30" fillId="0" borderId="0">
      <alignment vertical="center"/>
    </xf>
    <xf numFmtId="0" fontId="30" fillId="0" borderId="0"/>
    <xf numFmtId="0" fontId="44" fillId="0" borderId="0"/>
    <xf numFmtId="0" fontId="30" fillId="0" borderId="0"/>
    <xf numFmtId="0" fontId="44" fillId="0" borderId="0"/>
    <xf numFmtId="0" fontId="30" fillId="0" borderId="0"/>
    <xf numFmtId="0" fontId="44" fillId="0" borderId="0"/>
    <xf numFmtId="0" fontId="30" fillId="0" borderId="0"/>
    <xf numFmtId="0" fontId="44" fillId="0" borderId="0">
      <alignment vertical="center"/>
    </xf>
    <xf numFmtId="0" fontId="30" fillId="0" borderId="0">
      <alignment vertical="center"/>
    </xf>
    <xf numFmtId="0" fontId="30" fillId="0" borderId="0"/>
    <xf numFmtId="0" fontId="44" fillId="0" borderId="0"/>
    <xf numFmtId="0" fontId="30" fillId="0" borderId="0"/>
    <xf numFmtId="0" fontId="44" fillId="0" borderId="0">
      <alignment vertical="center"/>
    </xf>
    <xf numFmtId="0" fontId="30" fillId="0" borderId="0">
      <alignment vertical="center"/>
    </xf>
    <xf numFmtId="0" fontId="30" fillId="0" borderId="0"/>
    <xf numFmtId="0" fontId="44" fillId="0" borderId="0"/>
    <xf numFmtId="0" fontId="44" fillId="0" borderId="0"/>
    <xf numFmtId="0" fontId="71" fillId="0" borderId="0">
      <alignment vertical="center"/>
    </xf>
    <xf numFmtId="0" fontId="30" fillId="0" borderId="0"/>
    <xf numFmtId="0" fontId="71" fillId="0" borderId="0">
      <alignment vertical="center"/>
    </xf>
    <xf numFmtId="0" fontId="30" fillId="0" borderId="0"/>
    <xf numFmtId="0" fontId="44" fillId="0" borderId="0"/>
    <xf numFmtId="0" fontId="30" fillId="0" borderId="0"/>
    <xf numFmtId="0" fontId="44" fillId="0" borderId="0"/>
    <xf numFmtId="0" fontId="30" fillId="0" borderId="0"/>
    <xf numFmtId="0" fontId="44" fillId="0" borderId="0">
      <alignment vertical="center"/>
    </xf>
    <xf numFmtId="0" fontId="30" fillId="0" borderId="0">
      <alignment vertical="center"/>
    </xf>
    <xf numFmtId="0" fontId="30" fillId="0" borderId="0"/>
    <xf numFmtId="0" fontId="44" fillId="0" borderId="0"/>
    <xf numFmtId="0" fontId="30" fillId="0" borderId="0"/>
    <xf numFmtId="0" fontId="44" fillId="0" borderId="0">
      <alignment vertical="center"/>
    </xf>
    <xf numFmtId="0" fontId="30" fillId="0" borderId="0">
      <alignment vertical="center"/>
    </xf>
    <xf numFmtId="0" fontId="19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9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175" fontId="71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9" fillId="0" borderId="0"/>
    <xf numFmtId="0" fontId="30" fillId="0" borderId="0"/>
    <xf numFmtId="0" fontId="30" fillId="0" borderId="0" applyProtection="0"/>
    <xf numFmtId="0" fontId="19" fillId="0" borderId="0"/>
    <xf numFmtId="0" fontId="44" fillId="0" borderId="0">
      <alignment vertical="center"/>
    </xf>
    <xf numFmtId="0" fontId="30" fillId="0" borderId="0">
      <alignment vertical="center"/>
    </xf>
    <xf numFmtId="0" fontId="71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0" fillId="0" borderId="0"/>
    <xf numFmtId="0" fontId="44" fillId="0" borderId="0"/>
    <xf numFmtId="0" fontId="30" fillId="0" borderId="0"/>
    <xf numFmtId="0" fontId="44" fillId="0" borderId="0"/>
    <xf numFmtId="0" fontId="30" fillId="0" borderId="0"/>
    <xf numFmtId="0" fontId="44" fillId="0" borderId="0"/>
    <xf numFmtId="0" fontId="30" fillId="0" borderId="0"/>
    <xf numFmtId="0" fontId="44" fillId="0" borderId="0">
      <alignment vertical="center"/>
    </xf>
    <xf numFmtId="0" fontId="30" fillId="0" borderId="0">
      <alignment vertical="center"/>
    </xf>
    <xf numFmtId="0" fontId="30" fillId="0" borderId="0"/>
    <xf numFmtId="0" fontId="44" fillId="0" borderId="0"/>
    <xf numFmtId="0" fontId="30" fillId="0" borderId="0"/>
    <xf numFmtId="0" fontId="44" fillId="0" borderId="0">
      <alignment vertical="center"/>
    </xf>
    <xf numFmtId="0" fontId="30" fillId="0" borderId="0">
      <alignment vertical="center"/>
    </xf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9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9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175" fontId="35" fillId="0" borderId="0"/>
    <xf numFmtId="0" fontId="19" fillId="0" borderId="0"/>
    <xf numFmtId="176" fontId="35" fillId="0" borderId="0"/>
    <xf numFmtId="0" fontId="35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175" fontId="35" fillId="0" borderId="0"/>
    <xf numFmtId="0" fontId="30" fillId="0" borderId="0"/>
    <xf numFmtId="0" fontId="30" fillId="0" borderId="0" applyProtection="0"/>
    <xf numFmtId="176" fontId="35" fillId="0" borderId="0"/>
    <xf numFmtId="0" fontId="44" fillId="0" borderId="0">
      <alignment vertical="center"/>
    </xf>
    <xf numFmtId="0" fontId="35" fillId="0" borderId="0"/>
    <xf numFmtId="0" fontId="30" fillId="0" borderId="0">
      <alignment vertical="center"/>
    </xf>
    <xf numFmtId="0" fontId="33" fillId="0" borderId="0"/>
    <xf numFmtId="0" fontId="33" fillId="0" borderId="0"/>
    <xf numFmtId="0" fontId="33" fillId="0" borderId="0"/>
    <xf numFmtId="0" fontId="33" fillId="0" borderId="0"/>
    <xf numFmtId="0" fontId="30" fillId="0" borderId="0"/>
    <xf numFmtId="0" fontId="44" fillId="0" borderId="0"/>
    <xf numFmtId="0" fontId="30" fillId="0" borderId="0"/>
    <xf numFmtId="0" fontId="44" fillId="0" borderId="0">
      <alignment vertical="center"/>
    </xf>
    <xf numFmtId="0" fontId="30" fillId="0" borderId="0">
      <alignment vertical="center"/>
    </xf>
    <xf numFmtId="0" fontId="30" fillId="0" borderId="0"/>
    <xf numFmtId="0" fontId="44" fillId="0" borderId="0"/>
    <xf numFmtId="0" fontId="30" fillId="0" borderId="0"/>
    <xf numFmtId="0" fontId="44" fillId="0" borderId="0">
      <alignment vertical="center"/>
    </xf>
    <xf numFmtId="0" fontId="30" fillId="0" borderId="0">
      <alignment vertical="center"/>
    </xf>
    <xf numFmtId="0" fontId="30" fillId="0" borderId="0"/>
    <xf numFmtId="0" fontId="30" fillId="0" borderId="0"/>
    <xf numFmtId="0" fontId="30" fillId="0" borderId="0"/>
    <xf numFmtId="0" fontId="44" fillId="0" borderId="0"/>
    <xf numFmtId="0" fontId="30" fillId="0" borderId="0"/>
    <xf numFmtId="0" fontId="44" fillId="0" borderId="0">
      <alignment vertical="center"/>
    </xf>
    <xf numFmtId="0" fontId="30" fillId="0" borderId="0">
      <alignment vertical="center"/>
    </xf>
    <xf numFmtId="0" fontId="30" fillId="0" borderId="0"/>
    <xf numFmtId="0" fontId="44" fillId="0" borderId="0"/>
    <xf numFmtId="0" fontId="30" fillId="0" borderId="0"/>
    <xf numFmtId="0" fontId="44" fillId="0" borderId="0">
      <alignment vertical="center"/>
    </xf>
    <xf numFmtId="0" fontId="30" fillId="0" borderId="0">
      <alignment vertical="center"/>
    </xf>
    <xf numFmtId="0" fontId="30" fillId="0" borderId="0"/>
    <xf numFmtId="0" fontId="44" fillId="0" borderId="0"/>
    <xf numFmtId="0" fontId="30" fillId="0" borderId="0"/>
    <xf numFmtId="0" fontId="44" fillId="0" borderId="0">
      <alignment vertical="center"/>
    </xf>
    <xf numFmtId="0" fontId="30" fillId="0" borderId="0">
      <alignment vertical="center"/>
    </xf>
    <xf numFmtId="0" fontId="30" fillId="0" borderId="0"/>
    <xf numFmtId="0" fontId="30" fillId="0" borderId="0"/>
    <xf numFmtId="0" fontId="30" fillId="0" borderId="0"/>
    <xf numFmtId="0" fontId="44" fillId="0" borderId="0"/>
    <xf numFmtId="0" fontId="30" fillId="0" borderId="0"/>
    <xf numFmtId="0" fontId="44" fillId="0" borderId="0">
      <alignment vertical="center"/>
    </xf>
    <xf numFmtId="0" fontId="30" fillId="0" borderId="0">
      <alignment vertical="center"/>
    </xf>
    <xf numFmtId="0" fontId="19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44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175" fontId="30" fillId="0" borderId="0"/>
    <xf numFmtId="0" fontId="44" fillId="0" borderId="0"/>
    <xf numFmtId="0" fontId="30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176" fontId="30" fillId="0" borderId="0"/>
    <xf numFmtId="0" fontId="30" fillId="0" borderId="0"/>
    <xf numFmtId="0" fontId="30" fillId="0" borderId="0" applyProtection="0"/>
    <xf numFmtId="0" fontId="44" fillId="0" borderId="0">
      <alignment vertical="center"/>
    </xf>
    <xf numFmtId="0" fontId="30" fillId="0" borderId="0">
      <alignment vertical="center"/>
    </xf>
    <xf numFmtId="0" fontId="33" fillId="0" borderId="0"/>
    <xf numFmtId="0" fontId="33" fillId="0" borderId="0"/>
    <xf numFmtId="0" fontId="33" fillId="0" borderId="0"/>
    <xf numFmtId="0" fontId="33" fillId="0" borderId="0"/>
    <xf numFmtId="0" fontId="30" fillId="0" borderId="0"/>
    <xf numFmtId="0" fontId="44" fillId="0" borderId="0"/>
    <xf numFmtId="0" fontId="30" fillId="0" borderId="0"/>
    <xf numFmtId="0" fontId="44" fillId="0" borderId="0">
      <alignment vertical="center"/>
    </xf>
    <xf numFmtId="0" fontId="30" fillId="0" borderId="0">
      <alignment vertical="center"/>
    </xf>
    <xf numFmtId="0" fontId="30" fillId="0" borderId="0"/>
    <xf numFmtId="0" fontId="30" fillId="0" borderId="0"/>
    <xf numFmtId="0" fontId="30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0" fillId="0" borderId="0"/>
    <xf numFmtId="0" fontId="44" fillId="0" borderId="0"/>
    <xf numFmtId="0" fontId="30" fillId="0" borderId="0"/>
    <xf numFmtId="0" fontId="44" fillId="0" borderId="0">
      <alignment vertical="center"/>
    </xf>
    <xf numFmtId="0" fontId="30" fillId="0" borderId="0">
      <alignment vertical="center"/>
    </xf>
    <xf numFmtId="0" fontId="30" fillId="0" borderId="0"/>
    <xf numFmtId="0" fontId="44" fillId="0" borderId="0"/>
    <xf numFmtId="0" fontId="30" fillId="0" borderId="0"/>
    <xf numFmtId="0" fontId="44" fillId="0" borderId="0">
      <alignment vertical="center"/>
    </xf>
    <xf numFmtId="0" fontId="30" fillId="0" borderId="0">
      <alignment vertical="center"/>
    </xf>
    <xf numFmtId="0" fontId="30" fillId="0" borderId="0"/>
    <xf numFmtId="0" fontId="30" fillId="0" borderId="0"/>
    <xf numFmtId="0" fontId="30" fillId="0" borderId="0"/>
    <xf numFmtId="0" fontId="44" fillId="0" borderId="0"/>
    <xf numFmtId="0" fontId="30" fillId="0" borderId="0"/>
    <xf numFmtId="0" fontId="44" fillId="0" borderId="0">
      <alignment vertical="center"/>
    </xf>
    <xf numFmtId="0" fontId="30" fillId="0" borderId="0">
      <alignment vertical="center"/>
    </xf>
    <xf numFmtId="0" fontId="30" fillId="0" borderId="0"/>
    <xf numFmtId="0" fontId="44" fillId="0" borderId="0"/>
    <xf numFmtId="0" fontId="30" fillId="0" borderId="0"/>
    <xf numFmtId="0" fontId="44" fillId="0" borderId="0">
      <alignment vertical="center"/>
    </xf>
    <xf numFmtId="0" fontId="30" fillId="0" borderId="0">
      <alignment vertical="center"/>
    </xf>
    <xf numFmtId="0" fontId="30" fillId="0" borderId="0"/>
    <xf numFmtId="0" fontId="19" fillId="0" borderId="0"/>
    <xf numFmtId="0" fontId="228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228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228" fillId="0" borderId="0"/>
    <xf numFmtId="0" fontId="19" fillId="0" borderId="0"/>
    <xf numFmtId="175" fontId="19" fillId="0" borderId="0"/>
    <xf numFmtId="175" fontId="19" fillId="0" borderId="0"/>
    <xf numFmtId="176" fontId="19" fillId="0" borderId="0"/>
    <xf numFmtId="176" fontId="19" fillId="0" borderId="0"/>
    <xf numFmtId="176" fontId="19" fillId="0" borderId="0"/>
    <xf numFmtId="176" fontId="19" fillId="0" borderId="0"/>
    <xf numFmtId="175" fontId="19" fillId="0" borderId="0"/>
    <xf numFmtId="176" fontId="19" fillId="0" borderId="0"/>
    <xf numFmtId="176" fontId="19" fillId="0" borderId="0"/>
    <xf numFmtId="175" fontId="19" fillId="0" borderId="0"/>
    <xf numFmtId="176" fontId="19" fillId="0" borderId="0"/>
    <xf numFmtId="176" fontId="19" fillId="0" borderId="0"/>
    <xf numFmtId="0" fontId="44" fillId="0" borderId="0"/>
    <xf numFmtId="175" fontId="19" fillId="0" borderId="0"/>
    <xf numFmtId="175" fontId="19" fillId="0" borderId="0"/>
    <xf numFmtId="176" fontId="19" fillId="0" borderId="0"/>
    <xf numFmtId="176" fontId="19" fillId="0" borderId="0"/>
    <xf numFmtId="176" fontId="19" fillId="0" borderId="0"/>
    <xf numFmtId="176" fontId="19" fillId="0" borderId="0"/>
    <xf numFmtId="0" fontId="30" fillId="0" borderId="0"/>
    <xf numFmtId="175" fontId="19" fillId="0" borderId="0"/>
    <xf numFmtId="176" fontId="19" fillId="0" borderId="0"/>
    <xf numFmtId="176" fontId="19" fillId="0" borderId="0"/>
    <xf numFmtId="0" fontId="44" fillId="0" borderId="0">
      <alignment vertical="center"/>
    </xf>
    <xf numFmtId="175" fontId="19" fillId="0" borderId="0"/>
    <xf numFmtId="176" fontId="19" fillId="0" borderId="0"/>
    <xf numFmtId="0" fontId="30" fillId="0" borderId="0">
      <alignment vertical="center"/>
    </xf>
    <xf numFmtId="176" fontId="19" fillId="0" borderId="0"/>
    <xf numFmtId="0" fontId="19" fillId="0" borderId="0"/>
    <xf numFmtId="0" fontId="33" fillId="0" borderId="0"/>
    <xf numFmtId="0" fontId="33" fillId="0" borderId="0"/>
    <xf numFmtId="0" fontId="30" fillId="0" borderId="0"/>
    <xf numFmtId="175" fontId="19" fillId="0" borderId="0"/>
    <xf numFmtId="175" fontId="19" fillId="0" borderId="0"/>
    <xf numFmtId="176" fontId="19" fillId="0" borderId="0"/>
    <xf numFmtId="176" fontId="19" fillId="0" borderId="0"/>
    <xf numFmtId="176" fontId="19" fillId="0" borderId="0"/>
    <xf numFmtId="176" fontId="19" fillId="0" borderId="0"/>
    <xf numFmtId="0" fontId="33" fillId="0" borderId="0"/>
    <xf numFmtId="175" fontId="19" fillId="0" borderId="0"/>
    <xf numFmtId="176" fontId="19" fillId="0" borderId="0"/>
    <xf numFmtId="176" fontId="19" fillId="0" borderId="0"/>
    <xf numFmtId="175" fontId="19" fillId="0" borderId="0"/>
    <xf numFmtId="176" fontId="19" fillId="0" borderId="0"/>
    <xf numFmtId="176" fontId="19" fillId="0" borderId="0"/>
    <xf numFmtId="0" fontId="19" fillId="0" borderId="0"/>
    <xf numFmtId="0" fontId="30" fillId="0" borderId="0"/>
    <xf numFmtId="175" fontId="19" fillId="0" borderId="0"/>
    <xf numFmtId="176" fontId="19" fillId="0" borderId="0"/>
    <xf numFmtId="176" fontId="19" fillId="0" borderId="0"/>
    <xf numFmtId="176" fontId="19" fillId="0" borderId="0"/>
    <xf numFmtId="176" fontId="19" fillId="0" borderId="0"/>
    <xf numFmtId="175" fontId="19" fillId="0" borderId="0"/>
    <xf numFmtId="0" fontId="30" fillId="0" borderId="0"/>
    <xf numFmtId="176" fontId="19" fillId="0" borderId="0"/>
    <xf numFmtId="176" fontId="19" fillId="0" borderId="0"/>
    <xf numFmtId="175" fontId="19" fillId="0" borderId="0"/>
    <xf numFmtId="175" fontId="19" fillId="0" borderId="0"/>
    <xf numFmtId="176" fontId="19" fillId="0" borderId="0"/>
    <xf numFmtId="0" fontId="33" fillId="0" borderId="0"/>
    <xf numFmtId="0" fontId="308" fillId="0" borderId="0"/>
    <xf numFmtId="176" fontId="19" fillId="0" borderId="0"/>
    <xf numFmtId="0" fontId="19" fillId="0" borderId="0"/>
    <xf numFmtId="0" fontId="46" fillId="0" borderId="0" applyNumberFormat="0" applyFont="0" applyBorder="0" applyProtection="0"/>
    <xf numFmtId="0" fontId="30" fillId="0" borderId="0"/>
    <xf numFmtId="0" fontId="19" fillId="0" borderId="0"/>
    <xf numFmtId="0" fontId="30" fillId="0" borderId="0"/>
    <xf numFmtId="0" fontId="30" fillId="0" borderId="0"/>
    <xf numFmtId="0" fontId="44" fillId="0" borderId="0"/>
    <xf numFmtId="0" fontId="30" fillId="0" borderId="0"/>
    <xf numFmtId="0" fontId="44" fillId="0" borderId="0">
      <alignment vertical="center"/>
    </xf>
    <xf numFmtId="0" fontId="30" fillId="0" borderId="0">
      <alignment vertical="center"/>
    </xf>
    <xf numFmtId="0" fontId="30" fillId="0" borderId="0"/>
    <xf numFmtId="0" fontId="44" fillId="0" borderId="0"/>
    <xf numFmtId="0" fontId="30" fillId="0" borderId="0"/>
    <xf numFmtId="0" fontId="44" fillId="0" borderId="0">
      <alignment vertical="center"/>
    </xf>
    <xf numFmtId="0" fontId="30" fillId="0" borderId="0">
      <alignment vertical="center"/>
    </xf>
    <xf numFmtId="0" fontId="30" fillId="0" borderId="0"/>
    <xf numFmtId="0" fontId="30" fillId="0" borderId="0"/>
    <xf numFmtId="0" fontId="19" fillId="0" borderId="0"/>
    <xf numFmtId="0" fontId="19" fillId="0" borderId="0"/>
    <xf numFmtId="0" fontId="19" fillId="0" borderId="0"/>
    <xf numFmtId="0" fontId="30" fillId="0" borderId="0"/>
    <xf numFmtId="0" fontId="44" fillId="0" borderId="0"/>
    <xf numFmtId="0" fontId="30" fillId="0" borderId="0"/>
    <xf numFmtId="0" fontId="44" fillId="0" borderId="0">
      <alignment vertical="center"/>
    </xf>
    <xf numFmtId="0" fontId="30" fillId="0" borderId="0">
      <alignment vertical="center"/>
    </xf>
    <xf numFmtId="0" fontId="30" fillId="0" borderId="0"/>
    <xf numFmtId="0" fontId="44" fillId="0" borderId="0"/>
    <xf numFmtId="0" fontId="30" fillId="0" borderId="0"/>
    <xf numFmtId="0" fontId="44" fillId="0" borderId="0">
      <alignment vertical="center"/>
    </xf>
    <xf numFmtId="0" fontId="30" fillId="0" borderId="0">
      <alignment vertical="center"/>
    </xf>
    <xf numFmtId="0" fontId="30" fillId="0" borderId="0"/>
    <xf numFmtId="0" fontId="33" fillId="0" borderId="0"/>
    <xf numFmtId="0" fontId="30" fillId="0" borderId="0"/>
    <xf numFmtId="0" fontId="33" fillId="0" borderId="0"/>
    <xf numFmtId="0" fontId="30" fillId="0" borderId="0"/>
    <xf numFmtId="0" fontId="44" fillId="0" borderId="0"/>
    <xf numFmtId="0" fontId="30" fillId="0" borderId="0"/>
    <xf numFmtId="0" fontId="44" fillId="0" borderId="0">
      <alignment vertical="center"/>
    </xf>
    <xf numFmtId="0" fontId="30" fillId="0" borderId="0">
      <alignment vertical="center"/>
    </xf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9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9" fillId="0" borderId="0"/>
    <xf numFmtId="175" fontId="19" fillId="0" borderId="0"/>
    <xf numFmtId="175" fontId="19" fillId="0" borderId="0"/>
    <xf numFmtId="176" fontId="19" fillId="0" borderId="0"/>
    <xf numFmtId="176" fontId="19" fillId="0" borderId="0"/>
    <xf numFmtId="176" fontId="19" fillId="0" borderId="0"/>
    <xf numFmtId="176" fontId="19" fillId="0" borderId="0"/>
    <xf numFmtId="0" fontId="19" fillId="0" borderId="0"/>
    <xf numFmtId="175" fontId="19" fillId="0" borderId="0"/>
    <xf numFmtId="176" fontId="19" fillId="0" borderId="0"/>
    <xf numFmtId="176" fontId="19" fillId="0" borderId="0"/>
    <xf numFmtId="175" fontId="19" fillId="0" borderId="0"/>
    <xf numFmtId="176" fontId="19" fillId="0" borderId="0"/>
    <xf numFmtId="176" fontId="19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175" fontId="19" fillId="0" borderId="0"/>
    <xf numFmtId="175" fontId="19" fillId="0" borderId="0"/>
    <xf numFmtId="176" fontId="19" fillId="0" borderId="0"/>
    <xf numFmtId="176" fontId="19" fillId="0" borderId="0"/>
    <xf numFmtId="0" fontId="19" fillId="0" borderId="0"/>
    <xf numFmtId="176" fontId="19" fillId="0" borderId="0"/>
    <xf numFmtId="176" fontId="19" fillId="0" borderId="0"/>
    <xf numFmtId="0" fontId="19" fillId="0" borderId="0"/>
    <xf numFmtId="175" fontId="19" fillId="0" borderId="0"/>
    <xf numFmtId="176" fontId="19" fillId="0" borderId="0"/>
    <xf numFmtId="176" fontId="19" fillId="0" borderId="0"/>
    <xf numFmtId="0" fontId="44" fillId="0" borderId="0">
      <alignment vertical="center"/>
    </xf>
    <xf numFmtId="175" fontId="19" fillId="0" borderId="0"/>
    <xf numFmtId="176" fontId="19" fillId="0" borderId="0"/>
    <xf numFmtId="0" fontId="30" fillId="0" borderId="0">
      <alignment vertical="center"/>
    </xf>
    <xf numFmtId="176" fontId="19" fillId="0" borderId="0"/>
    <xf numFmtId="0" fontId="19" fillId="0" borderId="0"/>
    <xf numFmtId="0" fontId="19" fillId="0" borderId="0"/>
    <xf numFmtId="0" fontId="136" fillId="0" borderId="0" applyNumberFormat="0" applyBorder="0" applyProtection="0"/>
    <xf numFmtId="0" fontId="33" fillId="0" borderId="0"/>
    <xf numFmtId="0" fontId="30" fillId="0" borderId="0"/>
    <xf numFmtId="0" fontId="44" fillId="0" borderId="0"/>
    <xf numFmtId="0" fontId="30" fillId="0" borderId="0"/>
    <xf numFmtId="0" fontId="44" fillId="0" borderId="0">
      <alignment vertical="center"/>
    </xf>
    <xf numFmtId="0" fontId="30" fillId="0" borderId="0">
      <alignment vertical="center"/>
    </xf>
    <xf numFmtId="0" fontId="30" fillId="0" borderId="0"/>
    <xf numFmtId="0" fontId="228" fillId="0" borderId="0"/>
    <xf numFmtId="0" fontId="30" fillId="0" borderId="0"/>
    <xf numFmtId="0" fontId="30" fillId="0" borderId="0"/>
    <xf numFmtId="0" fontId="44" fillId="0" borderId="0"/>
    <xf numFmtId="0" fontId="30" fillId="0" borderId="0"/>
    <xf numFmtId="0" fontId="44" fillId="0" borderId="0">
      <alignment vertical="center"/>
    </xf>
    <xf numFmtId="0" fontId="30" fillId="0" borderId="0">
      <alignment vertical="center"/>
    </xf>
    <xf numFmtId="0" fontId="30" fillId="0" borderId="0"/>
    <xf numFmtId="0" fontId="44" fillId="0" borderId="0"/>
    <xf numFmtId="0" fontId="30" fillId="0" borderId="0"/>
    <xf numFmtId="0" fontId="44" fillId="0" borderId="0">
      <alignment vertical="center"/>
    </xf>
    <xf numFmtId="0" fontId="30" fillId="0" borderId="0">
      <alignment vertical="center"/>
    </xf>
    <xf numFmtId="0" fontId="30" fillId="0" borderId="0"/>
    <xf numFmtId="0" fontId="33" fillId="0" borderId="0"/>
    <xf numFmtId="0" fontId="30" fillId="0" borderId="0"/>
    <xf numFmtId="0" fontId="30" fillId="0" borderId="0"/>
    <xf numFmtId="0" fontId="44" fillId="0" borderId="0"/>
    <xf numFmtId="0" fontId="30" fillId="0" borderId="0"/>
    <xf numFmtId="0" fontId="44" fillId="0" borderId="0">
      <alignment vertical="center"/>
    </xf>
    <xf numFmtId="0" fontId="30" fillId="0" borderId="0">
      <alignment vertical="center"/>
    </xf>
    <xf numFmtId="0" fontId="30" fillId="0" borderId="0"/>
    <xf numFmtId="0" fontId="44" fillId="0" borderId="0"/>
    <xf numFmtId="0" fontId="30" fillId="0" borderId="0"/>
    <xf numFmtId="0" fontId="44" fillId="0" borderId="0">
      <alignment vertical="center"/>
    </xf>
    <xf numFmtId="0" fontId="30" fillId="0" borderId="0">
      <alignment vertical="center"/>
    </xf>
    <xf numFmtId="0" fontId="30" fillId="0" borderId="0"/>
    <xf numFmtId="0" fontId="19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0" fillId="0" borderId="0" applyProtection="0"/>
    <xf numFmtId="0" fontId="19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175" fontId="19" fillId="0" borderId="0"/>
    <xf numFmtId="175" fontId="19" fillId="0" borderId="0"/>
    <xf numFmtId="176" fontId="19" fillId="0" borderId="0"/>
    <xf numFmtId="176" fontId="19" fillId="0" borderId="0"/>
    <xf numFmtId="176" fontId="19" fillId="0" borderId="0"/>
    <xf numFmtId="176" fontId="19" fillId="0" borderId="0"/>
    <xf numFmtId="175" fontId="19" fillId="0" borderId="0"/>
    <xf numFmtId="176" fontId="19" fillId="0" borderId="0"/>
    <xf numFmtId="176" fontId="19" fillId="0" borderId="0"/>
    <xf numFmtId="175" fontId="19" fillId="0" borderId="0"/>
    <xf numFmtId="176" fontId="19" fillId="0" borderId="0"/>
    <xf numFmtId="176" fontId="19" fillId="0" borderId="0"/>
    <xf numFmtId="0" fontId="308" fillId="0" borderId="0"/>
    <xf numFmtId="0" fontId="33" fillId="0" borderId="0"/>
    <xf numFmtId="0" fontId="33" fillId="0" borderId="0"/>
    <xf numFmtId="0" fontId="33" fillId="0" borderId="0"/>
    <xf numFmtId="175" fontId="19" fillId="0" borderId="0"/>
    <xf numFmtId="175" fontId="19" fillId="0" borderId="0"/>
    <xf numFmtId="176" fontId="19" fillId="0" borderId="0"/>
    <xf numFmtId="176" fontId="19" fillId="0" borderId="0"/>
    <xf numFmtId="0" fontId="30" fillId="0" borderId="0"/>
    <xf numFmtId="176" fontId="19" fillId="0" borderId="0"/>
    <xf numFmtId="176" fontId="19" fillId="0" borderId="0"/>
    <xf numFmtId="0" fontId="30" fillId="0" borderId="0" applyProtection="0"/>
    <xf numFmtId="175" fontId="19" fillId="0" borderId="0"/>
    <xf numFmtId="176" fontId="19" fillId="0" borderId="0"/>
    <xf numFmtId="176" fontId="19" fillId="0" borderId="0"/>
    <xf numFmtId="0" fontId="44" fillId="0" borderId="0">
      <alignment vertical="center"/>
    </xf>
    <xf numFmtId="175" fontId="19" fillId="0" borderId="0"/>
    <xf numFmtId="176" fontId="19" fillId="0" borderId="0"/>
    <xf numFmtId="0" fontId="30" fillId="0" borderId="0">
      <alignment vertical="center"/>
    </xf>
    <xf numFmtId="176" fontId="19" fillId="0" borderId="0"/>
    <xf numFmtId="0" fontId="19" fillId="0" borderId="0"/>
    <xf numFmtId="0" fontId="33" fillId="0" borderId="0"/>
    <xf numFmtId="0" fontId="33" fillId="0" borderId="0"/>
    <xf numFmtId="0" fontId="30" fillId="0" borderId="0"/>
    <xf numFmtId="0" fontId="30" fillId="0" borderId="0"/>
    <xf numFmtId="0" fontId="44" fillId="0" borderId="0"/>
    <xf numFmtId="0" fontId="30" fillId="0" borderId="0"/>
    <xf numFmtId="0" fontId="44" fillId="0" borderId="0">
      <alignment vertical="center"/>
    </xf>
    <xf numFmtId="0" fontId="30" fillId="0" borderId="0">
      <alignment vertical="center"/>
    </xf>
    <xf numFmtId="0" fontId="30" fillId="0" borderId="0"/>
    <xf numFmtId="0" fontId="44" fillId="0" borderId="0"/>
    <xf numFmtId="0" fontId="30" fillId="0" borderId="0"/>
    <xf numFmtId="0" fontId="44" fillId="0" borderId="0">
      <alignment vertical="center"/>
    </xf>
    <xf numFmtId="0" fontId="30" fillId="0" borderId="0">
      <alignment vertical="center"/>
    </xf>
    <xf numFmtId="0" fontId="30" fillId="0" borderId="0"/>
    <xf numFmtId="0" fontId="30" fillId="0" borderId="0"/>
    <xf numFmtId="0" fontId="30" fillId="0" borderId="0"/>
    <xf numFmtId="0" fontId="44" fillId="0" borderId="0"/>
    <xf numFmtId="0" fontId="30" fillId="0" borderId="0"/>
    <xf numFmtId="0" fontId="44" fillId="0" borderId="0">
      <alignment vertical="center"/>
    </xf>
    <xf numFmtId="0" fontId="30" fillId="0" borderId="0">
      <alignment vertical="center"/>
    </xf>
    <xf numFmtId="0" fontId="30" fillId="0" borderId="0"/>
    <xf numFmtId="0" fontId="44" fillId="0" borderId="0"/>
    <xf numFmtId="0" fontId="30" fillId="0" borderId="0"/>
    <xf numFmtId="0" fontId="44" fillId="0" borderId="0">
      <alignment vertical="center"/>
    </xf>
    <xf numFmtId="0" fontId="30" fillId="0" borderId="0">
      <alignment vertical="center"/>
    </xf>
    <xf numFmtId="0" fontId="30" fillId="0" borderId="0"/>
    <xf numFmtId="0" fontId="30" fillId="0" borderId="0"/>
    <xf numFmtId="0" fontId="30" fillId="0" borderId="0"/>
    <xf numFmtId="0" fontId="44" fillId="0" borderId="0"/>
    <xf numFmtId="0" fontId="30" fillId="0" borderId="0"/>
    <xf numFmtId="0" fontId="44" fillId="0" borderId="0">
      <alignment vertical="center"/>
    </xf>
    <xf numFmtId="0" fontId="30" fillId="0" borderId="0">
      <alignment vertical="center"/>
    </xf>
    <xf numFmtId="0" fontId="24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175" fontId="109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9" fillId="0" borderId="0"/>
    <xf numFmtId="0" fontId="30" fillId="0" borderId="0" applyProtection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176" fontId="109" fillId="0" borderId="0"/>
    <xf numFmtId="0" fontId="30" fillId="0" borderId="0"/>
    <xf numFmtId="0" fontId="30" fillId="0" borderId="0" applyProtection="0"/>
    <xf numFmtId="280" fontId="109" fillId="0" borderId="0"/>
    <xf numFmtId="0" fontId="44" fillId="0" borderId="0">
      <alignment vertical="center"/>
    </xf>
    <xf numFmtId="0" fontId="30" fillId="0" borderId="0">
      <alignment vertical="center"/>
    </xf>
    <xf numFmtId="0" fontId="228" fillId="0" borderId="0"/>
    <xf numFmtId="0" fontId="30" fillId="0" borderId="0" applyProtection="0"/>
    <xf numFmtId="0" fontId="33" fillId="0" borderId="0"/>
    <xf numFmtId="0" fontId="33" fillId="0" borderId="0"/>
    <xf numFmtId="0" fontId="33" fillId="0" borderId="0"/>
    <xf numFmtId="0" fontId="30" fillId="0" borderId="0"/>
    <xf numFmtId="0" fontId="44" fillId="0" borderId="0"/>
    <xf numFmtId="0" fontId="30" fillId="0" borderId="0"/>
    <xf numFmtId="0" fontId="44" fillId="0" borderId="0">
      <alignment vertical="center"/>
    </xf>
    <xf numFmtId="0" fontId="30" fillId="0" borderId="0">
      <alignment vertical="center"/>
    </xf>
    <xf numFmtId="0" fontId="30" fillId="0" borderId="0"/>
    <xf numFmtId="0" fontId="30" fillId="0" borderId="0"/>
    <xf numFmtId="0" fontId="30" fillId="0" borderId="0"/>
    <xf numFmtId="0" fontId="44" fillId="0" borderId="0"/>
    <xf numFmtId="0" fontId="30" fillId="0" borderId="0"/>
    <xf numFmtId="0" fontId="44" fillId="0" borderId="0">
      <alignment vertical="center"/>
    </xf>
    <xf numFmtId="0" fontId="30" fillId="0" borderId="0">
      <alignment vertical="center"/>
    </xf>
    <xf numFmtId="0" fontId="30" fillId="0" borderId="0"/>
    <xf numFmtId="0" fontId="44" fillId="0" borderId="0"/>
    <xf numFmtId="0" fontId="30" fillId="0" borderId="0"/>
    <xf numFmtId="0" fontId="44" fillId="0" borderId="0">
      <alignment vertical="center"/>
    </xf>
    <xf numFmtId="0" fontId="30" fillId="0" borderId="0">
      <alignment vertical="center"/>
    </xf>
    <xf numFmtId="0" fontId="30" fillId="0" borderId="0"/>
    <xf numFmtId="0" fontId="30" fillId="0" borderId="0"/>
    <xf numFmtId="0" fontId="30" fillId="0" borderId="0"/>
    <xf numFmtId="0" fontId="44" fillId="0" borderId="0"/>
    <xf numFmtId="0" fontId="30" fillId="0" borderId="0"/>
    <xf numFmtId="0" fontId="44" fillId="0" borderId="0">
      <alignment vertical="center"/>
    </xf>
    <xf numFmtId="0" fontId="30" fillId="0" borderId="0">
      <alignment vertical="center"/>
    </xf>
    <xf numFmtId="0" fontId="30" fillId="0" borderId="0"/>
    <xf numFmtId="0" fontId="44" fillId="0" borderId="0"/>
    <xf numFmtId="0" fontId="30" fillId="0" borderId="0"/>
    <xf numFmtId="0" fontId="44" fillId="0" borderId="0">
      <alignment vertical="center"/>
    </xf>
    <xf numFmtId="0" fontId="30" fillId="0" borderId="0">
      <alignment vertical="center"/>
    </xf>
    <xf numFmtId="0" fontId="30" fillId="0" borderId="0"/>
    <xf numFmtId="0" fontId="30" fillId="0" borderId="0"/>
    <xf numFmtId="0" fontId="30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0" fillId="0" borderId="0"/>
    <xf numFmtId="175" fontId="30" fillId="0" borderId="0"/>
    <xf numFmtId="0" fontId="151" fillId="0" borderId="0"/>
    <xf numFmtId="176" fontId="30" fillId="0" borderId="0"/>
    <xf numFmtId="0" fontId="30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175" fontId="71" fillId="0" borderId="0"/>
    <xf numFmtId="0" fontId="309" fillId="0" borderId="0"/>
    <xf numFmtId="176" fontId="71" fillId="0" borderId="0"/>
    <xf numFmtId="0" fontId="7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36" fillId="0" borderId="0" applyNumberFormat="0" applyBorder="0" applyProtection="0"/>
    <xf numFmtId="175" fontId="19" fillId="0" borderId="0"/>
    <xf numFmtId="175" fontId="19" fillId="0" borderId="0"/>
    <xf numFmtId="176" fontId="19" fillId="0" borderId="0"/>
    <xf numFmtId="176" fontId="19" fillId="0" borderId="0"/>
    <xf numFmtId="176" fontId="19" fillId="0" borderId="0"/>
    <xf numFmtId="176" fontId="19" fillId="0" borderId="0"/>
    <xf numFmtId="0" fontId="19" fillId="0" borderId="0"/>
    <xf numFmtId="175" fontId="19" fillId="0" borderId="0"/>
    <xf numFmtId="176" fontId="19" fillId="0" borderId="0"/>
    <xf numFmtId="176" fontId="19" fillId="0" borderId="0"/>
    <xf numFmtId="175" fontId="19" fillId="0" borderId="0"/>
    <xf numFmtId="176" fontId="19" fillId="0" borderId="0"/>
    <xf numFmtId="176" fontId="19" fillId="0" borderId="0"/>
    <xf numFmtId="175" fontId="19" fillId="0" borderId="0"/>
    <xf numFmtId="175" fontId="19" fillId="0" borderId="0"/>
    <xf numFmtId="176" fontId="19" fillId="0" borderId="0"/>
    <xf numFmtId="176" fontId="19" fillId="0" borderId="0"/>
    <xf numFmtId="176" fontId="19" fillId="0" borderId="0"/>
    <xf numFmtId="176" fontId="19" fillId="0" borderId="0"/>
    <xf numFmtId="175" fontId="19" fillId="0" borderId="0"/>
    <xf numFmtId="176" fontId="19" fillId="0" borderId="0"/>
    <xf numFmtId="176" fontId="19" fillId="0" borderId="0"/>
    <xf numFmtId="175" fontId="19" fillId="0" borderId="0"/>
    <xf numFmtId="176" fontId="19" fillId="0" borderId="0"/>
    <xf numFmtId="176" fontId="19" fillId="0" borderId="0"/>
    <xf numFmtId="0" fontId="19" fillId="0" borderId="0"/>
    <xf numFmtId="175" fontId="19" fillId="0" borderId="0"/>
    <xf numFmtId="175" fontId="19" fillId="0" borderId="0"/>
    <xf numFmtId="176" fontId="19" fillId="0" borderId="0"/>
    <xf numFmtId="176" fontId="19" fillId="0" borderId="0"/>
    <xf numFmtId="176" fontId="19" fillId="0" borderId="0"/>
    <xf numFmtId="176" fontId="19" fillId="0" borderId="0"/>
    <xf numFmtId="175" fontId="19" fillId="0" borderId="0"/>
    <xf numFmtId="176" fontId="19" fillId="0" borderId="0"/>
    <xf numFmtId="176" fontId="19" fillId="0" borderId="0"/>
    <xf numFmtId="175" fontId="19" fillId="0" borderId="0"/>
    <xf numFmtId="176" fontId="19" fillId="0" borderId="0"/>
    <xf numFmtId="176" fontId="19" fillId="0" borderId="0"/>
    <xf numFmtId="0" fontId="19" fillId="0" borderId="0"/>
    <xf numFmtId="175" fontId="19" fillId="0" borderId="0"/>
    <xf numFmtId="176" fontId="19" fillId="0" borderId="0"/>
    <xf numFmtId="176" fontId="19" fillId="0" borderId="0"/>
    <xf numFmtId="176" fontId="19" fillId="0" borderId="0"/>
    <xf numFmtId="176" fontId="19" fillId="0" borderId="0"/>
    <xf numFmtId="175" fontId="19" fillId="0" borderId="0"/>
    <xf numFmtId="176" fontId="19" fillId="0" borderId="0"/>
    <xf numFmtId="176" fontId="19" fillId="0" borderId="0"/>
    <xf numFmtId="175" fontId="19" fillId="0" borderId="0"/>
    <xf numFmtId="176" fontId="19" fillId="0" borderId="0"/>
    <xf numFmtId="176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0" fillId="0" borderId="0"/>
    <xf numFmtId="0" fontId="33" fillId="0" borderId="0"/>
    <xf numFmtId="175" fontId="228" fillId="0" borderId="0">
      <alignment horizontal="left"/>
    </xf>
    <xf numFmtId="176" fontId="228" fillId="0" borderId="0">
      <alignment horizontal="left"/>
    </xf>
    <xf numFmtId="0" fontId="33" fillId="0" borderId="0"/>
    <xf numFmtId="175" fontId="19" fillId="0" borderId="0"/>
    <xf numFmtId="175" fontId="19" fillId="0" borderId="0"/>
    <xf numFmtId="176" fontId="19" fillId="0" borderId="0"/>
    <xf numFmtId="176" fontId="19" fillId="0" borderId="0"/>
    <xf numFmtId="176" fontId="19" fillId="0" borderId="0"/>
    <xf numFmtId="176" fontId="19" fillId="0" borderId="0"/>
    <xf numFmtId="0" fontId="33" fillId="0" borderId="0" applyNumberFormat="0" applyFont="0" applyFill="0" applyBorder="0" applyAlignment="0" applyProtection="0">
      <alignment vertical="top"/>
    </xf>
    <xf numFmtId="175" fontId="19" fillId="0" borderId="0"/>
    <xf numFmtId="176" fontId="19" fillId="0" borderId="0"/>
    <xf numFmtId="176" fontId="19" fillId="0" borderId="0"/>
    <xf numFmtId="175" fontId="19" fillId="0" borderId="0"/>
    <xf numFmtId="176" fontId="19" fillId="0" borderId="0"/>
    <xf numFmtId="176" fontId="19" fillId="0" borderId="0"/>
    <xf numFmtId="0" fontId="33" fillId="0" borderId="0"/>
    <xf numFmtId="0" fontId="30" fillId="0" borderId="0"/>
    <xf numFmtId="175" fontId="19" fillId="0" borderId="0"/>
    <xf numFmtId="176" fontId="19" fillId="0" borderId="0"/>
    <xf numFmtId="176" fontId="19" fillId="0" borderId="0"/>
    <xf numFmtId="176" fontId="19" fillId="0" borderId="0"/>
    <xf numFmtId="176" fontId="19" fillId="0" borderId="0"/>
    <xf numFmtId="0" fontId="30" fillId="0" borderId="0"/>
    <xf numFmtId="176" fontId="19" fillId="0" borderId="0"/>
    <xf numFmtId="176" fontId="19" fillId="0" borderId="0"/>
    <xf numFmtId="0" fontId="30" fillId="0" borderId="0"/>
    <xf numFmtId="176" fontId="19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29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0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175" fontId="228" fillId="0" borderId="0">
      <alignment horizontal="left"/>
    </xf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44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04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0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0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36" fillId="0" borderId="0" applyNumberFormat="0" applyBorder="0" applyProtection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46" fillId="0" borderId="0" applyNumberFormat="0" applyFont="0" applyBorder="0" applyProtection="0">
      <alignment horizontal="left"/>
    </xf>
    <xf numFmtId="0" fontId="136" fillId="0" borderId="0" applyNumberFormat="0" applyBorder="0" applyProtection="0"/>
    <xf numFmtId="175" fontId="71" fillId="0" borderId="0"/>
    <xf numFmtId="176" fontId="71" fillId="0" borderId="0"/>
    <xf numFmtId="175" fontId="228" fillId="0" borderId="0">
      <alignment horizontal="left"/>
    </xf>
    <xf numFmtId="176" fontId="228" fillId="0" borderId="0">
      <alignment horizontal="left"/>
    </xf>
    <xf numFmtId="175" fontId="71" fillId="0" borderId="0"/>
    <xf numFmtId="176" fontId="71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36" fillId="0" borderId="0" applyNumberFormat="0" applyBorder="0" applyProtection="0"/>
    <xf numFmtId="0" fontId="136" fillId="0" borderId="0" applyNumberFormat="0" applyBorder="0" applyProtection="0"/>
    <xf numFmtId="0" fontId="136" fillId="0" borderId="0" applyNumberFormat="0" applyBorder="0" applyProtection="0"/>
    <xf numFmtId="175" fontId="71" fillId="0" borderId="0"/>
    <xf numFmtId="176" fontId="71" fillId="0" borderId="0"/>
    <xf numFmtId="175" fontId="71" fillId="0" borderId="0"/>
    <xf numFmtId="176" fontId="71" fillId="0" borderId="0"/>
    <xf numFmtId="0" fontId="136" fillId="0" borderId="0" applyNumberFormat="0" applyBorder="0" applyProtection="0"/>
    <xf numFmtId="0" fontId="136" fillId="0" borderId="0" applyNumberFormat="0" applyBorder="0" applyProtection="0"/>
    <xf numFmtId="0" fontId="136" fillId="0" borderId="0" applyNumberFormat="0" applyBorder="0" applyProtection="0"/>
    <xf numFmtId="175" fontId="71" fillId="0" borderId="0"/>
    <xf numFmtId="176" fontId="71" fillId="0" borderId="0"/>
    <xf numFmtId="175" fontId="71" fillId="0" borderId="0"/>
    <xf numFmtId="176" fontId="71" fillId="0" borderId="0"/>
    <xf numFmtId="0" fontId="136" fillId="0" borderId="0" applyNumberFormat="0" applyBorder="0" applyProtection="0"/>
    <xf numFmtId="0" fontId="136" fillId="0" borderId="0" applyNumberFormat="0" applyBorder="0" applyProtection="0"/>
    <xf numFmtId="175" fontId="71" fillId="0" borderId="0"/>
    <xf numFmtId="176" fontId="71" fillId="0" borderId="0"/>
    <xf numFmtId="0" fontId="136" fillId="0" borderId="0" applyNumberFormat="0" applyBorder="0" applyProtection="0"/>
    <xf numFmtId="175" fontId="71" fillId="0" borderId="0"/>
    <xf numFmtId="176" fontId="71" fillId="0" borderId="0"/>
    <xf numFmtId="175" fontId="228" fillId="0" borderId="0">
      <alignment horizontal="left"/>
    </xf>
    <xf numFmtId="0" fontId="44" fillId="0" borderId="0"/>
    <xf numFmtId="176" fontId="228" fillId="0" borderId="0">
      <alignment horizontal="left"/>
    </xf>
    <xf numFmtId="0" fontId="44" fillId="0" borderId="0"/>
    <xf numFmtId="0" fontId="228" fillId="0" borderId="0">
      <alignment horizontal="left"/>
    </xf>
    <xf numFmtId="0" fontId="46" fillId="0" borderId="0" applyNumberFormat="0" applyFont="0" applyBorder="0" applyProtection="0">
      <alignment horizontal="left"/>
    </xf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36" fillId="0" borderId="0" applyNumberFormat="0" applyBorder="0" applyProtection="0"/>
    <xf numFmtId="0" fontId="46" fillId="0" borderId="0" applyNumberFormat="0" applyFont="0" applyBorder="0" applyProtection="0">
      <alignment horizontal="left"/>
    </xf>
    <xf numFmtId="175" fontId="228" fillId="0" borderId="0">
      <alignment horizontal="left"/>
    </xf>
    <xf numFmtId="176" fontId="228" fillId="0" borderId="0">
      <alignment horizontal="left"/>
    </xf>
    <xf numFmtId="175" fontId="71" fillId="0" borderId="0"/>
    <xf numFmtId="176" fontId="71" fillId="0" borderId="0"/>
    <xf numFmtId="0" fontId="136" fillId="0" borderId="0" applyNumberFormat="0" applyBorder="0" applyProtection="0"/>
    <xf numFmtId="175" fontId="228" fillId="0" borderId="0">
      <alignment horizontal="left"/>
    </xf>
    <xf numFmtId="176" fontId="228" fillId="0" borderId="0">
      <alignment horizontal="left"/>
    </xf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46" fillId="0" borderId="0" applyNumberFormat="0" applyFont="0" applyBorder="0" applyProtection="0">
      <alignment horizontal="left"/>
    </xf>
    <xf numFmtId="175" fontId="228" fillId="0" borderId="0">
      <alignment horizontal="left"/>
    </xf>
    <xf numFmtId="176" fontId="228" fillId="0" borderId="0">
      <alignment horizontal="left"/>
    </xf>
    <xf numFmtId="0" fontId="46" fillId="0" borderId="0" applyNumberFormat="0" applyFont="0" applyBorder="0" applyProtection="0">
      <alignment horizontal="left"/>
    </xf>
    <xf numFmtId="175" fontId="228" fillId="0" borderId="0">
      <alignment horizontal="left"/>
    </xf>
    <xf numFmtId="176" fontId="228" fillId="0" borderId="0">
      <alignment horizontal="left"/>
    </xf>
    <xf numFmtId="0" fontId="46" fillId="0" borderId="0" applyNumberFormat="0" applyFont="0" applyBorder="0" applyProtection="0">
      <alignment horizontal="left"/>
    </xf>
    <xf numFmtId="175" fontId="228" fillId="0" borderId="0">
      <alignment horizontal="left"/>
    </xf>
    <xf numFmtId="176" fontId="228" fillId="0" borderId="0">
      <alignment horizontal="left"/>
    </xf>
    <xf numFmtId="175" fontId="71" fillId="0" borderId="0"/>
    <xf numFmtId="176" fontId="71" fillId="0" borderId="0"/>
    <xf numFmtId="0" fontId="71" fillId="0" borderId="0"/>
    <xf numFmtId="0" fontId="136" fillId="0" borderId="0" applyNumberFormat="0" applyBorder="0" applyProtection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46" fillId="0" borderId="0" applyNumberFormat="0" applyFont="0" applyBorder="0" applyProtection="0">
      <alignment horizontal="left"/>
    </xf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36" fillId="0" borderId="0" applyNumberFormat="0" applyBorder="0" applyProtection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175" fontId="71" fillId="0" borderId="0"/>
    <xf numFmtId="176" fontId="71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175" fontId="228" fillId="0" borderId="0">
      <alignment horizontal="left"/>
    </xf>
    <xf numFmtId="176" fontId="228" fillId="0" borderId="0">
      <alignment horizontal="left"/>
    </xf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175" fontId="71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176" fontId="71" fillId="0" borderId="0"/>
    <xf numFmtId="0" fontId="71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36" fillId="0" borderId="0" applyNumberFormat="0" applyBorder="0" applyProtection="0"/>
    <xf numFmtId="0" fontId="30" fillId="0" borderId="0"/>
    <xf numFmtId="0" fontId="30" fillId="0" borderId="0"/>
    <xf numFmtId="0" fontId="30" fillId="0" borderId="0"/>
    <xf numFmtId="0" fontId="30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10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36" fillId="0" borderId="0" applyNumberFormat="0" applyBorder="0" applyProtection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175" fontId="71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176" fontId="71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175" fontId="71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44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176" fontId="71" fillId="0" borderId="0"/>
    <xf numFmtId="0" fontId="71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36" fillId="0" borderId="0" applyNumberFormat="0" applyBorder="0" applyProtection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36" fillId="0" borderId="0" applyNumberFormat="0" applyBorder="0" applyProtection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175" fontId="71" fillId="0" borderId="0"/>
    <xf numFmtId="176" fontId="71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175" fontId="71" fillId="0" borderId="0"/>
    <xf numFmtId="176" fontId="71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36" fillId="0" borderId="0" applyNumberFormat="0" applyBorder="0" applyProtection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175" fontId="71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176" fontId="71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175" fontId="71" fillId="0" borderId="0"/>
    <xf numFmtId="176" fontId="71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175" fontId="228" fillId="0" borderId="0">
      <alignment horizontal="left"/>
    </xf>
    <xf numFmtId="176" fontId="228" fillId="0" borderId="0">
      <alignment horizontal="left"/>
    </xf>
    <xf numFmtId="0" fontId="33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3" fillId="0" borderId="0"/>
    <xf numFmtId="0" fontId="71" fillId="0" borderId="0"/>
    <xf numFmtId="0" fontId="151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0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36" fillId="0" borderId="0" applyNumberFormat="0" applyBorder="0" applyProtection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36" fillId="0" borderId="0" applyNumberFormat="0" applyBorder="0" applyProtection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175" fontId="71" fillId="0" borderId="0"/>
    <xf numFmtId="176" fontId="71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175" fontId="71" fillId="0" borderId="0"/>
    <xf numFmtId="176" fontId="71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36" fillId="0" borderId="0" applyNumberFormat="0" applyBorder="0" applyProtection="0"/>
    <xf numFmtId="0" fontId="136" fillId="0" borderId="0" applyNumberFormat="0" applyBorder="0" applyProtection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36" fillId="0" borderId="0" applyNumberFormat="0" applyBorder="0" applyProtection="0"/>
    <xf numFmtId="175" fontId="71" fillId="0" borderId="0"/>
    <xf numFmtId="176" fontId="71" fillId="0" borderId="0"/>
    <xf numFmtId="175" fontId="71" fillId="0" borderId="0"/>
    <xf numFmtId="176" fontId="71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36" fillId="0" borderId="0" applyNumberFormat="0" applyBorder="0" applyProtection="0"/>
    <xf numFmtId="0" fontId="136" fillId="0" borderId="0" applyNumberFormat="0" applyBorder="0" applyProtection="0"/>
    <xf numFmtId="175" fontId="71" fillId="0" borderId="0"/>
    <xf numFmtId="176" fontId="71" fillId="0" borderId="0"/>
    <xf numFmtId="0" fontId="136" fillId="0" borderId="0" applyNumberFormat="0" applyBorder="0" applyProtection="0"/>
    <xf numFmtId="175" fontId="71" fillId="0" borderId="0"/>
    <xf numFmtId="176" fontId="71" fillId="0" borderId="0"/>
    <xf numFmtId="175" fontId="71" fillId="0" borderId="0"/>
    <xf numFmtId="0" fontId="44" fillId="0" borderId="0"/>
    <xf numFmtId="176" fontId="71" fillId="0" borderId="0"/>
    <xf numFmtId="0" fontId="44" fillId="0" borderId="0"/>
    <xf numFmtId="0" fontId="71" fillId="0" borderId="0"/>
    <xf numFmtId="0" fontId="30" fillId="0" borderId="0"/>
    <xf numFmtId="0" fontId="136" fillId="0" borderId="0" applyNumberFormat="0" applyBorder="0" applyProtection="0"/>
    <xf numFmtId="0" fontId="33" fillId="0" borderId="0"/>
    <xf numFmtId="0" fontId="151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36" fillId="0" borderId="0" applyNumberFormat="0" applyBorder="0" applyProtection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175" fontId="71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176" fontId="71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175" fontId="71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51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176" fontId="71" fillId="0" borderId="0"/>
    <xf numFmtId="0" fontId="71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36" fillId="0" borderId="0" applyNumberFormat="0" applyBorder="0" applyProtection="0"/>
    <xf numFmtId="0" fontId="136" fillId="0" borderId="0" applyNumberFormat="0" applyBorder="0" applyProtection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36" fillId="0" borderId="0" applyNumberFormat="0" applyBorder="0" applyProtection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175" fontId="71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176" fontId="71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175" fontId="71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176" fontId="71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36" fillId="0" borderId="0" applyNumberFormat="0" applyBorder="0" applyProtection="0"/>
    <xf numFmtId="0" fontId="136" fillId="0" borderId="0" applyNumberFormat="0" applyBorder="0" applyProtection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36" fillId="0" borderId="0" applyNumberFormat="0" applyBorder="0" applyProtection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175" fontId="71" fillId="0" borderId="0"/>
    <xf numFmtId="176" fontId="71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175" fontId="71" fillId="0" borderId="0"/>
    <xf numFmtId="176" fontId="71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36" fillId="0" borderId="0" applyNumberFormat="0" applyBorder="0" applyProtection="0"/>
    <xf numFmtId="0" fontId="136" fillId="0" borderId="0" applyNumberFormat="0" applyBorder="0" applyProtection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175" fontId="71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176" fontId="71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36" fillId="0" borderId="0" applyNumberFormat="0" applyBorder="0" applyProtection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175" fontId="71" fillId="0" borderId="0"/>
    <xf numFmtId="176" fontId="71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175" fontId="71" fillId="0" borderId="0"/>
    <xf numFmtId="0" fontId="151" fillId="0" borderId="0"/>
    <xf numFmtId="176" fontId="71" fillId="0" borderId="0"/>
    <xf numFmtId="0" fontId="228" fillId="0" borderId="0"/>
    <xf numFmtId="0" fontId="33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0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51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175" fontId="30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176" fontId="30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0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0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36" fillId="0" borderId="0" applyNumberFormat="0" applyBorder="0" applyProtection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4" fillId="0" borderId="0" applyNumberFormat="0" applyBorder="0" applyProtection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36" fillId="0" borderId="0" applyNumberFormat="0" applyBorder="0" applyProtection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4" fillId="0" borderId="0" applyNumberFormat="0" applyBorder="0" applyProtection="0"/>
    <xf numFmtId="175" fontId="30" fillId="0" borderId="0"/>
    <xf numFmtId="176" fontId="30" fillId="0" borderId="0"/>
    <xf numFmtId="175" fontId="71" fillId="0" borderId="0"/>
    <xf numFmtId="176" fontId="71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36" fillId="0" borderId="0" applyNumberFormat="0" applyBorder="0" applyProtection="0"/>
    <xf numFmtId="175" fontId="30" fillId="0" borderId="0"/>
    <xf numFmtId="176" fontId="30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4" fillId="0" borderId="0" applyNumberFormat="0" applyBorder="0" applyProtection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175" fontId="30" fillId="0" borderId="0"/>
    <xf numFmtId="176" fontId="30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4" fillId="0" borderId="0" applyNumberFormat="0" applyBorder="0" applyProtection="0"/>
    <xf numFmtId="175" fontId="30" fillId="0" borderId="0"/>
    <xf numFmtId="176" fontId="30" fillId="0" borderId="0"/>
    <xf numFmtId="0" fontId="34" fillId="0" borderId="0" applyNumberFormat="0" applyBorder="0" applyProtection="0"/>
    <xf numFmtId="175" fontId="30" fillId="0" borderId="0"/>
    <xf numFmtId="176" fontId="30" fillId="0" borderId="0"/>
    <xf numFmtId="0" fontId="34" fillId="0" borderId="0" applyNumberFormat="0" applyBorder="0" applyProtection="0"/>
    <xf numFmtId="175" fontId="30" fillId="0" borderId="0"/>
    <xf numFmtId="176" fontId="30" fillId="0" borderId="0"/>
    <xf numFmtId="175" fontId="71" fillId="0" borderId="0"/>
    <xf numFmtId="0" fontId="151" fillId="0" borderId="0"/>
    <xf numFmtId="176" fontId="71" fillId="0" borderId="0"/>
    <xf numFmtId="0" fontId="151" fillId="0" borderId="0"/>
    <xf numFmtId="0" fontId="71" fillId="0" borderId="0"/>
    <xf numFmtId="0" fontId="136" fillId="0" borderId="0" applyNumberFormat="0" applyBorder="0" applyProtection="0"/>
    <xf numFmtId="0" fontId="136" fillId="0" borderId="0" applyNumberFormat="0" applyBorder="0" applyProtection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4" fillId="0" borderId="0" applyNumberFormat="0" applyBorder="0" applyProtection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36" fillId="0" borderId="0" applyNumberFormat="0" applyBorder="0" applyProtection="0"/>
    <xf numFmtId="175" fontId="71" fillId="0" borderId="0"/>
    <xf numFmtId="176" fontId="71" fillId="0" borderId="0"/>
    <xf numFmtId="175" fontId="30" fillId="0" borderId="0"/>
    <xf numFmtId="176" fontId="30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175" fontId="71" fillId="0" borderId="0"/>
    <xf numFmtId="176" fontId="71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36" fillId="0" borderId="0" applyNumberFormat="0" applyBorder="0" applyProtection="0"/>
    <xf numFmtId="0" fontId="136" fillId="0" borderId="0" applyNumberFormat="0" applyBorder="0" applyProtection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36" fillId="0" borderId="0" applyNumberFormat="0" applyBorder="0" applyProtection="0"/>
    <xf numFmtId="175" fontId="71" fillId="0" borderId="0"/>
    <xf numFmtId="176" fontId="71" fillId="0" borderId="0"/>
    <xf numFmtId="175" fontId="71" fillId="0" borderId="0"/>
    <xf numFmtId="176" fontId="71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36" fillId="0" borderId="0" applyNumberFormat="0" applyBorder="0" applyProtection="0"/>
    <xf numFmtId="0" fontId="136" fillId="0" borderId="0" applyNumberFormat="0" applyBorder="0" applyProtection="0"/>
    <xf numFmtId="175" fontId="71" fillId="0" borderId="0"/>
    <xf numFmtId="176" fontId="71" fillId="0" borderId="0"/>
    <xf numFmtId="0" fontId="136" fillId="0" borderId="0" applyNumberFormat="0" applyBorder="0" applyProtection="0"/>
    <xf numFmtId="175" fontId="71" fillId="0" borderId="0"/>
    <xf numFmtId="176" fontId="71" fillId="0" borderId="0"/>
    <xf numFmtId="175" fontId="30" fillId="0" borderId="0"/>
    <xf numFmtId="0" fontId="44" fillId="0" borderId="0">
      <alignment vertical="center"/>
    </xf>
    <xf numFmtId="176" fontId="30" fillId="0" borderId="0"/>
    <xf numFmtId="0" fontId="30" fillId="0" borderId="0"/>
    <xf numFmtId="0" fontId="19" fillId="0" borderId="0"/>
    <xf numFmtId="0" fontId="33" fillId="0" borderId="0"/>
    <xf numFmtId="0" fontId="30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36" fillId="0" borderId="0" applyNumberFormat="0" applyBorder="0" applyProtection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4" fillId="0" borderId="0" applyNumberFormat="0" applyBorder="0" applyProtection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175" fontId="30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176" fontId="30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175" fontId="71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51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176" fontId="71" fillId="0" borderId="0"/>
    <xf numFmtId="0" fontId="71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36" fillId="0" borderId="0" applyNumberFormat="0" applyBorder="0" applyProtection="0"/>
    <xf numFmtId="175" fontId="30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0" fillId="0" borderId="0">
      <alignment vertical="center"/>
    </xf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176" fontId="30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0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175" fontId="30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0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176" fontId="30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51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0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0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175" fontId="30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51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176" fontId="30" fillId="0" borderId="0"/>
    <xf numFmtId="0" fontId="30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0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175" fontId="30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51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176" fontId="30" fillId="0" borderId="0"/>
    <xf numFmtId="0" fontId="30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0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08" fillId="0" borderId="0"/>
    <xf numFmtId="175" fontId="19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175" fontId="19" fillId="0" borderId="0"/>
    <xf numFmtId="176" fontId="19" fillId="0" borderId="0"/>
    <xf numFmtId="176" fontId="19" fillId="0" borderId="0"/>
    <xf numFmtId="176" fontId="19" fillId="0" borderId="0"/>
    <xf numFmtId="176" fontId="19" fillId="0" borderId="0"/>
    <xf numFmtId="0" fontId="308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175" fontId="19" fillId="0" borderId="0"/>
    <xf numFmtId="176" fontId="19" fillId="0" borderId="0"/>
    <xf numFmtId="0" fontId="30" fillId="0" borderId="0"/>
    <xf numFmtId="176" fontId="19" fillId="0" borderId="0"/>
    <xf numFmtId="0" fontId="30" fillId="0" borderId="0" applyProtection="0"/>
    <xf numFmtId="175" fontId="19" fillId="0" borderId="0"/>
    <xf numFmtId="176" fontId="19" fillId="0" borderId="0"/>
    <xf numFmtId="0" fontId="44" fillId="0" borderId="0">
      <alignment vertical="center"/>
    </xf>
    <xf numFmtId="176" fontId="19" fillId="0" borderId="0"/>
    <xf numFmtId="0" fontId="30" fillId="0" borderId="0">
      <alignment vertical="center"/>
    </xf>
    <xf numFmtId="0" fontId="19" fillId="0" borderId="0"/>
    <xf numFmtId="0" fontId="30" fillId="0" borderId="0" applyProtection="0"/>
    <xf numFmtId="0" fontId="33" fillId="0" borderId="0"/>
    <xf numFmtId="0" fontId="33" fillId="0" borderId="0"/>
    <xf numFmtId="0" fontId="30" fillId="0" borderId="0"/>
    <xf numFmtId="0" fontId="30" fillId="0" borderId="0"/>
    <xf numFmtId="0" fontId="44" fillId="0" borderId="0"/>
    <xf numFmtId="0" fontId="30" fillId="0" borderId="0"/>
    <xf numFmtId="0" fontId="44" fillId="0" borderId="0">
      <alignment vertical="center"/>
    </xf>
    <xf numFmtId="0" fontId="30" fillId="0" borderId="0">
      <alignment vertical="center"/>
    </xf>
    <xf numFmtId="0" fontId="30" fillId="0" borderId="0"/>
    <xf numFmtId="0" fontId="44" fillId="0" borderId="0"/>
    <xf numFmtId="0" fontId="30" fillId="0" borderId="0"/>
    <xf numFmtId="0" fontId="44" fillId="0" borderId="0">
      <alignment vertical="center"/>
    </xf>
    <xf numFmtId="0" fontId="30" fillId="0" borderId="0">
      <alignment vertical="center"/>
    </xf>
    <xf numFmtId="0" fontId="30" fillId="0" borderId="0"/>
    <xf numFmtId="0" fontId="30" fillId="0" borderId="0"/>
    <xf numFmtId="0" fontId="30" fillId="0" borderId="0"/>
    <xf numFmtId="0" fontId="44" fillId="0" borderId="0"/>
    <xf numFmtId="0" fontId="30" fillId="0" borderId="0"/>
    <xf numFmtId="0" fontId="44" fillId="0" borderId="0">
      <alignment vertical="center"/>
    </xf>
    <xf numFmtId="0" fontId="30" fillId="0" borderId="0">
      <alignment vertical="center"/>
    </xf>
    <xf numFmtId="0" fontId="30" fillId="0" borderId="0"/>
    <xf numFmtId="0" fontId="44" fillId="0" borderId="0"/>
    <xf numFmtId="0" fontId="30" fillId="0" borderId="0"/>
    <xf numFmtId="0" fontId="44" fillId="0" borderId="0">
      <alignment vertical="center"/>
    </xf>
    <xf numFmtId="0" fontId="30" fillId="0" borderId="0">
      <alignment vertical="center"/>
    </xf>
    <xf numFmtId="0" fontId="30" fillId="0" borderId="0"/>
    <xf numFmtId="0" fontId="30" fillId="0" borderId="0"/>
    <xf numFmtId="0" fontId="30" fillId="0" borderId="0"/>
    <xf numFmtId="0" fontId="19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176" fontId="109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44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175" fontId="109" fillId="0" borderId="0"/>
    <xf numFmtId="0" fontId="30" fillId="0" borderId="0"/>
    <xf numFmtId="0" fontId="30" fillId="0" borderId="0" applyProtection="0"/>
    <xf numFmtId="0" fontId="44" fillId="0" borderId="0">
      <alignment vertical="center"/>
    </xf>
    <xf numFmtId="0" fontId="30" fillId="0" borderId="0">
      <alignment vertical="center"/>
    </xf>
    <xf numFmtId="0" fontId="30" fillId="0" borderId="0" applyProtection="0"/>
    <xf numFmtId="0" fontId="33" fillId="0" borderId="0"/>
    <xf numFmtId="0" fontId="33" fillId="0" borderId="0"/>
    <xf numFmtId="0" fontId="33" fillId="0" borderId="0"/>
    <xf numFmtId="0" fontId="30" fillId="0" borderId="0"/>
    <xf numFmtId="0" fontId="44" fillId="0" borderId="0"/>
    <xf numFmtId="0" fontId="30" fillId="0" borderId="0"/>
    <xf numFmtId="0" fontId="44" fillId="0" borderId="0">
      <alignment vertical="center"/>
    </xf>
    <xf numFmtId="0" fontId="30" fillId="0" borderId="0">
      <alignment vertical="center"/>
    </xf>
    <xf numFmtId="0" fontId="30" fillId="0" borderId="0"/>
    <xf numFmtId="0" fontId="44" fillId="0" borderId="0"/>
    <xf numFmtId="0" fontId="30" fillId="0" borderId="0"/>
    <xf numFmtId="0" fontId="44" fillId="0" borderId="0">
      <alignment vertical="center"/>
    </xf>
    <xf numFmtId="0" fontId="30" fillId="0" borderId="0">
      <alignment vertical="center"/>
    </xf>
    <xf numFmtId="0" fontId="30" fillId="0" borderId="0"/>
    <xf numFmtId="0" fontId="30" fillId="0" borderId="0"/>
    <xf numFmtId="0" fontId="30" fillId="0" borderId="0"/>
    <xf numFmtId="0" fontId="44" fillId="0" borderId="0"/>
    <xf numFmtId="0" fontId="30" fillId="0" borderId="0"/>
    <xf numFmtId="0" fontId="44" fillId="0" borderId="0">
      <alignment vertical="center"/>
    </xf>
    <xf numFmtId="0" fontId="30" fillId="0" borderId="0">
      <alignment vertical="center"/>
    </xf>
    <xf numFmtId="0" fontId="30" fillId="0" borderId="0"/>
    <xf numFmtId="0" fontId="44" fillId="0" borderId="0"/>
    <xf numFmtId="0" fontId="30" fillId="0" borderId="0"/>
    <xf numFmtId="0" fontId="44" fillId="0" borderId="0">
      <alignment vertical="center"/>
    </xf>
    <xf numFmtId="0" fontId="30" fillId="0" borderId="0">
      <alignment vertical="center"/>
    </xf>
    <xf numFmtId="0" fontId="30" fillId="0" borderId="0"/>
    <xf numFmtId="0" fontId="30" fillId="0" borderId="0"/>
    <xf numFmtId="0" fontId="30" fillId="0" borderId="0"/>
    <xf numFmtId="0" fontId="44" fillId="0" borderId="0"/>
    <xf numFmtId="0" fontId="30" fillId="0" borderId="0"/>
    <xf numFmtId="0" fontId="44" fillId="0" borderId="0">
      <alignment vertical="center"/>
    </xf>
    <xf numFmtId="0" fontId="30" fillId="0" borderId="0">
      <alignment vertical="center"/>
    </xf>
    <xf numFmtId="0" fontId="30" fillId="0" borderId="0"/>
    <xf numFmtId="0" fontId="44" fillId="0" borderId="0"/>
    <xf numFmtId="0" fontId="30" fillId="0" borderId="0"/>
    <xf numFmtId="0" fontId="44" fillId="0" borderId="0">
      <alignment vertical="center"/>
    </xf>
    <xf numFmtId="0" fontId="30" fillId="0" borderId="0">
      <alignment vertical="center"/>
    </xf>
    <xf numFmtId="0" fontId="30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175" fontId="19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176" fontId="19" fillId="0" borderId="0"/>
    <xf numFmtId="176" fontId="19" fillId="0" borderId="0"/>
    <xf numFmtId="0" fontId="44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176" fontId="19" fillId="0" borderId="0"/>
    <xf numFmtId="0" fontId="30" fillId="0" borderId="0"/>
    <xf numFmtId="0" fontId="30" fillId="0" borderId="0" applyProtection="0"/>
    <xf numFmtId="176" fontId="19" fillId="0" borderId="0"/>
    <xf numFmtId="0" fontId="44" fillId="0" borderId="0">
      <alignment vertical="center"/>
    </xf>
    <xf numFmtId="175" fontId="19" fillId="0" borderId="0"/>
    <xf numFmtId="0" fontId="30" fillId="0" borderId="0">
      <alignment vertical="center"/>
    </xf>
    <xf numFmtId="0" fontId="33" fillId="0" borderId="0"/>
    <xf numFmtId="0" fontId="33" fillId="0" borderId="0"/>
    <xf numFmtId="0" fontId="33" fillId="0" borderId="0"/>
    <xf numFmtId="0" fontId="33" fillId="0" borderId="0"/>
    <xf numFmtId="0" fontId="30" fillId="0" borderId="0"/>
    <xf numFmtId="0" fontId="30" fillId="0" borderId="0"/>
    <xf numFmtId="0" fontId="30" fillId="0" borderId="0"/>
    <xf numFmtId="0" fontId="44" fillId="0" borderId="0"/>
    <xf numFmtId="0" fontId="30" fillId="0" borderId="0"/>
    <xf numFmtId="0" fontId="44" fillId="0" borderId="0">
      <alignment vertical="center"/>
    </xf>
    <xf numFmtId="0" fontId="30" fillId="0" borderId="0">
      <alignment vertical="center"/>
    </xf>
    <xf numFmtId="0" fontId="30" fillId="0" borderId="0"/>
    <xf numFmtId="0" fontId="44" fillId="0" borderId="0"/>
    <xf numFmtId="0" fontId="30" fillId="0" borderId="0"/>
    <xf numFmtId="0" fontId="44" fillId="0" borderId="0">
      <alignment vertical="center"/>
    </xf>
    <xf numFmtId="0" fontId="30" fillId="0" borderId="0">
      <alignment vertical="center"/>
    </xf>
    <xf numFmtId="0" fontId="30" fillId="0" borderId="0"/>
    <xf numFmtId="0" fontId="30" fillId="0" borderId="0"/>
    <xf numFmtId="0" fontId="30" fillId="0" borderId="0"/>
    <xf numFmtId="0" fontId="44" fillId="0" borderId="0"/>
    <xf numFmtId="0" fontId="30" fillId="0" borderId="0"/>
    <xf numFmtId="0" fontId="44" fillId="0" borderId="0">
      <alignment vertical="center"/>
    </xf>
    <xf numFmtId="0" fontId="30" fillId="0" borderId="0">
      <alignment vertical="center"/>
    </xf>
    <xf numFmtId="0" fontId="30" fillId="0" borderId="0"/>
    <xf numFmtId="0" fontId="44" fillId="0" borderId="0"/>
    <xf numFmtId="0" fontId="30" fillId="0" borderId="0"/>
    <xf numFmtId="0" fontId="44" fillId="0" borderId="0">
      <alignment vertical="center"/>
    </xf>
    <xf numFmtId="0" fontId="30" fillId="0" borderId="0">
      <alignment vertical="center"/>
    </xf>
    <xf numFmtId="0" fontId="308" fillId="0" borderId="0"/>
    <xf numFmtId="0" fontId="308" fillId="0" borderId="0"/>
    <xf numFmtId="0" fontId="21" fillId="0" borderId="0"/>
    <xf numFmtId="0" fontId="19" fillId="0" borderId="0"/>
    <xf numFmtId="0" fontId="308" fillId="0" borderId="0"/>
    <xf numFmtId="0" fontId="33" fillId="0" borderId="0"/>
    <xf numFmtId="0" fontId="19" fillId="0" borderId="0"/>
    <xf numFmtId="0" fontId="19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176" fontId="30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44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0" fillId="0" borderId="0" applyProtection="0"/>
    <xf numFmtId="0" fontId="30" fillId="0" borderId="0"/>
    <xf numFmtId="0" fontId="44" fillId="0" borderId="0">
      <alignment vertical="center"/>
    </xf>
    <xf numFmtId="0" fontId="30" fillId="0" borderId="0">
      <alignment vertical="center"/>
    </xf>
    <xf numFmtId="0" fontId="228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08" fillId="0" borderId="0"/>
    <xf numFmtId="0" fontId="308" fillId="0" borderId="0"/>
    <xf numFmtId="0" fontId="311" fillId="0" borderId="0"/>
    <xf numFmtId="0" fontId="308" fillId="0" borderId="0"/>
    <xf numFmtId="0" fontId="308" fillId="0" borderId="0"/>
    <xf numFmtId="0" fontId="19" fillId="0" borderId="0"/>
    <xf numFmtId="0" fontId="30" fillId="0" borderId="0"/>
    <xf numFmtId="0" fontId="30" fillId="0" borderId="0"/>
    <xf numFmtId="0" fontId="30" fillId="0" borderId="0"/>
    <xf numFmtId="0" fontId="308" fillId="0" borderId="0"/>
    <xf numFmtId="0" fontId="308" fillId="0" borderId="0"/>
    <xf numFmtId="0" fontId="19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9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176" fontId="30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44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0" fillId="0" borderId="0" applyProtection="0"/>
    <xf numFmtId="0" fontId="30" fillId="0" borderId="0"/>
    <xf numFmtId="0" fontId="44" fillId="0" borderId="0">
      <alignment vertical="center"/>
    </xf>
    <xf numFmtId="0" fontId="30" fillId="0" borderId="0">
      <alignment vertical="center"/>
    </xf>
    <xf numFmtId="0" fontId="33" fillId="0" borderId="0"/>
    <xf numFmtId="0" fontId="33" fillId="0" borderId="0"/>
    <xf numFmtId="0" fontId="33" fillId="0" borderId="0"/>
    <xf numFmtId="0" fontId="33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8" fillId="0" borderId="0"/>
    <xf numFmtId="0" fontId="308" fillId="0" borderId="0"/>
    <xf numFmtId="0" fontId="46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19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176" fontId="109" fillId="0" borderId="0"/>
    <xf numFmtId="0" fontId="44" fillId="0" borderId="0"/>
    <xf numFmtId="175" fontId="109" fillId="0" borderId="0"/>
    <xf numFmtId="0" fontId="30" fillId="0" borderId="0"/>
    <xf numFmtId="0" fontId="30" fillId="0" borderId="0" applyProtection="0"/>
    <xf numFmtId="0" fontId="44" fillId="0" borderId="0">
      <alignment vertical="center"/>
    </xf>
    <xf numFmtId="0" fontId="30" fillId="0" borderId="0">
      <alignment vertical="center"/>
    </xf>
    <xf numFmtId="0" fontId="33" fillId="0" borderId="0"/>
    <xf numFmtId="0" fontId="33" fillId="0" borderId="0"/>
    <xf numFmtId="0" fontId="33" fillId="0" borderId="0"/>
    <xf numFmtId="0" fontId="33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19" fillId="0" borderId="0"/>
    <xf numFmtId="0" fontId="19" fillId="0" borderId="0"/>
    <xf numFmtId="0" fontId="308" fillId="0" borderId="0"/>
    <xf numFmtId="0" fontId="19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19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9" fillId="0" borderId="0"/>
    <xf numFmtId="176" fontId="19" fillId="0" borderId="0"/>
    <xf numFmtId="0" fontId="44" fillId="0" borderId="0"/>
    <xf numFmtId="176" fontId="19" fillId="0" borderId="0"/>
    <xf numFmtId="0" fontId="30" fillId="0" borderId="0"/>
    <xf numFmtId="0" fontId="19" fillId="0" borderId="0"/>
    <xf numFmtId="0" fontId="44" fillId="0" borderId="0">
      <alignment vertical="center"/>
    </xf>
    <xf numFmtId="0" fontId="30" fillId="0" borderId="0">
      <alignment vertical="center"/>
    </xf>
    <xf numFmtId="0" fontId="33" fillId="0" borderId="0"/>
    <xf numFmtId="0" fontId="33" fillId="0" borderId="0"/>
    <xf numFmtId="0" fontId="33" fillId="0" borderId="0"/>
    <xf numFmtId="0" fontId="33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19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9" fillId="0" borderId="0"/>
    <xf numFmtId="176" fontId="19" fillId="0" borderId="0"/>
    <xf numFmtId="0" fontId="44" fillId="0" borderId="0"/>
    <xf numFmtId="176" fontId="19" fillId="0" borderId="0"/>
    <xf numFmtId="0" fontId="30" fillId="0" borderId="0"/>
    <xf numFmtId="0" fontId="19" fillId="0" borderId="0"/>
    <xf numFmtId="0" fontId="44" fillId="0" borderId="0">
      <alignment vertical="center"/>
    </xf>
    <xf numFmtId="0" fontId="30" fillId="0" borderId="0">
      <alignment vertical="center"/>
    </xf>
    <xf numFmtId="0" fontId="228" fillId="0" borderId="0"/>
    <xf numFmtId="0" fontId="33" fillId="0" borderId="0"/>
    <xf numFmtId="0" fontId="33" fillId="0" borderId="0"/>
    <xf numFmtId="0" fontId="33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19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9" fillId="0" borderId="0"/>
    <xf numFmtId="176" fontId="30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44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0" fillId="0" borderId="0"/>
    <xf numFmtId="0" fontId="44" fillId="0" borderId="0">
      <alignment vertical="center"/>
    </xf>
    <xf numFmtId="0" fontId="30" fillId="0" borderId="0">
      <alignment vertical="center"/>
    </xf>
    <xf numFmtId="0" fontId="33" fillId="0" borderId="0"/>
    <xf numFmtId="0" fontId="33" fillId="0" borderId="0"/>
    <xf numFmtId="0" fontId="33" fillId="0" borderId="0"/>
    <xf numFmtId="0" fontId="33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19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176" fontId="109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9" fillId="0" borderId="0"/>
    <xf numFmtId="0" fontId="30" fillId="0" borderId="0"/>
    <xf numFmtId="0" fontId="44" fillId="0" borderId="0">
      <alignment vertical="center"/>
    </xf>
    <xf numFmtId="0" fontId="30" fillId="0" borderId="0">
      <alignment vertical="center"/>
    </xf>
    <xf numFmtId="0" fontId="33" fillId="0" borderId="0"/>
    <xf numFmtId="0" fontId="33" fillId="0" borderId="0"/>
    <xf numFmtId="0" fontId="33" fillId="0" borderId="0"/>
    <xf numFmtId="0" fontId="33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30" fillId="0" borderId="0"/>
    <xf numFmtId="0" fontId="46" fillId="0" borderId="0" applyNumberFormat="0" applyFont="0" applyBorder="0" applyProtection="0"/>
    <xf numFmtId="175" fontId="151" fillId="0" borderId="0"/>
    <xf numFmtId="176" fontId="151" fillId="0" borderId="0"/>
    <xf numFmtId="0" fontId="50" fillId="0" borderId="0" applyNumberFormat="0" applyFont="0" applyBorder="0" applyProtection="0"/>
    <xf numFmtId="0" fontId="151" fillId="0" borderId="0"/>
    <xf numFmtId="217" fontId="308" fillId="0" borderId="0"/>
    <xf numFmtId="175" fontId="19" fillId="0" borderId="0"/>
    <xf numFmtId="175" fontId="19" fillId="0" borderId="0"/>
    <xf numFmtId="176" fontId="19" fillId="0" borderId="0"/>
    <xf numFmtId="176" fontId="19" fillId="0" borderId="0"/>
    <xf numFmtId="176" fontId="19" fillId="0" borderId="0"/>
    <xf numFmtId="176" fontId="19" fillId="0" borderId="0"/>
    <xf numFmtId="175" fontId="19" fillId="0" borderId="0"/>
    <xf numFmtId="176" fontId="19" fillId="0" borderId="0"/>
    <xf numFmtId="176" fontId="19" fillId="0" borderId="0"/>
    <xf numFmtId="175" fontId="19" fillId="0" borderId="0"/>
    <xf numFmtId="176" fontId="19" fillId="0" borderId="0"/>
    <xf numFmtId="176" fontId="19" fillId="0" borderId="0"/>
    <xf numFmtId="0" fontId="308" fillId="0" borderId="0"/>
    <xf numFmtId="175" fontId="19" fillId="0" borderId="0"/>
    <xf numFmtId="175" fontId="19" fillId="0" borderId="0"/>
    <xf numFmtId="176" fontId="19" fillId="0" borderId="0"/>
    <xf numFmtId="176" fontId="19" fillId="0" borderId="0"/>
    <xf numFmtId="176" fontId="19" fillId="0" borderId="0"/>
    <xf numFmtId="176" fontId="19" fillId="0" borderId="0"/>
    <xf numFmtId="0" fontId="30" fillId="0" borderId="0"/>
    <xf numFmtId="176" fontId="30" fillId="0" borderId="0"/>
    <xf numFmtId="175" fontId="19" fillId="0" borderId="0"/>
    <xf numFmtId="176" fontId="19" fillId="0" borderId="0"/>
    <xf numFmtId="176" fontId="19" fillId="0" borderId="0"/>
    <xf numFmtId="175" fontId="19" fillId="0" borderId="0"/>
    <xf numFmtId="176" fontId="19" fillId="0" borderId="0"/>
    <xf numFmtId="176" fontId="19" fillId="0" borderId="0"/>
    <xf numFmtId="0" fontId="228" fillId="0" borderId="0"/>
    <xf numFmtId="280" fontId="19" fillId="0" borderId="0"/>
    <xf numFmtId="0" fontId="33" fillId="0" borderId="0"/>
    <xf numFmtId="0" fontId="310" fillId="0" borderId="0"/>
    <xf numFmtId="176" fontId="30" fillId="0" borderId="0"/>
    <xf numFmtId="0" fontId="30" fillId="0" borderId="0"/>
    <xf numFmtId="0" fontId="33" fillId="0" borderId="0"/>
    <xf numFmtId="0" fontId="33" fillId="0" borderId="0"/>
    <xf numFmtId="0" fontId="136" fillId="0" borderId="0" applyNumberFormat="0" applyBorder="0" applyProtection="0"/>
    <xf numFmtId="175" fontId="71" fillId="0" borderId="0"/>
    <xf numFmtId="176" fontId="71" fillId="0" borderId="0"/>
    <xf numFmtId="175" fontId="71" fillId="0" borderId="0"/>
    <xf numFmtId="176" fontId="71" fillId="0" borderId="0"/>
    <xf numFmtId="0" fontId="71" fillId="0" borderId="0"/>
    <xf numFmtId="0" fontId="33" fillId="0" borderId="0"/>
    <xf numFmtId="0" fontId="33" fillId="0" borderId="0"/>
    <xf numFmtId="0" fontId="136" fillId="0" borderId="0" applyNumberFormat="0" applyBorder="0" applyProtection="0"/>
    <xf numFmtId="175" fontId="71" fillId="0" borderId="0"/>
    <xf numFmtId="176" fontId="71" fillId="0" borderId="0"/>
    <xf numFmtId="175" fontId="71" fillId="0" borderId="0"/>
    <xf numFmtId="0" fontId="33" fillId="0" borderId="0"/>
    <xf numFmtId="176" fontId="71" fillId="0" borderId="0"/>
    <xf numFmtId="0" fontId="71" fillId="0" borderId="0"/>
    <xf numFmtId="0" fontId="33" fillId="0" borderId="0"/>
    <xf numFmtId="0" fontId="33" fillId="0" borderId="0"/>
    <xf numFmtId="175" fontId="71" fillId="0" borderId="0"/>
    <xf numFmtId="176" fontId="71" fillId="0" borderId="0"/>
    <xf numFmtId="0" fontId="310" fillId="0" borderId="0"/>
    <xf numFmtId="175" fontId="71" fillId="0" borderId="0"/>
    <xf numFmtId="176" fontId="71" fillId="0" borderId="0"/>
    <xf numFmtId="0" fontId="70" fillId="0" borderId="0"/>
    <xf numFmtId="176" fontId="70" fillId="0" borderId="0"/>
    <xf numFmtId="0" fontId="70" fillId="0" borderId="0"/>
    <xf numFmtId="176" fontId="70" fillId="0" borderId="0"/>
    <xf numFmtId="0" fontId="70" fillId="0" borderId="0"/>
    <xf numFmtId="176" fontId="70" fillId="0" borderId="0"/>
    <xf numFmtId="175" fontId="30" fillId="0" borderId="0"/>
    <xf numFmtId="0" fontId="33" fillId="0" borderId="0"/>
    <xf numFmtId="0" fontId="151" fillId="0" borderId="0"/>
    <xf numFmtId="0" fontId="136" fillId="0" borderId="0" applyNumberFormat="0" applyBorder="0" applyProtection="0"/>
    <xf numFmtId="175" fontId="71" fillId="0" borderId="0"/>
    <xf numFmtId="176" fontId="71" fillId="0" borderId="0"/>
    <xf numFmtId="175" fontId="30" fillId="0" borderId="0" applyFont="0" applyBorder="0" applyAlignment="0"/>
    <xf numFmtId="176" fontId="30" fillId="0" borderId="0" applyFont="0" applyBorder="0" applyAlignment="0"/>
    <xf numFmtId="0" fontId="30" fillId="0" borderId="0" applyFont="0" applyBorder="0" applyAlignment="0"/>
    <xf numFmtId="0" fontId="151" fillId="0" borderId="0"/>
    <xf numFmtId="0" fontId="136" fillId="0" borderId="0" applyNumberFormat="0" applyBorder="0" applyProtection="0"/>
    <xf numFmtId="175" fontId="71" fillId="0" borderId="0"/>
    <xf numFmtId="176" fontId="71" fillId="0" borderId="0"/>
    <xf numFmtId="175" fontId="71" fillId="0" borderId="0"/>
    <xf numFmtId="176" fontId="71" fillId="0" borderId="0"/>
    <xf numFmtId="0" fontId="71" fillId="0" borderId="0"/>
    <xf numFmtId="0" fontId="136" fillId="0" borderId="0" applyNumberFormat="0" applyBorder="0" applyProtection="0"/>
    <xf numFmtId="0" fontId="33" fillId="0" borderId="0"/>
    <xf numFmtId="0" fontId="136" fillId="0" borderId="0" applyNumberFormat="0" applyBorder="0" applyProtection="0"/>
    <xf numFmtId="175" fontId="71" fillId="0" borderId="0"/>
    <xf numFmtId="176" fontId="71" fillId="0" borderId="0"/>
    <xf numFmtId="175" fontId="71" fillId="0" borderId="0"/>
    <xf numFmtId="0" fontId="44" fillId="0" borderId="0"/>
    <xf numFmtId="176" fontId="71" fillId="0" borderId="0"/>
    <xf numFmtId="0" fontId="71" fillId="0" borderId="0"/>
    <xf numFmtId="0" fontId="136" fillId="0" borderId="0" applyNumberFormat="0" applyBorder="0" applyProtection="0"/>
    <xf numFmtId="0" fontId="30" fillId="0" borderId="0"/>
    <xf numFmtId="175" fontId="71" fillId="0" borderId="0"/>
    <xf numFmtId="176" fontId="7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175" fontId="71" fillId="0" borderId="0"/>
    <xf numFmtId="176" fontId="71" fillId="0" borderId="0"/>
    <xf numFmtId="0" fontId="136" fillId="0" borderId="0" applyNumberFormat="0" applyBorder="0" applyProtection="0"/>
    <xf numFmtId="175" fontId="71" fillId="0" borderId="0"/>
    <xf numFmtId="176" fontId="71" fillId="0" borderId="0"/>
    <xf numFmtId="0" fontId="33" fillId="0" borderId="0"/>
    <xf numFmtId="0" fontId="19" fillId="0" borderId="0"/>
    <xf numFmtId="0" fontId="30" fillId="0" borderId="0"/>
    <xf numFmtId="0" fontId="19" fillId="0" borderId="0"/>
    <xf numFmtId="0" fontId="30" fillId="0" borderId="0"/>
    <xf numFmtId="0" fontId="30" fillId="0" borderId="0"/>
    <xf numFmtId="175" fontId="109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19" fillId="0" borderId="0"/>
    <xf numFmtId="0" fontId="19" fillId="0" borderId="0"/>
    <xf numFmtId="0" fontId="44" fillId="0" borderId="0"/>
    <xf numFmtId="0" fontId="30" fillId="0" borderId="0"/>
    <xf numFmtId="0" fontId="44" fillId="0" borderId="0">
      <alignment vertical="center"/>
    </xf>
    <xf numFmtId="0" fontId="30" fillId="0" borderId="0">
      <alignment vertical="center"/>
    </xf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308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44" fillId="0" borderId="0"/>
    <xf numFmtId="0" fontId="30" fillId="0" borderId="0"/>
    <xf numFmtId="0" fontId="44" fillId="0" borderId="0">
      <alignment vertical="center"/>
    </xf>
    <xf numFmtId="0" fontId="30" fillId="0" borderId="0">
      <alignment vertical="center"/>
    </xf>
    <xf numFmtId="0" fontId="46" fillId="0" borderId="0"/>
    <xf numFmtId="0" fontId="228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9" fillId="0" borderId="0"/>
    <xf numFmtId="0" fontId="19" fillId="0" borderId="0"/>
    <xf numFmtId="0" fontId="44" fillId="0" borderId="0"/>
    <xf numFmtId="0" fontId="30" fillId="0" borderId="0"/>
    <xf numFmtId="0" fontId="44" fillId="0" borderId="0">
      <alignment vertical="center"/>
    </xf>
    <xf numFmtId="0" fontId="30" fillId="0" borderId="0">
      <alignment vertical="center"/>
    </xf>
    <xf numFmtId="0" fontId="19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9" fillId="0" borderId="0"/>
    <xf numFmtId="0" fontId="19" fillId="0" borderId="0"/>
    <xf numFmtId="0" fontId="44" fillId="0" borderId="0"/>
    <xf numFmtId="0" fontId="30" fillId="0" borderId="0"/>
    <xf numFmtId="0" fontId="44" fillId="0" borderId="0">
      <alignment vertical="center"/>
    </xf>
    <xf numFmtId="0" fontId="30" fillId="0" borderId="0">
      <alignment vertical="center"/>
    </xf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228" fillId="0" borderId="0"/>
    <xf numFmtId="0" fontId="19" fillId="0" borderId="0"/>
    <xf numFmtId="0" fontId="30" fillId="0" borderId="0"/>
    <xf numFmtId="0" fontId="19" fillId="0" borderId="0"/>
    <xf numFmtId="0" fontId="44" fillId="0" borderId="0"/>
    <xf numFmtId="0" fontId="30" fillId="0" borderId="0"/>
    <xf numFmtId="0" fontId="44" fillId="0" borderId="0">
      <alignment vertical="center"/>
    </xf>
    <xf numFmtId="0" fontId="30" fillId="0" borderId="0">
      <alignment vertical="center"/>
    </xf>
    <xf numFmtId="0" fontId="30" fillId="0" borderId="0"/>
    <xf numFmtId="0" fontId="19" fillId="0" borderId="0"/>
    <xf numFmtId="0" fontId="44" fillId="0" borderId="0"/>
    <xf numFmtId="0" fontId="30" fillId="0" borderId="0"/>
    <xf numFmtId="0" fontId="44" fillId="0" borderId="0">
      <alignment vertical="center"/>
    </xf>
    <xf numFmtId="0" fontId="30" fillId="0" borderId="0">
      <alignment vertical="center"/>
    </xf>
    <xf numFmtId="0" fontId="30" fillId="0" borderId="0"/>
    <xf numFmtId="0" fontId="19" fillId="0" borderId="0"/>
    <xf numFmtId="0" fontId="44" fillId="0" borderId="0"/>
    <xf numFmtId="0" fontId="30" fillId="0" borderId="0"/>
    <xf numFmtId="0" fontId="44" fillId="0" borderId="0">
      <alignment vertical="center"/>
    </xf>
    <xf numFmtId="0" fontId="30" fillId="0" borderId="0">
      <alignment vertical="center"/>
    </xf>
    <xf numFmtId="0" fontId="19" fillId="0" borderId="0"/>
    <xf numFmtId="0" fontId="19" fillId="0" borderId="0"/>
    <xf numFmtId="0" fontId="44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7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3" fillId="0" borderId="0"/>
    <xf numFmtId="0" fontId="30" fillId="0" borderId="0"/>
    <xf numFmtId="0" fontId="71" fillId="0" borderId="0">
      <alignment vertical="center"/>
    </xf>
    <xf numFmtId="0" fontId="33" fillId="0" borderId="0"/>
    <xf numFmtId="217" fontId="21" fillId="0" borderId="0"/>
    <xf numFmtId="176" fontId="109" fillId="0" borderId="0"/>
    <xf numFmtId="0" fontId="44" fillId="0" borderId="0"/>
    <xf numFmtId="0" fontId="30" fillId="0" borderId="0"/>
    <xf numFmtId="0" fontId="44" fillId="0" borderId="0">
      <alignment vertical="center"/>
    </xf>
    <xf numFmtId="0" fontId="30" fillId="0" borderId="0">
      <alignment vertical="center"/>
    </xf>
    <xf numFmtId="0" fontId="30" fillId="0" borderId="0"/>
    <xf numFmtId="175" fontId="19" fillId="0" borderId="0"/>
    <xf numFmtId="176" fontId="19" fillId="0" borderId="0"/>
    <xf numFmtId="176" fontId="19" fillId="0" borderId="0"/>
    <xf numFmtId="175" fontId="19" fillId="0" borderId="0"/>
    <xf numFmtId="176" fontId="19" fillId="0" borderId="0"/>
    <xf numFmtId="176" fontId="19" fillId="0" borderId="0"/>
    <xf numFmtId="0" fontId="228" fillId="0" borderId="0"/>
    <xf numFmtId="280" fontId="19" fillId="0" borderId="0"/>
    <xf numFmtId="0" fontId="22" fillId="0" borderId="0"/>
    <xf numFmtId="0" fontId="19" fillId="0" borderId="0"/>
    <xf numFmtId="0" fontId="19" fillId="0" borderId="0"/>
    <xf numFmtId="175" fontId="33" fillId="0" borderId="0"/>
    <xf numFmtId="0" fontId="19" fillId="0" borderId="0"/>
    <xf numFmtId="0" fontId="24" fillId="0" borderId="0"/>
    <xf numFmtId="176" fontId="33" fillId="0" borderId="0"/>
    <xf numFmtId="0" fontId="19" fillId="0" borderId="0"/>
    <xf numFmtId="0" fontId="33" fillId="0" borderId="0"/>
    <xf numFmtId="0" fontId="33" fillId="0" borderId="0"/>
    <xf numFmtId="0" fontId="33" fillId="0" borderId="0"/>
    <xf numFmtId="0" fontId="237" fillId="0" borderId="0">
      <alignment vertical="top"/>
    </xf>
    <xf numFmtId="175" fontId="70" fillId="0" borderId="0"/>
    <xf numFmtId="176" fontId="70" fillId="0" borderId="0"/>
    <xf numFmtId="0" fontId="70" fillId="0" borderId="0"/>
    <xf numFmtId="0" fontId="79" fillId="0" borderId="0"/>
    <xf numFmtId="175" fontId="70" fillId="0" borderId="0"/>
    <xf numFmtId="0" fontId="33" fillId="0" borderId="0"/>
    <xf numFmtId="176" fontId="70" fillId="0" borderId="0"/>
    <xf numFmtId="0" fontId="44" fillId="0" borderId="0"/>
    <xf numFmtId="0" fontId="70" fillId="0" borderId="0"/>
    <xf numFmtId="0" fontId="34" fillId="0" borderId="0" applyNumberFormat="0" applyBorder="0" applyProtection="0"/>
    <xf numFmtId="175" fontId="70" fillId="0" borderId="0"/>
    <xf numFmtId="176" fontId="70" fillId="0" borderId="0"/>
    <xf numFmtId="0" fontId="49" fillId="0" borderId="0" applyNumberFormat="0" applyBorder="0" applyProtection="0"/>
    <xf numFmtId="175" fontId="33" fillId="0" borderId="0"/>
    <xf numFmtId="176" fontId="33" fillId="0" borderId="0"/>
    <xf numFmtId="0" fontId="30" fillId="0" borderId="0"/>
    <xf numFmtId="175" fontId="30" fillId="0" borderId="0"/>
    <xf numFmtId="176" fontId="30" fillId="0" borderId="0"/>
    <xf numFmtId="280" fontId="19" fillId="0" borderId="0"/>
    <xf numFmtId="175" fontId="19" fillId="0" borderId="0"/>
    <xf numFmtId="175" fontId="19" fillId="0" borderId="0"/>
    <xf numFmtId="176" fontId="19" fillId="0" borderId="0"/>
    <xf numFmtId="176" fontId="19" fillId="0" borderId="0"/>
    <xf numFmtId="176" fontId="19" fillId="0" borderId="0"/>
    <xf numFmtId="176" fontId="19" fillId="0" borderId="0"/>
    <xf numFmtId="175" fontId="19" fillId="0" borderId="0"/>
    <xf numFmtId="176" fontId="19" fillId="0" borderId="0"/>
    <xf numFmtId="176" fontId="19" fillId="0" borderId="0"/>
    <xf numFmtId="175" fontId="19" fillId="0" borderId="0"/>
    <xf numFmtId="176" fontId="19" fillId="0" borderId="0"/>
    <xf numFmtId="176" fontId="19" fillId="0" borderId="0"/>
    <xf numFmtId="0" fontId="19" fillId="0" borderId="0"/>
    <xf numFmtId="175" fontId="19" fillId="0" borderId="0"/>
    <xf numFmtId="175" fontId="19" fillId="0" borderId="0"/>
    <xf numFmtId="176" fontId="19" fillId="0" borderId="0"/>
    <xf numFmtId="176" fontId="19" fillId="0" borderId="0"/>
    <xf numFmtId="176" fontId="19" fillId="0" borderId="0"/>
    <xf numFmtId="176" fontId="19" fillId="0" borderId="0"/>
    <xf numFmtId="0" fontId="33" fillId="0" borderId="0"/>
    <xf numFmtId="0" fontId="19" fillId="0" borderId="0"/>
    <xf numFmtId="0" fontId="228" fillId="0" borderId="0"/>
    <xf numFmtId="0" fontId="44" fillId="0" borderId="0"/>
    <xf numFmtId="0" fontId="30" fillId="0" borderId="0"/>
    <xf numFmtId="0" fontId="44" fillId="0" borderId="0">
      <alignment vertical="center"/>
    </xf>
    <xf numFmtId="0" fontId="30" fillId="0" borderId="0">
      <alignment vertical="center"/>
    </xf>
    <xf numFmtId="0" fontId="30" fillId="0" borderId="0"/>
    <xf numFmtId="0" fontId="44" fillId="0" borderId="0"/>
    <xf numFmtId="0" fontId="30" fillId="0" borderId="0"/>
    <xf numFmtId="0" fontId="44" fillId="0" borderId="0">
      <alignment vertical="center"/>
    </xf>
    <xf numFmtId="0" fontId="30" fillId="0" borderId="0">
      <alignment vertical="center"/>
    </xf>
    <xf numFmtId="0" fontId="30" fillId="0" borderId="0"/>
    <xf numFmtId="0" fontId="44" fillId="0" borderId="0"/>
    <xf numFmtId="0" fontId="30" fillId="0" borderId="0">
      <alignment vertical="center"/>
    </xf>
    <xf numFmtId="0" fontId="30" fillId="0" borderId="0"/>
    <xf numFmtId="0" fontId="44" fillId="0" borderId="0">
      <alignment vertical="center"/>
    </xf>
    <xf numFmtId="0" fontId="19" fillId="0" borderId="0"/>
    <xf numFmtId="0" fontId="30" fillId="0" borderId="0"/>
    <xf numFmtId="0" fontId="44" fillId="0" borderId="0"/>
    <xf numFmtId="0" fontId="19" fillId="0" borderId="0"/>
    <xf numFmtId="0" fontId="30" fillId="0" borderId="0"/>
    <xf numFmtId="0" fontId="44" fillId="0" borderId="0"/>
    <xf numFmtId="0" fontId="19" fillId="0" borderId="0"/>
    <xf numFmtId="0" fontId="30" fillId="0" borderId="0"/>
    <xf numFmtId="0" fontId="44" fillId="0" borderId="0"/>
    <xf numFmtId="0" fontId="30" fillId="0" borderId="0"/>
    <xf numFmtId="0" fontId="44" fillId="0" borderId="0">
      <alignment vertical="center"/>
    </xf>
    <xf numFmtId="0" fontId="30" fillId="0" borderId="0">
      <alignment vertical="center"/>
    </xf>
    <xf numFmtId="0" fontId="30" fillId="0" borderId="0"/>
    <xf numFmtId="0" fontId="44" fillId="0" borderId="0"/>
    <xf numFmtId="0" fontId="19" fillId="0" borderId="0"/>
    <xf numFmtId="0" fontId="30" fillId="0" borderId="0"/>
    <xf numFmtId="0" fontId="44" fillId="0" borderId="0"/>
    <xf numFmtId="0" fontId="30" fillId="0" borderId="0"/>
    <xf numFmtId="0" fontId="44" fillId="0" borderId="0">
      <alignment vertical="center"/>
    </xf>
    <xf numFmtId="0" fontId="30" fillId="0" borderId="0">
      <alignment vertical="center"/>
    </xf>
    <xf numFmtId="0" fontId="30" fillId="0" borderId="0"/>
    <xf numFmtId="0" fontId="44" fillId="0" borderId="0"/>
    <xf numFmtId="0" fontId="30" fillId="0" borderId="0"/>
    <xf numFmtId="0" fontId="44" fillId="0" borderId="0">
      <alignment vertical="center"/>
    </xf>
    <xf numFmtId="0" fontId="30" fillId="0" borderId="0">
      <alignment vertical="center"/>
    </xf>
    <xf numFmtId="0" fontId="30" fillId="0" borderId="0"/>
    <xf numFmtId="0" fontId="44" fillId="0" borderId="0"/>
    <xf numFmtId="0" fontId="30" fillId="0" borderId="0"/>
    <xf numFmtId="0" fontId="44" fillId="0" borderId="0">
      <alignment vertical="center"/>
    </xf>
    <xf numFmtId="0" fontId="30" fillId="0" borderId="0">
      <alignment vertical="center"/>
    </xf>
    <xf numFmtId="0" fontId="30" fillId="0" borderId="0"/>
    <xf numFmtId="0" fontId="30" fillId="0" borderId="0"/>
    <xf numFmtId="175" fontId="30" fillId="0" borderId="0"/>
    <xf numFmtId="176" fontId="30" fillId="0" borderId="0"/>
    <xf numFmtId="0" fontId="21" fillId="0" borderId="0"/>
    <xf numFmtId="175" fontId="19" fillId="0" borderId="0"/>
    <xf numFmtId="175" fontId="19" fillId="0" borderId="0"/>
    <xf numFmtId="176" fontId="19" fillId="0" borderId="0"/>
    <xf numFmtId="176" fontId="19" fillId="0" borderId="0"/>
    <xf numFmtId="176" fontId="19" fillId="0" borderId="0"/>
    <xf numFmtId="176" fontId="19" fillId="0" borderId="0"/>
    <xf numFmtId="175" fontId="19" fillId="0" borderId="0"/>
    <xf numFmtId="176" fontId="19" fillId="0" borderId="0"/>
    <xf numFmtId="176" fontId="19" fillId="0" borderId="0"/>
    <xf numFmtId="175" fontId="19" fillId="0" borderId="0"/>
    <xf numFmtId="176" fontId="19" fillId="0" borderId="0"/>
    <xf numFmtId="176" fontId="19" fillId="0" borderId="0"/>
    <xf numFmtId="175" fontId="19" fillId="0" borderId="0"/>
    <xf numFmtId="175" fontId="19" fillId="0" borderId="0"/>
    <xf numFmtId="176" fontId="19" fillId="0" borderId="0"/>
    <xf numFmtId="176" fontId="19" fillId="0" borderId="0"/>
    <xf numFmtId="176" fontId="19" fillId="0" borderId="0"/>
    <xf numFmtId="176" fontId="19" fillId="0" borderId="0"/>
    <xf numFmtId="175" fontId="19" fillId="0" borderId="0"/>
    <xf numFmtId="176" fontId="19" fillId="0" borderId="0"/>
    <xf numFmtId="176" fontId="19" fillId="0" borderId="0"/>
    <xf numFmtId="175" fontId="19" fillId="0" borderId="0"/>
    <xf numFmtId="176" fontId="19" fillId="0" borderId="0"/>
    <xf numFmtId="176" fontId="19" fillId="0" borderId="0"/>
    <xf numFmtId="280" fontId="19" fillId="0" borderId="0"/>
    <xf numFmtId="0" fontId="33" fillId="0" borderId="0"/>
    <xf numFmtId="0" fontId="312" fillId="0" borderId="0" applyFill="0" applyProtection="0"/>
    <xf numFmtId="0" fontId="44" fillId="0" borderId="0"/>
    <xf numFmtId="0" fontId="136" fillId="0" borderId="0" applyNumberFormat="0" applyBorder="0" applyProtection="0"/>
    <xf numFmtId="0" fontId="136" fillId="0" borderId="0" applyNumberFormat="0" applyBorder="0" applyProtection="0"/>
    <xf numFmtId="175" fontId="71" fillId="0" borderId="0"/>
    <xf numFmtId="176" fontId="71" fillId="0" borderId="0"/>
    <xf numFmtId="175" fontId="71" fillId="0" borderId="0"/>
    <xf numFmtId="0" fontId="19" fillId="0" borderId="0"/>
    <xf numFmtId="176" fontId="71" fillId="0" borderId="0"/>
    <xf numFmtId="0" fontId="71" fillId="0" borderId="0"/>
    <xf numFmtId="0" fontId="136" fillId="0" borderId="0" applyNumberFormat="0" applyBorder="0" applyProtection="0"/>
    <xf numFmtId="0" fontId="136" fillId="0" borderId="0" applyNumberFormat="0" applyBorder="0" applyProtection="0"/>
    <xf numFmtId="0" fontId="136" fillId="0" borderId="0" applyNumberFormat="0" applyBorder="0" applyProtection="0"/>
    <xf numFmtId="175" fontId="71" fillId="0" borderId="0"/>
    <xf numFmtId="176" fontId="71" fillId="0" borderId="0"/>
    <xf numFmtId="175" fontId="71" fillId="0" borderId="0"/>
    <xf numFmtId="176" fontId="71" fillId="0" borderId="0"/>
    <xf numFmtId="0" fontId="136" fillId="0" borderId="0" applyNumberFormat="0" applyBorder="0" applyProtection="0"/>
    <xf numFmtId="0" fontId="136" fillId="0" borderId="0" applyNumberFormat="0" applyBorder="0" applyProtection="0"/>
    <xf numFmtId="175" fontId="71" fillId="0" borderId="0"/>
    <xf numFmtId="176" fontId="71" fillId="0" borderId="0"/>
    <xf numFmtId="0" fontId="136" fillId="0" borderId="0" applyNumberFormat="0" applyBorder="0" applyProtection="0"/>
    <xf numFmtId="175" fontId="71" fillId="0" borderId="0"/>
    <xf numFmtId="176" fontId="71" fillId="0" borderId="0"/>
    <xf numFmtId="175" fontId="71" fillId="0" borderId="0"/>
    <xf numFmtId="176" fontId="71" fillId="0" borderId="0"/>
    <xf numFmtId="0" fontId="71" fillId="0" borderId="0"/>
    <xf numFmtId="0" fontId="312" fillId="0" borderId="0" applyFill="0" applyProtection="0"/>
    <xf numFmtId="0" fontId="136" fillId="0" borderId="0" applyNumberFormat="0" applyBorder="0" applyProtection="0"/>
    <xf numFmtId="0" fontId="136" fillId="0" borderId="0" applyNumberFormat="0" applyBorder="0" applyProtection="0"/>
    <xf numFmtId="0" fontId="136" fillId="0" borderId="0" applyNumberFormat="0" applyBorder="0" applyProtection="0"/>
    <xf numFmtId="175" fontId="71" fillId="0" borderId="0"/>
    <xf numFmtId="0" fontId="237" fillId="0" borderId="0">
      <alignment vertical="top"/>
    </xf>
    <xf numFmtId="176" fontId="71" fillId="0" borderId="0"/>
    <xf numFmtId="0" fontId="71" fillId="0" borderId="0"/>
    <xf numFmtId="175" fontId="71" fillId="0" borderId="0"/>
    <xf numFmtId="176" fontId="71" fillId="0" borderId="0"/>
    <xf numFmtId="0" fontId="71" fillId="0" borderId="0"/>
    <xf numFmtId="0" fontId="136" fillId="0" borderId="0" applyNumberFormat="0" applyBorder="0" applyProtection="0"/>
    <xf numFmtId="0" fontId="136" fillId="0" borderId="0" applyNumberFormat="0" applyBorder="0" applyProtection="0"/>
    <xf numFmtId="0" fontId="136" fillId="0" borderId="0" applyNumberFormat="0" applyBorder="0" applyProtection="0"/>
    <xf numFmtId="175" fontId="71" fillId="0" borderId="0"/>
    <xf numFmtId="176" fontId="71" fillId="0" borderId="0"/>
    <xf numFmtId="175" fontId="71" fillId="0" borderId="0"/>
    <xf numFmtId="0" fontId="44" fillId="0" borderId="0"/>
    <xf numFmtId="176" fontId="71" fillId="0" borderId="0"/>
    <xf numFmtId="0" fontId="71" fillId="0" borderId="0"/>
    <xf numFmtId="0" fontId="136" fillId="0" borderId="0" applyNumberFormat="0" applyBorder="0" applyProtection="0"/>
    <xf numFmtId="0" fontId="136" fillId="0" borderId="0" applyNumberFormat="0" applyBorder="0" applyProtection="0"/>
    <xf numFmtId="0" fontId="136" fillId="0" borderId="0" applyNumberFormat="0" applyBorder="0" applyProtection="0"/>
    <xf numFmtId="175" fontId="71" fillId="0" borderId="0"/>
    <xf numFmtId="176" fontId="71" fillId="0" borderId="0"/>
    <xf numFmtId="175" fontId="71" fillId="0" borderId="0"/>
    <xf numFmtId="176" fontId="71" fillId="0" borderId="0"/>
    <xf numFmtId="0" fontId="136" fillId="0" borderId="0" applyNumberFormat="0" applyBorder="0" applyProtection="0"/>
    <xf numFmtId="0" fontId="136" fillId="0" borderId="0" applyNumberFormat="0" applyBorder="0" applyProtection="0"/>
    <xf numFmtId="175" fontId="71" fillId="0" borderId="0"/>
    <xf numFmtId="176" fontId="71" fillId="0" borderId="0"/>
    <xf numFmtId="0" fontId="136" fillId="0" borderId="0" applyNumberFormat="0" applyBorder="0" applyProtection="0"/>
    <xf numFmtId="175" fontId="71" fillId="0" borderId="0"/>
    <xf numFmtId="176" fontId="71" fillId="0" borderId="0"/>
    <xf numFmtId="0" fontId="136" fillId="0" borderId="0" applyNumberFormat="0" applyBorder="0" applyProtection="0"/>
    <xf numFmtId="175" fontId="71" fillId="0" borderId="0"/>
    <xf numFmtId="176" fontId="71" fillId="0" borderId="0"/>
    <xf numFmtId="0" fontId="136" fillId="0" borderId="0" applyNumberFormat="0" applyBorder="0" applyProtection="0"/>
    <xf numFmtId="175" fontId="71" fillId="0" borderId="0"/>
    <xf numFmtId="176" fontId="71" fillId="0" borderId="0"/>
    <xf numFmtId="0" fontId="136" fillId="0" borderId="0" applyNumberFormat="0" applyBorder="0" applyProtection="0"/>
    <xf numFmtId="0" fontId="30" fillId="0" borderId="0"/>
    <xf numFmtId="0" fontId="44" fillId="0" borderId="0"/>
    <xf numFmtId="0" fontId="19" fillId="0" borderId="0"/>
    <xf numFmtId="0" fontId="30" fillId="0" borderId="0"/>
    <xf numFmtId="0" fontId="44" fillId="0" borderId="0"/>
    <xf numFmtId="0" fontId="30" fillId="0" borderId="0"/>
    <xf numFmtId="0" fontId="44" fillId="0" borderId="0">
      <alignment vertical="center"/>
    </xf>
    <xf numFmtId="0" fontId="30" fillId="0" borderId="0">
      <alignment vertical="center"/>
    </xf>
    <xf numFmtId="0" fontId="30" fillId="0" borderId="0"/>
    <xf numFmtId="0" fontId="44" fillId="0" borderId="0"/>
    <xf numFmtId="0" fontId="30" fillId="0" borderId="0"/>
    <xf numFmtId="0" fontId="44" fillId="0" borderId="0">
      <alignment vertical="center"/>
    </xf>
    <xf numFmtId="0" fontId="30" fillId="0" borderId="0">
      <alignment vertical="center"/>
    </xf>
    <xf numFmtId="0" fontId="30" fillId="0" borderId="0"/>
    <xf numFmtId="0" fontId="44" fillId="0" borderId="0"/>
    <xf numFmtId="0" fontId="30" fillId="0" borderId="0"/>
    <xf numFmtId="0" fontId="44" fillId="0" borderId="0">
      <alignment vertical="center"/>
    </xf>
    <xf numFmtId="0" fontId="30" fillId="0" borderId="0">
      <alignment vertical="center"/>
    </xf>
    <xf numFmtId="0" fontId="30" fillId="0" borderId="0"/>
    <xf numFmtId="0" fontId="44" fillId="0" borderId="0"/>
    <xf numFmtId="0" fontId="19" fillId="0" borderId="0"/>
    <xf numFmtId="0" fontId="30" fillId="0" borderId="0"/>
    <xf numFmtId="0" fontId="44" fillId="0" borderId="0"/>
    <xf numFmtId="0" fontId="30" fillId="0" borderId="0"/>
    <xf numFmtId="0" fontId="44" fillId="0" borderId="0">
      <alignment vertical="center"/>
    </xf>
    <xf numFmtId="0" fontId="30" fillId="0" borderId="0">
      <alignment vertical="center"/>
    </xf>
    <xf numFmtId="0" fontId="30" fillId="0" borderId="0"/>
    <xf numFmtId="0" fontId="44" fillId="0" borderId="0"/>
    <xf numFmtId="0" fontId="30" fillId="0" borderId="0"/>
    <xf numFmtId="0" fontId="44" fillId="0" borderId="0">
      <alignment vertical="center"/>
    </xf>
    <xf numFmtId="0" fontId="30" fillId="0" borderId="0">
      <alignment vertical="center"/>
    </xf>
    <xf numFmtId="0" fontId="30" fillId="0" borderId="0"/>
    <xf numFmtId="0" fontId="44" fillId="0" borderId="0"/>
    <xf numFmtId="0" fontId="30" fillId="0" borderId="0"/>
    <xf numFmtId="0" fontId="44" fillId="0" borderId="0">
      <alignment vertical="center"/>
    </xf>
    <xf numFmtId="0" fontId="30" fillId="0" borderId="0">
      <alignment vertical="center"/>
    </xf>
    <xf numFmtId="0" fontId="30" fillId="0" borderId="0"/>
    <xf numFmtId="0" fontId="44" fillId="0" borderId="0"/>
    <xf numFmtId="0" fontId="19" fillId="0" borderId="0"/>
    <xf numFmtId="0" fontId="30" fillId="0" borderId="0"/>
    <xf numFmtId="0" fontId="44" fillId="0" borderId="0"/>
    <xf numFmtId="0" fontId="30" fillId="0" borderId="0"/>
    <xf numFmtId="0" fontId="44" fillId="0" borderId="0">
      <alignment vertical="center"/>
    </xf>
    <xf numFmtId="0" fontId="30" fillId="0" borderId="0">
      <alignment vertical="center"/>
    </xf>
    <xf numFmtId="0" fontId="29" fillId="0" borderId="0"/>
    <xf numFmtId="0" fontId="136" fillId="0" borderId="0" applyNumberFormat="0" applyBorder="0" applyProtection="0"/>
    <xf numFmtId="175" fontId="19" fillId="0" borderId="0"/>
    <xf numFmtId="176" fontId="19" fillId="0" borderId="0"/>
    <xf numFmtId="176" fontId="19" fillId="0" borderId="0"/>
    <xf numFmtId="0" fontId="30" fillId="0" borderId="0"/>
    <xf numFmtId="0" fontId="19" fillId="0" borderId="0"/>
    <xf numFmtId="0" fontId="19" fillId="0" borderId="0"/>
    <xf numFmtId="175" fontId="19" fillId="0" borderId="0"/>
    <xf numFmtId="175" fontId="19" fillId="0" borderId="0"/>
    <xf numFmtId="176" fontId="19" fillId="0" borderId="0"/>
    <xf numFmtId="176" fontId="19" fillId="0" borderId="0"/>
    <xf numFmtId="176" fontId="19" fillId="0" borderId="0"/>
    <xf numFmtId="176" fontId="19" fillId="0" borderId="0"/>
    <xf numFmtId="175" fontId="19" fillId="0" borderId="0"/>
    <xf numFmtId="176" fontId="19" fillId="0" borderId="0"/>
    <xf numFmtId="176" fontId="19" fillId="0" borderId="0"/>
    <xf numFmtId="175" fontId="19" fillId="0" borderId="0"/>
    <xf numFmtId="176" fontId="19" fillId="0" borderId="0"/>
    <xf numFmtId="176" fontId="19" fillId="0" borderId="0"/>
    <xf numFmtId="175" fontId="19" fillId="0" borderId="0"/>
    <xf numFmtId="175" fontId="19" fillId="0" borderId="0"/>
    <xf numFmtId="176" fontId="19" fillId="0" borderId="0"/>
    <xf numFmtId="176" fontId="19" fillId="0" borderId="0"/>
    <xf numFmtId="176" fontId="19" fillId="0" borderId="0"/>
    <xf numFmtId="176" fontId="19" fillId="0" borderId="0"/>
    <xf numFmtId="175" fontId="19" fillId="0" borderId="0"/>
    <xf numFmtId="176" fontId="19" fillId="0" borderId="0"/>
    <xf numFmtId="176" fontId="19" fillId="0" borderId="0"/>
    <xf numFmtId="175" fontId="19" fillId="0" borderId="0"/>
    <xf numFmtId="176" fontId="19" fillId="0" borderId="0"/>
    <xf numFmtId="176" fontId="19" fillId="0" borderId="0"/>
    <xf numFmtId="0" fontId="19" fillId="0" borderId="0"/>
    <xf numFmtId="0" fontId="19" fillId="0" borderId="0"/>
    <xf numFmtId="175" fontId="19" fillId="0" borderId="0"/>
    <xf numFmtId="175" fontId="19" fillId="0" borderId="0"/>
    <xf numFmtId="176" fontId="19" fillId="0" borderId="0"/>
    <xf numFmtId="176" fontId="19" fillId="0" borderId="0"/>
    <xf numFmtId="176" fontId="19" fillId="0" borderId="0"/>
    <xf numFmtId="176" fontId="19" fillId="0" borderId="0"/>
    <xf numFmtId="0" fontId="19" fillId="0" borderId="0"/>
    <xf numFmtId="175" fontId="19" fillId="0" borderId="0"/>
    <xf numFmtId="176" fontId="19" fillId="0" borderId="0"/>
    <xf numFmtId="176" fontId="19" fillId="0" borderId="0"/>
    <xf numFmtId="175" fontId="19" fillId="0" borderId="0"/>
    <xf numFmtId="176" fontId="19" fillId="0" borderId="0"/>
    <xf numFmtId="176" fontId="19" fillId="0" borderId="0"/>
    <xf numFmtId="175" fontId="19" fillId="0" borderId="0"/>
    <xf numFmtId="175" fontId="19" fillId="0" borderId="0"/>
    <xf numFmtId="176" fontId="19" fillId="0" borderId="0"/>
    <xf numFmtId="176" fontId="19" fillId="0" borderId="0"/>
    <xf numFmtId="176" fontId="19" fillId="0" borderId="0"/>
    <xf numFmtId="176" fontId="19" fillId="0" borderId="0"/>
    <xf numFmtId="175" fontId="19" fillId="0" borderId="0"/>
    <xf numFmtId="176" fontId="19" fillId="0" borderId="0"/>
    <xf numFmtId="176" fontId="19" fillId="0" borderId="0"/>
    <xf numFmtId="175" fontId="19" fillId="0" borderId="0"/>
    <xf numFmtId="176" fontId="19" fillId="0" borderId="0"/>
    <xf numFmtId="176" fontId="19" fillId="0" borderId="0"/>
    <xf numFmtId="0" fontId="19" fillId="0" borderId="0"/>
    <xf numFmtId="0" fontId="19" fillId="0" borderId="0"/>
    <xf numFmtId="175" fontId="19" fillId="0" borderId="0"/>
    <xf numFmtId="175" fontId="19" fillId="0" borderId="0"/>
    <xf numFmtId="176" fontId="19" fillId="0" borderId="0"/>
    <xf numFmtId="176" fontId="19" fillId="0" borderId="0"/>
    <xf numFmtId="176" fontId="19" fillId="0" borderId="0"/>
    <xf numFmtId="176" fontId="19" fillId="0" borderId="0"/>
    <xf numFmtId="175" fontId="19" fillId="0" borderId="0"/>
    <xf numFmtId="176" fontId="19" fillId="0" borderId="0"/>
    <xf numFmtId="176" fontId="19" fillId="0" borderId="0"/>
    <xf numFmtId="175" fontId="19" fillId="0" borderId="0"/>
    <xf numFmtId="176" fontId="19" fillId="0" borderId="0"/>
    <xf numFmtId="176" fontId="19" fillId="0" borderId="0"/>
    <xf numFmtId="175" fontId="19" fillId="0" borderId="0"/>
    <xf numFmtId="175" fontId="19" fillId="0" borderId="0"/>
    <xf numFmtId="176" fontId="19" fillId="0" borderId="0"/>
    <xf numFmtId="176" fontId="19" fillId="0" borderId="0"/>
    <xf numFmtId="176" fontId="19" fillId="0" borderId="0"/>
    <xf numFmtId="176" fontId="19" fillId="0" borderId="0"/>
    <xf numFmtId="175" fontId="19" fillId="0" borderId="0"/>
    <xf numFmtId="176" fontId="19" fillId="0" borderId="0"/>
    <xf numFmtId="176" fontId="19" fillId="0" borderId="0"/>
    <xf numFmtId="175" fontId="19" fillId="0" borderId="0"/>
    <xf numFmtId="176" fontId="19" fillId="0" borderId="0"/>
    <xf numFmtId="176" fontId="19" fillId="0" borderId="0"/>
    <xf numFmtId="0" fontId="19" fillId="0" borderId="0"/>
    <xf numFmtId="0" fontId="19" fillId="0" borderId="0"/>
    <xf numFmtId="175" fontId="19" fillId="0" borderId="0"/>
    <xf numFmtId="175" fontId="19" fillId="0" borderId="0"/>
    <xf numFmtId="176" fontId="19" fillId="0" borderId="0"/>
    <xf numFmtId="176" fontId="19" fillId="0" borderId="0"/>
    <xf numFmtId="176" fontId="19" fillId="0" borderId="0"/>
    <xf numFmtId="176" fontId="19" fillId="0" borderId="0"/>
    <xf numFmtId="175" fontId="19" fillId="0" borderId="0"/>
    <xf numFmtId="176" fontId="19" fillId="0" borderId="0"/>
    <xf numFmtId="176" fontId="19" fillId="0" borderId="0"/>
    <xf numFmtId="175" fontId="19" fillId="0" borderId="0"/>
    <xf numFmtId="176" fontId="19" fillId="0" borderId="0"/>
    <xf numFmtId="176" fontId="19" fillId="0" borderId="0"/>
    <xf numFmtId="175" fontId="19" fillId="0" borderId="0"/>
    <xf numFmtId="175" fontId="19" fillId="0" borderId="0"/>
    <xf numFmtId="176" fontId="19" fillId="0" borderId="0"/>
    <xf numFmtId="176" fontId="19" fillId="0" borderId="0"/>
    <xf numFmtId="176" fontId="19" fillId="0" borderId="0"/>
    <xf numFmtId="176" fontId="19" fillId="0" borderId="0"/>
    <xf numFmtId="175" fontId="19" fillId="0" borderId="0"/>
    <xf numFmtId="176" fontId="19" fillId="0" borderId="0"/>
    <xf numFmtId="176" fontId="19" fillId="0" borderId="0"/>
    <xf numFmtId="175" fontId="19" fillId="0" borderId="0"/>
    <xf numFmtId="176" fontId="19" fillId="0" borderId="0"/>
    <xf numFmtId="176" fontId="19" fillId="0" borderId="0"/>
    <xf numFmtId="0" fontId="19" fillId="0" borderId="0"/>
    <xf numFmtId="0" fontId="19" fillId="0" borderId="0"/>
    <xf numFmtId="0" fontId="19" fillId="0" borderId="0"/>
    <xf numFmtId="175" fontId="19" fillId="0" borderId="0"/>
    <xf numFmtId="175" fontId="19" fillId="0" borderId="0"/>
    <xf numFmtId="176" fontId="19" fillId="0" borderId="0"/>
    <xf numFmtId="176" fontId="19" fillId="0" borderId="0"/>
    <xf numFmtId="176" fontId="19" fillId="0" borderId="0"/>
    <xf numFmtId="176" fontId="19" fillId="0" borderId="0"/>
    <xf numFmtId="175" fontId="19" fillId="0" borderId="0"/>
    <xf numFmtId="176" fontId="19" fillId="0" borderId="0"/>
    <xf numFmtId="176" fontId="19" fillId="0" borderId="0"/>
    <xf numFmtId="175" fontId="19" fillId="0" borderId="0"/>
    <xf numFmtId="176" fontId="19" fillId="0" borderId="0"/>
    <xf numFmtId="176" fontId="19" fillId="0" borderId="0"/>
    <xf numFmtId="175" fontId="19" fillId="0" borderId="0"/>
    <xf numFmtId="175" fontId="19" fillId="0" borderId="0"/>
    <xf numFmtId="176" fontId="19" fillId="0" borderId="0"/>
    <xf numFmtId="176" fontId="19" fillId="0" borderId="0"/>
    <xf numFmtId="176" fontId="19" fillId="0" borderId="0"/>
    <xf numFmtId="176" fontId="19" fillId="0" borderId="0"/>
    <xf numFmtId="175" fontId="19" fillId="0" borderId="0"/>
    <xf numFmtId="176" fontId="19" fillId="0" borderId="0"/>
    <xf numFmtId="176" fontId="19" fillId="0" borderId="0"/>
    <xf numFmtId="175" fontId="19" fillId="0" borderId="0"/>
    <xf numFmtId="176" fontId="19" fillId="0" borderId="0"/>
    <xf numFmtId="176" fontId="19" fillId="0" borderId="0"/>
    <xf numFmtId="0" fontId="19" fillId="0" borderId="0"/>
    <xf numFmtId="175" fontId="19" fillId="0" borderId="0"/>
    <xf numFmtId="175" fontId="19" fillId="0" borderId="0"/>
    <xf numFmtId="176" fontId="19" fillId="0" borderId="0"/>
    <xf numFmtId="176" fontId="19" fillId="0" borderId="0"/>
    <xf numFmtId="176" fontId="19" fillId="0" borderId="0"/>
    <xf numFmtId="176" fontId="19" fillId="0" borderId="0"/>
    <xf numFmtId="175" fontId="19" fillId="0" borderId="0"/>
    <xf numFmtId="176" fontId="19" fillId="0" borderId="0"/>
    <xf numFmtId="176" fontId="19" fillId="0" borderId="0"/>
    <xf numFmtId="175" fontId="19" fillId="0" borderId="0"/>
    <xf numFmtId="176" fontId="19" fillId="0" borderId="0"/>
    <xf numFmtId="176" fontId="19" fillId="0" borderId="0"/>
    <xf numFmtId="175" fontId="19" fillId="0" borderId="0"/>
    <xf numFmtId="175" fontId="19" fillId="0" borderId="0"/>
    <xf numFmtId="176" fontId="19" fillId="0" borderId="0"/>
    <xf numFmtId="176" fontId="19" fillId="0" borderId="0"/>
    <xf numFmtId="176" fontId="19" fillId="0" borderId="0"/>
    <xf numFmtId="176" fontId="19" fillId="0" borderId="0"/>
    <xf numFmtId="175" fontId="19" fillId="0" borderId="0"/>
    <xf numFmtId="176" fontId="19" fillId="0" borderId="0"/>
    <xf numFmtId="176" fontId="19" fillId="0" borderId="0"/>
    <xf numFmtId="175" fontId="19" fillId="0" borderId="0"/>
    <xf numFmtId="176" fontId="19" fillId="0" borderId="0"/>
    <xf numFmtId="176" fontId="19" fillId="0" borderId="0"/>
    <xf numFmtId="0" fontId="19" fillId="0" borderId="0"/>
    <xf numFmtId="175" fontId="19" fillId="0" borderId="0"/>
    <xf numFmtId="175" fontId="19" fillId="0" borderId="0"/>
    <xf numFmtId="176" fontId="19" fillId="0" borderId="0"/>
    <xf numFmtId="176" fontId="19" fillId="0" borderId="0"/>
    <xf numFmtId="176" fontId="19" fillId="0" borderId="0"/>
    <xf numFmtId="176" fontId="19" fillId="0" borderId="0"/>
    <xf numFmtId="175" fontId="19" fillId="0" borderId="0"/>
    <xf numFmtId="176" fontId="19" fillId="0" borderId="0"/>
    <xf numFmtId="176" fontId="19" fillId="0" borderId="0"/>
    <xf numFmtId="175" fontId="19" fillId="0" borderId="0"/>
    <xf numFmtId="176" fontId="19" fillId="0" borderId="0"/>
    <xf numFmtId="176" fontId="19" fillId="0" borderId="0"/>
    <xf numFmtId="175" fontId="19" fillId="0" borderId="0"/>
    <xf numFmtId="175" fontId="19" fillId="0" borderId="0"/>
    <xf numFmtId="176" fontId="19" fillId="0" borderId="0"/>
    <xf numFmtId="176" fontId="19" fillId="0" borderId="0"/>
    <xf numFmtId="176" fontId="19" fillId="0" borderId="0"/>
    <xf numFmtId="176" fontId="19" fillId="0" borderId="0"/>
    <xf numFmtId="175" fontId="19" fillId="0" borderId="0"/>
    <xf numFmtId="176" fontId="19" fillId="0" borderId="0"/>
    <xf numFmtId="176" fontId="19" fillId="0" borderId="0"/>
    <xf numFmtId="0" fontId="19" fillId="0" borderId="0"/>
    <xf numFmtId="175" fontId="19" fillId="0" borderId="0"/>
    <xf numFmtId="176" fontId="19" fillId="0" borderId="0"/>
    <xf numFmtId="176" fontId="19" fillId="0" borderId="0"/>
    <xf numFmtId="0" fontId="19" fillId="0" borderId="0"/>
    <xf numFmtId="0" fontId="19" fillId="0" borderId="0"/>
    <xf numFmtId="175" fontId="19" fillId="0" borderId="0"/>
    <xf numFmtId="175" fontId="19" fillId="0" borderId="0"/>
    <xf numFmtId="176" fontId="19" fillId="0" borderId="0"/>
    <xf numFmtId="176" fontId="19" fillId="0" borderId="0"/>
    <xf numFmtId="0" fontId="19" fillId="0" borderId="0"/>
    <xf numFmtId="176" fontId="19" fillId="0" borderId="0"/>
    <xf numFmtId="0" fontId="19" fillId="0" borderId="0"/>
    <xf numFmtId="176" fontId="19" fillId="0" borderId="0"/>
    <xf numFmtId="0" fontId="19" fillId="0" borderId="0"/>
    <xf numFmtId="0" fontId="19" fillId="0" borderId="0"/>
    <xf numFmtId="175" fontId="19" fillId="0" borderId="0"/>
    <xf numFmtId="176" fontId="19" fillId="0" borderId="0"/>
    <xf numFmtId="176" fontId="19" fillId="0" borderId="0"/>
    <xf numFmtId="0" fontId="19" fillId="0" borderId="0"/>
    <xf numFmtId="175" fontId="19" fillId="0" borderId="0"/>
    <xf numFmtId="176" fontId="19" fillId="0" borderId="0"/>
    <xf numFmtId="176" fontId="19" fillId="0" borderId="0"/>
    <xf numFmtId="175" fontId="19" fillId="0" borderId="0"/>
    <xf numFmtId="175" fontId="19" fillId="0" borderId="0"/>
    <xf numFmtId="176" fontId="19" fillId="0" borderId="0"/>
    <xf numFmtId="176" fontId="19" fillId="0" borderId="0"/>
    <xf numFmtId="0" fontId="19" fillId="0" borderId="0"/>
    <xf numFmtId="176" fontId="19" fillId="0" borderId="0"/>
    <xf numFmtId="176" fontId="19" fillId="0" borderId="0"/>
    <xf numFmtId="0" fontId="19" fillId="0" borderId="0"/>
    <xf numFmtId="175" fontId="19" fillId="0" borderId="0"/>
    <xf numFmtId="176" fontId="19" fillId="0" borderId="0"/>
    <xf numFmtId="176" fontId="19" fillId="0" borderId="0"/>
    <xf numFmtId="175" fontId="19" fillId="0" borderId="0"/>
    <xf numFmtId="176" fontId="19" fillId="0" borderId="0"/>
    <xf numFmtId="176" fontId="19" fillId="0" borderId="0"/>
    <xf numFmtId="0" fontId="19" fillId="0" borderId="0"/>
    <xf numFmtId="0" fontId="19" fillId="0" borderId="0"/>
    <xf numFmtId="175" fontId="19" fillId="0" borderId="0"/>
    <xf numFmtId="175" fontId="19" fillId="0" borderId="0"/>
    <xf numFmtId="176" fontId="19" fillId="0" borderId="0"/>
    <xf numFmtId="176" fontId="19" fillId="0" borderId="0"/>
    <xf numFmtId="176" fontId="19" fillId="0" borderId="0"/>
    <xf numFmtId="176" fontId="19" fillId="0" borderId="0"/>
    <xf numFmtId="175" fontId="19" fillId="0" borderId="0"/>
    <xf numFmtId="176" fontId="19" fillId="0" borderId="0"/>
    <xf numFmtId="176" fontId="19" fillId="0" borderId="0"/>
    <xf numFmtId="175" fontId="19" fillId="0" borderId="0"/>
    <xf numFmtId="176" fontId="19" fillId="0" borderId="0"/>
    <xf numFmtId="176" fontId="19" fillId="0" borderId="0"/>
    <xf numFmtId="175" fontId="19" fillId="0" borderId="0"/>
    <xf numFmtId="175" fontId="19" fillId="0" borderId="0"/>
    <xf numFmtId="176" fontId="19" fillId="0" borderId="0"/>
    <xf numFmtId="176" fontId="19" fillId="0" borderId="0"/>
    <xf numFmtId="176" fontId="19" fillId="0" borderId="0"/>
    <xf numFmtId="176" fontId="19" fillId="0" borderId="0"/>
    <xf numFmtId="175" fontId="19" fillId="0" borderId="0"/>
    <xf numFmtId="176" fontId="19" fillId="0" borderId="0"/>
    <xf numFmtId="176" fontId="19" fillId="0" borderId="0"/>
    <xf numFmtId="175" fontId="19" fillId="0" borderId="0"/>
    <xf numFmtId="176" fontId="19" fillId="0" borderId="0"/>
    <xf numFmtId="176" fontId="19" fillId="0" borderId="0"/>
    <xf numFmtId="0" fontId="19" fillId="0" borderId="0"/>
    <xf numFmtId="0" fontId="19" fillId="0" borderId="0"/>
    <xf numFmtId="175" fontId="19" fillId="0" borderId="0"/>
    <xf numFmtId="175" fontId="19" fillId="0" borderId="0"/>
    <xf numFmtId="176" fontId="19" fillId="0" borderId="0"/>
    <xf numFmtId="176" fontId="19" fillId="0" borderId="0"/>
    <xf numFmtId="176" fontId="19" fillId="0" borderId="0"/>
    <xf numFmtId="176" fontId="19" fillId="0" borderId="0"/>
    <xf numFmtId="175" fontId="19" fillId="0" borderId="0"/>
    <xf numFmtId="176" fontId="19" fillId="0" borderId="0"/>
    <xf numFmtId="176" fontId="19" fillId="0" borderId="0"/>
    <xf numFmtId="175" fontId="19" fillId="0" borderId="0"/>
    <xf numFmtId="176" fontId="19" fillId="0" borderId="0"/>
    <xf numFmtId="176" fontId="19" fillId="0" borderId="0"/>
    <xf numFmtId="175" fontId="19" fillId="0" borderId="0"/>
    <xf numFmtId="175" fontId="19" fillId="0" borderId="0"/>
    <xf numFmtId="176" fontId="19" fillId="0" borderId="0"/>
    <xf numFmtId="176" fontId="19" fillId="0" borderId="0"/>
    <xf numFmtId="176" fontId="19" fillId="0" borderId="0"/>
    <xf numFmtId="176" fontId="19" fillId="0" borderId="0"/>
    <xf numFmtId="175" fontId="19" fillId="0" borderId="0"/>
    <xf numFmtId="176" fontId="19" fillId="0" borderId="0"/>
    <xf numFmtId="176" fontId="19" fillId="0" borderId="0"/>
    <xf numFmtId="175" fontId="19" fillId="0" borderId="0"/>
    <xf numFmtId="176" fontId="19" fillId="0" borderId="0"/>
    <xf numFmtId="176" fontId="19" fillId="0" borderId="0"/>
    <xf numFmtId="0" fontId="19" fillId="0" borderId="0"/>
    <xf numFmtId="0" fontId="19" fillId="0" borderId="0"/>
    <xf numFmtId="175" fontId="19" fillId="0" borderId="0"/>
    <xf numFmtId="175" fontId="19" fillId="0" borderId="0"/>
    <xf numFmtId="176" fontId="19" fillId="0" borderId="0"/>
    <xf numFmtId="176" fontId="19" fillId="0" borderId="0"/>
    <xf numFmtId="176" fontId="19" fillId="0" borderId="0"/>
    <xf numFmtId="176" fontId="19" fillId="0" borderId="0"/>
    <xf numFmtId="175" fontId="19" fillId="0" borderId="0"/>
    <xf numFmtId="176" fontId="19" fillId="0" borderId="0"/>
    <xf numFmtId="176" fontId="19" fillId="0" borderId="0"/>
    <xf numFmtId="175" fontId="19" fillId="0" borderId="0"/>
    <xf numFmtId="176" fontId="19" fillId="0" borderId="0"/>
    <xf numFmtId="176" fontId="19" fillId="0" borderId="0"/>
    <xf numFmtId="175" fontId="19" fillId="0" borderId="0"/>
    <xf numFmtId="175" fontId="19" fillId="0" borderId="0"/>
    <xf numFmtId="176" fontId="19" fillId="0" borderId="0"/>
    <xf numFmtId="176" fontId="19" fillId="0" borderId="0"/>
    <xf numFmtId="176" fontId="19" fillId="0" borderId="0"/>
    <xf numFmtId="176" fontId="19" fillId="0" borderId="0"/>
    <xf numFmtId="175" fontId="19" fillId="0" borderId="0"/>
    <xf numFmtId="176" fontId="19" fillId="0" borderId="0"/>
    <xf numFmtId="176" fontId="19" fillId="0" borderId="0"/>
    <xf numFmtId="175" fontId="19" fillId="0" borderId="0"/>
    <xf numFmtId="176" fontId="19" fillId="0" borderId="0"/>
    <xf numFmtId="176" fontId="19" fillId="0" borderId="0"/>
    <xf numFmtId="0" fontId="19" fillId="0" borderId="0"/>
    <xf numFmtId="0" fontId="19" fillId="0" borderId="0"/>
    <xf numFmtId="0" fontId="19" fillId="0" borderId="0"/>
    <xf numFmtId="175" fontId="19" fillId="0" borderId="0"/>
    <xf numFmtId="175" fontId="19" fillId="0" borderId="0"/>
    <xf numFmtId="176" fontId="19" fillId="0" borderId="0"/>
    <xf numFmtId="176" fontId="19" fillId="0" borderId="0"/>
    <xf numFmtId="176" fontId="19" fillId="0" borderId="0"/>
    <xf numFmtId="176" fontId="19" fillId="0" borderId="0"/>
    <xf numFmtId="175" fontId="19" fillId="0" borderId="0"/>
    <xf numFmtId="176" fontId="19" fillId="0" borderId="0"/>
    <xf numFmtId="176" fontId="19" fillId="0" borderId="0"/>
    <xf numFmtId="175" fontId="19" fillId="0" borderId="0"/>
    <xf numFmtId="176" fontId="19" fillId="0" borderId="0"/>
    <xf numFmtId="176" fontId="19" fillId="0" borderId="0"/>
    <xf numFmtId="175" fontId="19" fillId="0" borderId="0"/>
    <xf numFmtId="175" fontId="19" fillId="0" borderId="0"/>
    <xf numFmtId="176" fontId="19" fillId="0" borderId="0"/>
    <xf numFmtId="176" fontId="19" fillId="0" borderId="0"/>
    <xf numFmtId="176" fontId="19" fillId="0" borderId="0"/>
    <xf numFmtId="176" fontId="19" fillId="0" borderId="0"/>
    <xf numFmtId="175" fontId="19" fillId="0" borderId="0"/>
    <xf numFmtId="176" fontId="19" fillId="0" borderId="0"/>
    <xf numFmtId="176" fontId="19" fillId="0" borderId="0"/>
    <xf numFmtId="175" fontId="19" fillId="0" borderId="0"/>
    <xf numFmtId="176" fontId="19" fillId="0" borderId="0"/>
    <xf numFmtId="176" fontId="19" fillId="0" borderId="0"/>
    <xf numFmtId="0" fontId="19" fillId="0" borderId="0"/>
    <xf numFmtId="175" fontId="19" fillId="0" borderId="0"/>
    <xf numFmtId="175" fontId="19" fillId="0" borderId="0"/>
    <xf numFmtId="176" fontId="19" fillId="0" borderId="0"/>
    <xf numFmtId="176" fontId="19" fillId="0" borderId="0"/>
    <xf numFmtId="176" fontId="19" fillId="0" borderId="0"/>
    <xf numFmtId="176" fontId="19" fillId="0" borderId="0"/>
    <xf numFmtId="175" fontId="19" fillId="0" borderId="0"/>
    <xf numFmtId="176" fontId="19" fillId="0" borderId="0"/>
    <xf numFmtId="176" fontId="19" fillId="0" borderId="0"/>
    <xf numFmtId="175" fontId="19" fillId="0" borderId="0"/>
    <xf numFmtId="176" fontId="19" fillId="0" borderId="0"/>
    <xf numFmtId="176" fontId="19" fillId="0" borderId="0"/>
    <xf numFmtId="175" fontId="19" fillId="0" borderId="0"/>
    <xf numFmtId="175" fontId="19" fillId="0" borderId="0"/>
    <xf numFmtId="176" fontId="19" fillId="0" borderId="0"/>
    <xf numFmtId="176" fontId="19" fillId="0" borderId="0"/>
    <xf numFmtId="176" fontId="19" fillId="0" borderId="0"/>
    <xf numFmtId="176" fontId="19" fillId="0" borderId="0"/>
    <xf numFmtId="175" fontId="19" fillId="0" borderId="0"/>
    <xf numFmtId="176" fontId="19" fillId="0" borderId="0"/>
    <xf numFmtId="176" fontId="19" fillId="0" borderId="0"/>
    <xf numFmtId="175" fontId="19" fillId="0" borderId="0"/>
    <xf numFmtId="176" fontId="19" fillId="0" borderId="0"/>
    <xf numFmtId="176" fontId="19" fillId="0" borderId="0"/>
    <xf numFmtId="0" fontId="19" fillId="0" borderId="0"/>
    <xf numFmtId="175" fontId="19" fillId="0" borderId="0"/>
    <xf numFmtId="175" fontId="19" fillId="0" borderId="0"/>
    <xf numFmtId="176" fontId="19" fillId="0" borderId="0"/>
    <xf numFmtId="176" fontId="19" fillId="0" borderId="0"/>
    <xf numFmtId="176" fontId="19" fillId="0" borderId="0"/>
    <xf numFmtId="176" fontId="19" fillId="0" borderId="0"/>
    <xf numFmtId="175" fontId="19" fillId="0" borderId="0"/>
    <xf numFmtId="176" fontId="19" fillId="0" borderId="0"/>
    <xf numFmtId="176" fontId="19" fillId="0" borderId="0"/>
    <xf numFmtId="175" fontId="19" fillId="0" borderId="0"/>
    <xf numFmtId="176" fontId="19" fillId="0" borderId="0"/>
    <xf numFmtId="176" fontId="19" fillId="0" borderId="0"/>
    <xf numFmtId="175" fontId="19" fillId="0" borderId="0"/>
    <xf numFmtId="175" fontId="19" fillId="0" borderId="0"/>
    <xf numFmtId="176" fontId="19" fillId="0" borderId="0"/>
    <xf numFmtId="176" fontId="19" fillId="0" borderId="0"/>
    <xf numFmtId="176" fontId="19" fillId="0" borderId="0"/>
    <xf numFmtId="176" fontId="19" fillId="0" borderId="0"/>
    <xf numFmtId="175" fontId="19" fillId="0" borderId="0"/>
    <xf numFmtId="176" fontId="19" fillId="0" borderId="0"/>
    <xf numFmtId="176" fontId="19" fillId="0" borderId="0"/>
    <xf numFmtId="0" fontId="19" fillId="0" borderId="0"/>
    <xf numFmtId="0" fontId="19" fillId="0" borderId="0"/>
    <xf numFmtId="175" fontId="19" fillId="0" borderId="0"/>
    <xf numFmtId="175" fontId="19" fillId="0" borderId="0"/>
    <xf numFmtId="176" fontId="19" fillId="0" borderId="0"/>
    <xf numFmtId="176" fontId="19" fillId="0" borderId="0"/>
    <xf numFmtId="176" fontId="19" fillId="0" borderId="0"/>
    <xf numFmtId="176" fontId="19" fillId="0" borderId="0"/>
    <xf numFmtId="0" fontId="19" fillId="0" borderId="0"/>
    <xf numFmtId="175" fontId="19" fillId="0" borderId="0"/>
    <xf numFmtId="176" fontId="19" fillId="0" borderId="0"/>
    <xf numFmtId="176" fontId="19" fillId="0" borderId="0"/>
    <xf numFmtId="175" fontId="19" fillId="0" borderId="0"/>
    <xf numFmtId="176" fontId="19" fillId="0" borderId="0"/>
    <xf numFmtId="176" fontId="19" fillId="0" borderId="0"/>
    <xf numFmtId="175" fontId="19" fillId="0" borderId="0"/>
    <xf numFmtId="175" fontId="19" fillId="0" borderId="0"/>
    <xf numFmtId="176" fontId="19" fillId="0" borderId="0"/>
    <xf numFmtId="176" fontId="19" fillId="0" borderId="0"/>
    <xf numFmtId="176" fontId="19" fillId="0" borderId="0"/>
    <xf numFmtId="176" fontId="19" fillId="0" borderId="0"/>
    <xf numFmtId="175" fontId="19" fillId="0" borderId="0"/>
    <xf numFmtId="176" fontId="19" fillId="0" borderId="0"/>
    <xf numFmtId="176" fontId="19" fillId="0" borderId="0"/>
    <xf numFmtId="175" fontId="19" fillId="0" borderId="0"/>
    <xf numFmtId="176" fontId="19" fillId="0" borderId="0"/>
    <xf numFmtId="176" fontId="19" fillId="0" borderId="0"/>
    <xf numFmtId="0" fontId="19" fillId="0" borderId="0"/>
    <xf numFmtId="0" fontId="19" fillId="0" borderId="0"/>
    <xf numFmtId="175" fontId="19" fillId="0" borderId="0"/>
    <xf numFmtId="175" fontId="19" fillId="0" borderId="0"/>
    <xf numFmtId="176" fontId="19" fillId="0" borderId="0"/>
    <xf numFmtId="176" fontId="19" fillId="0" borderId="0"/>
    <xf numFmtId="176" fontId="19" fillId="0" borderId="0"/>
    <xf numFmtId="176" fontId="19" fillId="0" borderId="0"/>
    <xf numFmtId="175" fontId="19" fillId="0" borderId="0"/>
    <xf numFmtId="176" fontId="19" fillId="0" borderId="0"/>
    <xf numFmtId="176" fontId="19" fillId="0" borderId="0"/>
    <xf numFmtId="175" fontId="19" fillId="0" borderId="0"/>
    <xf numFmtId="176" fontId="19" fillId="0" borderId="0"/>
    <xf numFmtId="176" fontId="19" fillId="0" borderId="0"/>
    <xf numFmtId="175" fontId="19" fillId="0" borderId="0"/>
    <xf numFmtId="175" fontId="19" fillId="0" borderId="0"/>
    <xf numFmtId="176" fontId="19" fillId="0" borderId="0"/>
    <xf numFmtId="176" fontId="19" fillId="0" borderId="0"/>
    <xf numFmtId="176" fontId="19" fillId="0" borderId="0"/>
    <xf numFmtId="176" fontId="19" fillId="0" borderId="0"/>
    <xf numFmtId="175" fontId="19" fillId="0" borderId="0"/>
    <xf numFmtId="176" fontId="19" fillId="0" borderId="0"/>
    <xf numFmtId="176" fontId="19" fillId="0" borderId="0"/>
    <xf numFmtId="175" fontId="19" fillId="0" borderId="0"/>
    <xf numFmtId="176" fontId="19" fillId="0" borderId="0"/>
    <xf numFmtId="176" fontId="19" fillId="0" borderId="0"/>
    <xf numFmtId="0" fontId="19" fillId="0" borderId="0"/>
    <xf numFmtId="0" fontId="19" fillId="0" borderId="0"/>
    <xf numFmtId="175" fontId="19" fillId="0" borderId="0"/>
    <xf numFmtId="175" fontId="19" fillId="0" borderId="0"/>
    <xf numFmtId="176" fontId="19" fillId="0" borderId="0"/>
    <xf numFmtId="176" fontId="19" fillId="0" borderId="0"/>
    <xf numFmtId="176" fontId="19" fillId="0" borderId="0"/>
    <xf numFmtId="176" fontId="19" fillId="0" borderId="0"/>
    <xf numFmtId="0" fontId="19" fillId="0" borderId="0"/>
    <xf numFmtId="175" fontId="19" fillId="0" borderId="0"/>
    <xf numFmtId="176" fontId="19" fillId="0" borderId="0"/>
    <xf numFmtId="176" fontId="19" fillId="0" borderId="0"/>
    <xf numFmtId="175" fontId="19" fillId="0" borderId="0"/>
    <xf numFmtId="176" fontId="19" fillId="0" borderId="0"/>
    <xf numFmtId="176" fontId="19" fillId="0" borderId="0"/>
    <xf numFmtId="175" fontId="19" fillId="0" borderId="0"/>
    <xf numFmtId="175" fontId="19" fillId="0" borderId="0"/>
    <xf numFmtId="176" fontId="19" fillId="0" borderId="0"/>
    <xf numFmtId="176" fontId="19" fillId="0" borderId="0"/>
    <xf numFmtId="176" fontId="19" fillId="0" borderId="0"/>
    <xf numFmtId="176" fontId="19" fillId="0" borderId="0"/>
    <xf numFmtId="0" fontId="19" fillId="0" borderId="0"/>
    <xf numFmtId="175" fontId="19" fillId="0" borderId="0"/>
    <xf numFmtId="176" fontId="19" fillId="0" borderId="0"/>
    <xf numFmtId="176" fontId="19" fillId="0" borderId="0"/>
    <xf numFmtId="175" fontId="19" fillId="0" borderId="0"/>
    <xf numFmtId="176" fontId="19" fillId="0" borderId="0"/>
    <xf numFmtId="176" fontId="19" fillId="0" borderId="0"/>
    <xf numFmtId="0" fontId="19" fillId="0" borderId="0"/>
    <xf numFmtId="0" fontId="19" fillId="0" borderId="0"/>
    <xf numFmtId="175" fontId="19" fillId="0" borderId="0"/>
    <xf numFmtId="175" fontId="19" fillId="0" borderId="0"/>
    <xf numFmtId="176" fontId="19" fillId="0" borderId="0"/>
    <xf numFmtId="176" fontId="19" fillId="0" borderId="0"/>
    <xf numFmtId="176" fontId="19" fillId="0" borderId="0"/>
    <xf numFmtId="176" fontId="19" fillId="0" borderId="0"/>
    <xf numFmtId="175" fontId="19" fillId="0" borderId="0"/>
    <xf numFmtId="176" fontId="19" fillId="0" borderId="0"/>
    <xf numFmtId="176" fontId="19" fillId="0" borderId="0"/>
    <xf numFmtId="175" fontId="19" fillId="0" borderId="0"/>
    <xf numFmtId="176" fontId="19" fillId="0" borderId="0"/>
    <xf numFmtId="176" fontId="19" fillId="0" borderId="0"/>
    <xf numFmtId="175" fontId="19" fillId="0" borderId="0"/>
    <xf numFmtId="175" fontId="19" fillId="0" borderId="0"/>
    <xf numFmtId="176" fontId="19" fillId="0" borderId="0"/>
    <xf numFmtId="176" fontId="19" fillId="0" borderId="0"/>
    <xf numFmtId="176" fontId="19" fillId="0" borderId="0"/>
    <xf numFmtId="176" fontId="19" fillId="0" borderId="0"/>
    <xf numFmtId="175" fontId="19" fillId="0" borderId="0"/>
    <xf numFmtId="176" fontId="19" fillId="0" borderId="0"/>
    <xf numFmtId="176" fontId="19" fillId="0" borderId="0"/>
    <xf numFmtId="175" fontId="19" fillId="0" borderId="0"/>
    <xf numFmtId="176" fontId="19" fillId="0" borderId="0"/>
    <xf numFmtId="176" fontId="19" fillId="0" borderId="0"/>
    <xf numFmtId="0" fontId="33" fillId="0" borderId="0"/>
    <xf numFmtId="0" fontId="19" fillId="0" borderId="0"/>
    <xf numFmtId="0" fontId="19" fillId="0" borderId="0"/>
    <xf numFmtId="0" fontId="19" fillId="0" borderId="0"/>
    <xf numFmtId="175" fontId="19" fillId="0" borderId="0"/>
    <xf numFmtId="175" fontId="19" fillId="0" borderId="0"/>
    <xf numFmtId="176" fontId="19" fillId="0" borderId="0"/>
    <xf numFmtId="176" fontId="19" fillId="0" borderId="0"/>
    <xf numFmtId="176" fontId="19" fillId="0" borderId="0"/>
    <xf numFmtId="176" fontId="19" fillId="0" borderId="0"/>
    <xf numFmtId="175" fontId="19" fillId="0" borderId="0"/>
    <xf numFmtId="176" fontId="19" fillId="0" borderId="0"/>
    <xf numFmtId="176" fontId="19" fillId="0" borderId="0"/>
    <xf numFmtId="175" fontId="19" fillId="0" borderId="0"/>
    <xf numFmtId="176" fontId="19" fillId="0" borderId="0"/>
    <xf numFmtId="176" fontId="19" fillId="0" borderId="0"/>
    <xf numFmtId="175" fontId="19" fillId="0" borderId="0"/>
    <xf numFmtId="175" fontId="19" fillId="0" borderId="0"/>
    <xf numFmtId="176" fontId="19" fillId="0" borderId="0"/>
    <xf numFmtId="176" fontId="19" fillId="0" borderId="0"/>
    <xf numFmtId="176" fontId="19" fillId="0" borderId="0"/>
    <xf numFmtId="176" fontId="19" fillId="0" borderId="0"/>
    <xf numFmtId="175" fontId="19" fillId="0" borderId="0"/>
    <xf numFmtId="176" fontId="19" fillId="0" borderId="0"/>
    <xf numFmtId="176" fontId="19" fillId="0" borderId="0"/>
    <xf numFmtId="175" fontId="19" fillId="0" borderId="0"/>
    <xf numFmtId="176" fontId="19" fillId="0" borderId="0"/>
    <xf numFmtId="176" fontId="19" fillId="0" borderId="0"/>
    <xf numFmtId="0" fontId="19" fillId="0" borderId="0"/>
    <xf numFmtId="175" fontId="19" fillId="0" borderId="0"/>
    <xf numFmtId="175" fontId="19" fillId="0" borderId="0"/>
    <xf numFmtId="176" fontId="19" fillId="0" borderId="0"/>
    <xf numFmtId="176" fontId="19" fillId="0" borderId="0"/>
    <xf numFmtId="176" fontId="19" fillId="0" borderId="0"/>
    <xf numFmtId="176" fontId="19" fillId="0" borderId="0"/>
    <xf numFmtId="175" fontId="19" fillId="0" borderId="0"/>
    <xf numFmtId="176" fontId="19" fillId="0" borderId="0"/>
    <xf numFmtId="176" fontId="19" fillId="0" borderId="0"/>
    <xf numFmtId="175" fontId="19" fillId="0" borderId="0"/>
    <xf numFmtId="176" fontId="19" fillId="0" borderId="0"/>
    <xf numFmtId="176" fontId="19" fillId="0" borderId="0"/>
    <xf numFmtId="175" fontId="19" fillId="0" borderId="0"/>
    <xf numFmtId="175" fontId="19" fillId="0" borderId="0"/>
    <xf numFmtId="176" fontId="19" fillId="0" borderId="0"/>
    <xf numFmtId="176" fontId="19" fillId="0" borderId="0"/>
    <xf numFmtId="176" fontId="19" fillId="0" borderId="0"/>
    <xf numFmtId="176" fontId="19" fillId="0" borderId="0"/>
    <xf numFmtId="175" fontId="19" fillId="0" borderId="0"/>
    <xf numFmtId="176" fontId="19" fillId="0" borderId="0"/>
    <xf numFmtId="176" fontId="19" fillId="0" borderId="0"/>
    <xf numFmtId="175" fontId="19" fillId="0" borderId="0"/>
    <xf numFmtId="176" fontId="19" fillId="0" borderId="0"/>
    <xf numFmtId="176" fontId="19" fillId="0" borderId="0"/>
    <xf numFmtId="0" fontId="19" fillId="0" borderId="0"/>
    <xf numFmtId="175" fontId="19" fillId="0" borderId="0"/>
    <xf numFmtId="175" fontId="19" fillId="0" borderId="0"/>
    <xf numFmtId="176" fontId="19" fillId="0" borderId="0"/>
    <xf numFmtId="176" fontId="19" fillId="0" borderId="0"/>
    <xf numFmtId="176" fontId="19" fillId="0" borderId="0"/>
    <xf numFmtId="176" fontId="19" fillId="0" borderId="0"/>
    <xf numFmtId="175" fontId="19" fillId="0" borderId="0"/>
    <xf numFmtId="176" fontId="19" fillId="0" borderId="0"/>
    <xf numFmtId="176" fontId="19" fillId="0" borderId="0"/>
    <xf numFmtId="175" fontId="19" fillId="0" borderId="0"/>
    <xf numFmtId="176" fontId="19" fillId="0" borderId="0"/>
    <xf numFmtId="176" fontId="19" fillId="0" borderId="0"/>
    <xf numFmtId="175" fontId="19" fillId="0" borderId="0"/>
    <xf numFmtId="175" fontId="19" fillId="0" borderId="0"/>
    <xf numFmtId="176" fontId="19" fillId="0" borderId="0"/>
    <xf numFmtId="176" fontId="19" fillId="0" borderId="0"/>
    <xf numFmtId="176" fontId="19" fillId="0" borderId="0"/>
    <xf numFmtId="176" fontId="19" fillId="0" borderId="0"/>
    <xf numFmtId="175" fontId="19" fillId="0" borderId="0"/>
    <xf numFmtId="176" fontId="19" fillId="0" borderId="0"/>
    <xf numFmtId="176" fontId="19" fillId="0" borderId="0"/>
    <xf numFmtId="0" fontId="313" fillId="0" borderId="0"/>
    <xf numFmtId="175" fontId="19" fillId="0" borderId="0"/>
    <xf numFmtId="175" fontId="19" fillId="0" borderId="0"/>
    <xf numFmtId="176" fontId="19" fillId="0" borderId="0"/>
    <xf numFmtId="176" fontId="19" fillId="0" borderId="0"/>
    <xf numFmtId="176" fontId="19" fillId="0" borderId="0"/>
    <xf numFmtId="176" fontId="19" fillId="0" borderId="0"/>
    <xf numFmtId="175" fontId="19" fillId="0" borderId="0"/>
    <xf numFmtId="176" fontId="19" fillId="0" borderId="0"/>
    <xf numFmtId="176" fontId="19" fillId="0" borderId="0"/>
    <xf numFmtId="175" fontId="19" fillId="0" borderId="0"/>
    <xf numFmtId="176" fontId="19" fillId="0" borderId="0"/>
    <xf numFmtId="176" fontId="19" fillId="0" borderId="0"/>
    <xf numFmtId="0" fontId="19" fillId="0" borderId="0"/>
    <xf numFmtId="0" fontId="136" fillId="0" borderId="0" applyNumberFormat="0" applyBorder="0" applyProtection="0"/>
    <xf numFmtId="0" fontId="136" fillId="0" borderId="0" applyNumberFormat="0" applyBorder="0" applyProtection="0"/>
    <xf numFmtId="175" fontId="71" fillId="0" borderId="0"/>
    <xf numFmtId="176" fontId="71" fillId="0" borderId="0"/>
    <xf numFmtId="175" fontId="71" fillId="0" borderId="0"/>
    <xf numFmtId="0" fontId="44" fillId="0" borderId="0"/>
    <xf numFmtId="0" fontId="19" fillId="0" borderId="0"/>
    <xf numFmtId="176" fontId="71" fillId="0" borderId="0"/>
    <xf numFmtId="0" fontId="71" fillId="0" borderId="0"/>
    <xf numFmtId="0" fontId="136" fillId="0" borderId="0" applyNumberFormat="0" applyBorder="0" applyProtection="0"/>
    <xf numFmtId="0" fontId="136" fillId="0" borderId="0" applyNumberFormat="0" applyBorder="0" applyProtection="0"/>
    <xf numFmtId="0" fontId="136" fillId="0" borderId="0" applyNumberFormat="0" applyBorder="0" applyProtection="0"/>
    <xf numFmtId="175" fontId="71" fillId="0" borderId="0"/>
    <xf numFmtId="176" fontId="71" fillId="0" borderId="0"/>
    <xf numFmtId="175" fontId="71" fillId="0" borderId="0"/>
    <xf numFmtId="176" fontId="71" fillId="0" borderId="0"/>
    <xf numFmtId="0" fontId="136" fillId="0" borderId="0" applyNumberFormat="0" applyBorder="0" applyProtection="0"/>
    <xf numFmtId="0" fontId="136" fillId="0" borderId="0" applyNumberFormat="0" applyBorder="0" applyProtection="0"/>
    <xf numFmtId="175" fontId="71" fillId="0" borderId="0"/>
    <xf numFmtId="176" fontId="71" fillId="0" borderId="0"/>
    <xf numFmtId="0" fontId="136" fillId="0" borderId="0" applyNumberFormat="0" applyBorder="0" applyProtection="0"/>
    <xf numFmtId="175" fontId="71" fillId="0" borderId="0"/>
    <xf numFmtId="176" fontId="71" fillId="0" borderId="0"/>
    <xf numFmtId="0" fontId="19" fillId="0" borderId="0"/>
    <xf numFmtId="0" fontId="19" fillId="0" borderId="0"/>
    <xf numFmtId="175" fontId="19" fillId="0" borderId="0"/>
    <xf numFmtId="175" fontId="19" fillId="0" borderId="0"/>
    <xf numFmtId="176" fontId="19" fillId="0" borderId="0"/>
    <xf numFmtId="176" fontId="19" fillId="0" borderId="0"/>
    <xf numFmtId="176" fontId="19" fillId="0" borderId="0"/>
    <xf numFmtId="176" fontId="19" fillId="0" borderId="0"/>
    <xf numFmtId="175" fontId="19" fillId="0" borderId="0"/>
    <xf numFmtId="176" fontId="19" fillId="0" borderId="0"/>
    <xf numFmtId="176" fontId="19" fillId="0" borderId="0"/>
    <xf numFmtId="175" fontId="19" fillId="0" borderId="0"/>
    <xf numFmtId="176" fontId="19" fillId="0" borderId="0"/>
    <xf numFmtId="176" fontId="19" fillId="0" borderId="0"/>
    <xf numFmtId="175" fontId="19" fillId="0" borderId="0"/>
    <xf numFmtId="175" fontId="19" fillId="0" borderId="0"/>
    <xf numFmtId="176" fontId="19" fillId="0" borderId="0"/>
    <xf numFmtId="176" fontId="19" fillId="0" borderId="0"/>
    <xf numFmtId="176" fontId="19" fillId="0" borderId="0"/>
    <xf numFmtId="176" fontId="19" fillId="0" borderId="0"/>
    <xf numFmtId="175" fontId="19" fillId="0" borderId="0"/>
    <xf numFmtId="176" fontId="19" fillId="0" borderId="0"/>
    <xf numFmtId="176" fontId="19" fillId="0" borderId="0"/>
    <xf numFmtId="175" fontId="19" fillId="0" borderId="0"/>
    <xf numFmtId="176" fontId="19" fillId="0" borderId="0"/>
    <xf numFmtId="176" fontId="19" fillId="0" borderId="0"/>
    <xf numFmtId="0" fontId="19" fillId="0" borderId="0"/>
    <xf numFmtId="175" fontId="19" fillId="0" borderId="0"/>
    <xf numFmtId="175" fontId="19" fillId="0" borderId="0"/>
    <xf numFmtId="176" fontId="19" fillId="0" borderId="0"/>
    <xf numFmtId="176" fontId="19" fillId="0" borderId="0"/>
    <xf numFmtId="176" fontId="19" fillId="0" borderId="0"/>
    <xf numFmtId="176" fontId="19" fillId="0" borderId="0"/>
    <xf numFmtId="175" fontId="19" fillId="0" borderId="0"/>
    <xf numFmtId="176" fontId="19" fillId="0" borderId="0"/>
    <xf numFmtId="176" fontId="19" fillId="0" borderId="0"/>
    <xf numFmtId="175" fontId="19" fillId="0" borderId="0"/>
    <xf numFmtId="176" fontId="19" fillId="0" borderId="0"/>
    <xf numFmtId="176" fontId="19" fillId="0" borderId="0"/>
    <xf numFmtId="0" fontId="19" fillId="0" borderId="0"/>
    <xf numFmtId="175" fontId="19" fillId="0" borderId="0"/>
    <xf numFmtId="175" fontId="19" fillId="0" borderId="0"/>
    <xf numFmtId="176" fontId="19" fillId="0" borderId="0"/>
    <xf numFmtId="176" fontId="19" fillId="0" borderId="0"/>
    <xf numFmtId="176" fontId="19" fillId="0" borderId="0"/>
    <xf numFmtId="176" fontId="19" fillId="0" borderId="0"/>
    <xf numFmtId="175" fontId="19" fillId="0" borderId="0"/>
    <xf numFmtId="176" fontId="19" fillId="0" borderId="0"/>
    <xf numFmtId="176" fontId="19" fillId="0" borderId="0"/>
    <xf numFmtId="175" fontId="19" fillId="0" borderId="0"/>
    <xf numFmtId="176" fontId="19" fillId="0" borderId="0"/>
    <xf numFmtId="176" fontId="19" fillId="0" borderId="0"/>
    <xf numFmtId="0" fontId="19" fillId="0" borderId="0"/>
    <xf numFmtId="175" fontId="19" fillId="0" borderId="0"/>
    <xf numFmtId="175" fontId="19" fillId="0" borderId="0"/>
    <xf numFmtId="176" fontId="19" fillId="0" borderId="0"/>
    <xf numFmtId="176" fontId="19" fillId="0" borderId="0"/>
    <xf numFmtId="176" fontId="19" fillId="0" borderId="0"/>
    <xf numFmtId="176" fontId="19" fillId="0" borderId="0"/>
    <xf numFmtId="175" fontId="19" fillId="0" borderId="0"/>
    <xf numFmtId="176" fontId="19" fillId="0" borderId="0"/>
    <xf numFmtId="176" fontId="19" fillId="0" borderId="0"/>
    <xf numFmtId="175" fontId="19" fillId="0" borderId="0"/>
    <xf numFmtId="176" fontId="19" fillId="0" borderId="0"/>
    <xf numFmtId="176" fontId="19" fillId="0" borderId="0"/>
    <xf numFmtId="0" fontId="136" fillId="0" borderId="0" applyNumberFormat="0" applyBorder="0" applyProtection="0"/>
    <xf numFmtId="175" fontId="19" fillId="0" borderId="0"/>
    <xf numFmtId="176" fontId="19" fillId="0" borderId="0"/>
    <xf numFmtId="176" fontId="19" fillId="0" borderId="0"/>
    <xf numFmtId="0" fontId="109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13" fillId="0" borderId="0"/>
    <xf numFmtId="0" fontId="136" fillId="0" borderId="0" applyNumberFormat="0" applyBorder="0" applyProtection="0"/>
    <xf numFmtId="175" fontId="71" fillId="0" borderId="0"/>
    <xf numFmtId="0" fontId="237" fillId="0" borderId="0">
      <alignment vertical="top"/>
    </xf>
    <xf numFmtId="176" fontId="71" fillId="0" borderId="0"/>
    <xf numFmtId="0" fontId="71" fillId="0" borderId="0"/>
    <xf numFmtId="0" fontId="109" fillId="0" borderId="0"/>
    <xf numFmtId="0" fontId="109" fillId="0" borderId="0"/>
    <xf numFmtId="176" fontId="109" fillId="0" borderId="0"/>
    <xf numFmtId="175" fontId="109" fillId="0" borderId="0"/>
    <xf numFmtId="176" fontId="109" fillId="0" borderId="0"/>
    <xf numFmtId="0" fontId="19" fillId="0" borderId="0"/>
    <xf numFmtId="0" fontId="19" fillId="0" borderId="0"/>
    <xf numFmtId="175" fontId="19" fillId="0" borderId="0"/>
    <xf numFmtId="175" fontId="19" fillId="0" borderId="0"/>
    <xf numFmtId="176" fontId="19" fillId="0" borderId="0"/>
    <xf numFmtId="176" fontId="19" fillId="0" borderId="0"/>
    <xf numFmtId="176" fontId="19" fillId="0" borderId="0"/>
    <xf numFmtId="176" fontId="19" fillId="0" borderId="0"/>
    <xf numFmtId="175" fontId="19" fillId="0" borderId="0"/>
    <xf numFmtId="176" fontId="19" fillId="0" borderId="0"/>
    <xf numFmtId="176" fontId="19" fillId="0" borderId="0"/>
    <xf numFmtId="175" fontId="19" fillId="0" borderId="0"/>
    <xf numFmtId="176" fontId="19" fillId="0" borderId="0"/>
    <xf numFmtId="176" fontId="19" fillId="0" borderId="0"/>
    <xf numFmtId="175" fontId="19" fillId="0" borderId="0"/>
    <xf numFmtId="175" fontId="19" fillId="0" borderId="0"/>
    <xf numFmtId="176" fontId="19" fillId="0" borderId="0"/>
    <xf numFmtId="176" fontId="19" fillId="0" borderId="0"/>
    <xf numFmtId="176" fontId="19" fillId="0" borderId="0"/>
    <xf numFmtId="176" fontId="19" fillId="0" borderId="0"/>
    <xf numFmtId="175" fontId="19" fillId="0" borderId="0"/>
    <xf numFmtId="176" fontId="19" fillId="0" borderId="0"/>
    <xf numFmtId="176" fontId="19" fillId="0" borderId="0"/>
    <xf numFmtId="175" fontId="19" fillId="0" borderId="0"/>
    <xf numFmtId="176" fontId="19" fillId="0" borderId="0"/>
    <xf numFmtId="176" fontId="19" fillId="0" borderId="0"/>
    <xf numFmtId="0" fontId="19" fillId="0" borderId="0"/>
    <xf numFmtId="0" fontId="136" fillId="0" borderId="0" applyNumberFormat="0" applyBorder="0" applyProtection="0"/>
    <xf numFmtId="0" fontId="19" fillId="0" borderId="0"/>
    <xf numFmtId="217" fontId="19" fillId="0" borderId="0"/>
    <xf numFmtId="0" fontId="136" fillId="0" borderId="0" applyNumberFormat="0" applyBorder="0" applyProtection="0"/>
    <xf numFmtId="175" fontId="71" fillId="0" borderId="0"/>
    <xf numFmtId="176" fontId="71" fillId="0" borderId="0"/>
    <xf numFmtId="0" fontId="19" fillId="0" borderId="0"/>
    <xf numFmtId="175" fontId="19" fillId="0" borderId="0"/>
    <xf numFmtId="175" fontId="19" fillId="0" borderId="0"/>
    <xf numFmtId="176" fontId="19" fillId="0" borderId="0"/>
    <xf numFmtId="176" fontId="19" fillId="0" borderId="0"/>
    <xf numFmtId="176" fontId="19" fillId="0" borderId="0"/>
    <xf numFmtId="176" fontId="19" fillId="0" borderId="0"/>
    <xf numFmtId="0" fontId="19" fillId="0" borderId="0"/>
    <xf numFmtId="175" fontId="19" fillId="0" borderId="0"/>
    <xf numFmtId="176" fontId="19" fillId="0" borderId="0"/>
    <xf numFmtId="176" fontId="19" fillId="0" borderId="0"/>
    <xf numFmtId="175" fontId="19" fillId="0" borderId="0"/>
    <xf numFmtId="176" fontId="19" fillId="0" borderId="0"/>
    <xf numFmtId="176" fontId="19" fillId="0" borderId="0"/>
    <xf numFmtId="175" fontId="19" fillId="0" borderId="0"/>
    <xf numFmtId="175" fontId="19" fillId="0" borderId="0"/>
    <xf numFmtId="176" fontId="19" fillId="0" borderId="0"/>
    <xf numFmtId="176" fontId="19" fillId="0" borderId="0"/>
    <xf numFmtId="176" fontId="19" fillId="0" borderId="0"/>
    <xf numFmtId="176" fontId="19" fillId="0" borderId="0"/>
    <xf numFmtId="0" fontId="70" fillId="0" borderId="0"/>
    <xf numFmtId="175" fontId="19" fillId="0" borderId="0"/>
    <xf numFmtId="176" fontId="19" fillId="0" borderId="0"/>
    <xf numFmtId="176" fontId="19" fillId="0" borderId="0"/>
    <xf numFmtId="175" fontId="19" fillId="0" borderId="0"/>
    <xf numFmtId="176" fontId="19" fillId="0" borderId="0"/>
    <xf numFmtId="176" fontId="19" fillId="0" borderId="0"/>
    <xf numFmtId="0" fontId="136" fillId="0" borderId="0" applyNumberFormat="0" applyBorder="0" applyProtection="0"/>
    <xf numFmtId="0" fontId="136" fillId="0" borderId="0" applyNumberFormat="0" applyBorder="0" applyProtection="0"/>
    <xf numFmtId="0" fontId="136" fillId="0" borderId="0" applyNumberFormat="0" applyBorder="0" applyProtection="0"/>
    <xf numFmtId="175" fontId="71" fillId="0" borderId="0"/>
    <xf numFmtId="176" fontId="71" fillId="0" borderId="0"/>
    <xf numFmtId="175" fontId="71" fillId="0" borderId="0"/>
    <xf numFmtId="176" fontId="71" fillId="0" borderId="0"/>
    <xf numFmtId="0" fontId="136" fillId="0" borderId="0" applyNumberFormat="0" applyBorder="0" applyProtection="0"/>
    <xf numFmtId="0" fontId="136" fillId="0" borderId="0" applyNumberFormat="0" applyBorder="0" applyProtection="0"/>
    <xf numFmtId="175" fontId="71" fillId="0" borderId="0"/>
    <xf numFmtId="176" fontId="71" fillId="0" borderId="0"/>
    <xf numFmtId="0" fontId="136" fillId="0" borderId="0" applyNumberFormat="0" applyBorder="0" applyProtection="0"/>
    <xf numFmtId="175" fontId="71" fillId="0" borderId="0"/>
    <xf numFmtId="176" fontId="71" fillId="0" borderId="0"/>
    <xf numFmtId="0" fontId="136" fillId="0" borderId="0" applyNumberFormat="0" applyBorder="0" applyProtection="0"/>
    <xf numFmtId="175" fontId="71" fillId="0" borderId="0"/>
    <xf numFmtId="176" fontId="71" fillId="0" borderId="0"/>
    <xf numFmtId="0" fontId="136" fillId="0" borderId="0" applyNumberFormat="0" applyBorder="0" applyProtection="0"/>
    <xf numFmtId="175" fontId="71" fillId="0" borderId="0"/>
    <xf numFmtId="176" fontId="71" fillId="0" borderId="0"/>
    <xf numFmtId="0" fontId="30" fillId="0" borderId="0"/>
    <xf numFmtId="0" fontId="44" fillId="0" borderId="0"/>
    <xf numFmtId="0" fontId="30" fillId="0" borderId="0"/>
    <xf numFmtId="0" fontId="44" fillId="0" borderId="0">
      <alignment vertical="center"/>
    </xf>
    <xf numFmtId="0" fontId="30" fillId="0" borderId="0">
      <alignment vertical="center"/>
    </xf>
    <xf numFmtId="0" fontId="30" fillId="0" borderId="0"/>
    <xf numFmtId="0" fontId="44" fillId="0" borderId="0"/>
    <xf numFmtId="0" fontId="30" fillId="0" borderId="0"/>
    <xf numFmtId="0" fontId="44" fillId="0" borderId="0">
      <alignment vertical="center"/>
    </xf>
    <xf numFmtId="0" fontId="30" fillId="0" borderId="0">
      <alignment vertical="center"/>
    </xf>
    <xf numFmtId="0" fontId="30" fillId="0" borderId="0"/>
    <xf numFmtId="0" fontId="44" fillId="0" borderId="0"/>
    <xf numFmtId="0" fontId="19" fillId="0" borderId="0"/>
    <xf numFmtId="0" fontId="30" fillId="0" borderId="0"/>
    <xf numFmtId="0" fontId="44" fillId="0" borderId="0"/>
    <xf numFmtId="0" fontId="30" fillId="0" borderId="0"/>
    <xf numFmtId="0" fontId="44" fillId="0" borderId="0">
      <alignment vertical="center"/>
    </xf>
    <xf numFmtId="0" fontId="30" fillId="0" borderId="0">
      <alignment vertical="center"/>
    </xf>
    <xf numFmtId="0" fontId="30" fillId="0" borderId="0"/>
    <xf numFmtId="0" fontId="44" fillId="0" borderId="0"/>
    <xf numFmtId="0" fontId="30" fillId="0" borderId="0"/>
    <xf numFmtId="0" fontId="44" fillId="0" borderId="0">
      <alignment vertical="center"/>
    </xf>
    <xf numFmtId="0" fontId="30" fillId="0" borderId="0">
      <alignment vertical="center"/>
    </xf>
    <xf numFmtId="0" fontId="30" fillId="0" borderId="0"/>
    <xf numFmtId="0" fontId="44" fillId="0" borderId="0"/>
    <xf numFmtId="0" fontId="30" fillId="0" borderId="0"/>
    <xf numFmtId="0" fontId="44" fillId="0" borderId="0">
      <alignment vertical="center"/>
    </xf>
    <xf numFmtId="0" fontId="30" fillId="0" borderId="0">
      <alignment vertical="center"/>
    </xf>
    <xf numFmtId="0" fontId="30" fillId="0" borderId="0"/>
    <xf numFmtId="0" fontId="44" fillId="0" borderId="0"/>
    <xf numFmtId="0" fontId="19" fillId="0" borderId="0"/>
    <xf numFmtId="0" fontId="30" fillId="0" borderId="0"/>
    <xf numFmtId="0" fontId="44" fillId="0" borderId="0"/>
    <xf numFmtId="0" fontId="30" fillId="0" borderId="0"/>
    <xf numFmtId="0" fontId="44" fillId="0" borderId="0">
      <alignment vertical="center"/>
    </xf>
    <xf numFmtId="0" fontId="30" fillId="0" borderId="0">
      <alignment vertical="center"/>
    </xf>
    <xf numFmtId="0" fontId="30" fillId="0" borderId="0"/>
    <xf numFmtId="0" fontId="44" fillId="0" borderId="0"/>
    <xf numFmtId="0" fontId="30" fillId="0" borderId="0"/>
    <xf numFmtId="0" fontId="44" fillId="0" borderId="0">
      <alignment vertical="center"/>
    </xf>
    <xf numFmtId="0" fontId="30" fillId="0" borderId="0">
      <alignment vertical="center"/>
    </xf>
    <xf numFmtId="0" fontId="30" fillId="0" borderId="0"/>
    <xf numFmtId="0" fontId="44" fillId="0" borderId="0"/>
    <xf numFmtId="0" fontId="30" fillId="0" borderId="0"/>
    <xf numFmtId="0" fontId="44" fillId="0" borderId="0">
      <alignment vertical="center"/>
    </xf>
    <xf numFmtId="0" fontId="30" fillId="0" borderId="0">
      <alignment vertical="center"/>
    </xf>
    <xf numFmtId="0" fontId="33" fillId="0" borderId="0"/>
    <xf numFmtId="0" fontId="136" fillId="0" borderId="0" applyNumberFormat="0" applyBorder="0" applyProtection="0"/>
    <xf numFmtId="175" fontId="71" fillId="0" borderId="0"/>
    <xf numFmtId="176" fontId="71" fillId="0" borderId="0"/>
    <xf numFmtId="175" fontId="308" fillId="0" borderId="0"/>
    <xf numFmtId="0" fontId="19" fillId="0" borderId="0"/>
    <xf numFmtId="0" fontId="19" fillId="0" borderId="0"/>
    <xf numFmtId="0" fontId="71" fillId="0" borderId="0"/>
    <xf numFmtId="0" fontId="19" fillId="0" borderId="0"/>
    <xf numFmtId="176" fontId="308" fillId="0" borderId="0"/>
    <xf numFmtId="0" fontId="19" fillId="0" borderId="0"/>
    <xf numFmtId="0" fontId="308" fillId="0" borderId="0"/>
    <xf numFmtId="0" fontId="33" fillId="0" borderId="0"/>
    <xf numFmtId="0" fontId="33" fillId="0" borderId="0"/>
    <xf numFmtId="0" fontId="33" fillId="0" borderId="0"/>
    <xf numFmtId="0" fontId="35" fillId="0" borderId="0"/>
    <xf numFmtId="0" fontId="71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36" fillId="0" borderId="0" applyNumberFormat="0" applyBorder="0" applyProtection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36" fillId="0" borderId="0" applyNumberFormat="0" applyBorder="0" applyProtection="0"/>
    <xf numFmtId="0" fontId="136" fillId="0" borderId="0" applyNumberFormat="0" applyBorder="0" applyProtection="0"/>
    <xf numFmtId="175" fontId="71" fillId="0" borderId="0"/>
    <xf numFmtId="176" fontId="71" fillId="0" borderId="0"/>
    <xf numFmtId="175" fontId="71" fillId="0" borderId="0"/>
    <xf numFmtId="176" fontId="71" fillId="0" borderId="0"/>
    <xf numFmtId="0" fontId="136" fillId="0" borderId="0" applyNumberFormat="0" applyBorder="0" applyProtection="0"/>
    <xf numFmtId="0" fontId="136" fillId="0" borderId="0" applyNumberFormat="0" applyBorder="0" applyProtection="0"/>
    <xf numFmtId="0" fontId="136" fillId="0" borderId="0" applyNumberFormat="0" applyBorder="0" applyProtection="0"/>
    <xf numFmtId="175" fontId="71" fillId="0" borderId="0"/>
    <xf numFmtId="176" fontId="71" fillId="0" borderId="0"/>
    <xf numFmtId="175" fontId="71" fillId="0" borderId="0"/>
    <xf numFmtId="176" fontId="71" fillId="0" borderId="0"/>
    <xf numFmtId="0" fontId="136" fillId="0" borderId="0" applyNumberFormat="0" applyBorder="0" applyProtection="0"/>
    <xf numFmtId="0" fontId="136" fillId="0" borderId="0" applyNumberFormat="0" applyBorder="0" applyProtection="0"/>
    <xf numFmtId="175" fontId="71" fillId="0" borderId="0"/>
    <xf numFmtId="176" fontId="71" fillId="0" borderId="0"/>
    <xf numFmtId="0" fontId="136" fillId="0" borderId="0" applyNumberFormat="0" applyBorder="0" applyProtection="0"/>
    <xf numFmtId="175" fontId="71" fillId="0" borderId="0"/>
    <xf numFmtId="176" fontId="71" fillId="0" borderId="0"/>
    <xf numFmtId="175" fontId="71" fillId="0" borderId="0"/>
    <xf numFmtId="0" fontId="19" fillId="0" borderId="0"/>
    <xf numFmtId="176" fontId="71" fillId="0" borderId="0"/>
    <xf numFmtId="0" fontId="19" fillId="0" borderId="0"/>
    <xf numFmtId="0" fontId="71" fillId="0" borderId="0"/>
    <xf numFmtId="0" fontId="33" fillId="0" borderId="0"/>
    <xf numFmtId="0" fontId="136" fillId="0" borderId="0" applyNumberFormat="0" applyBorder="0" applyProtection="0"/>
    <xf numFmtId="0" fontId="136" fillId="0" borderId="0" applyNumberFormat="0" applyBorder="0" applyProtection="0"/>
    <xf numFmtId="0" fontId="136" fillId="0" borderId="0" applyNumberFormat="0" applyBorder="0" applyProtection="0"/>
    <xf numFmtId="175" fontId="71" fillId="0" borderId="0"/>
    <xf numFmtId="176" fontId="71" fillId="0" borderId="0"/>
    <xf numFmtId="175" fontId="71" fillId="0" borderId="0"/>
    <xf numFmtId="0" fontId="19" fillId="0" borderId="0"/>
    <xf numFmtId="176" fontId="71" fillId="0" borderId="0"/>
    <xf numFmtId="0" fontId="71" fillId="0" borderId="0"/>
    <xf numFmtId="0" fontId="136" fillId="0" borderId="0" applyNumberFormat="0" applyBorder="0" applyProtection="0"/>
    <xf numFmtId="0" fontId="136" fillId="0" borderId="0" applyNumberFormat="0" applyBorder="0" applyProtection="0"/>
    <xf numFmtId="0" fontId="136" fillId="0" borderId="0" applyNumberFormat="0" applyBorder="0" applyProtection="0"/>
    <xf numFmtId="175" fontId="71" fillId="0" borderId="0"/>
    <xf numFmtId="176" fontId="71" fillId="0" borderId="0"/>
    <xf numFmtId="175" fontId="71" fillId="0" borderId="0"/>
    <xf numFmtId="0" fontId="19" fillId="0" borderId="0"/>
    <xf numFmtId="176" fontId="71" fillId="0" borderId="0"/>
    <xf numFmtId="0" fontId="71" fillId="0" borderId="0"/>
    <xf numFmtId="0" fontId="136" fillId="0" borderId="0" applyNumberFormat="0" applyBorder="0" applyProtection="0"/>
    <xf numFmtId="0" fontId="136" fillId="0" borderId="0" applyNumberFormat="0" applyBorder="0" applyProtection="0"/>
    <xf numFmtId="0" fontId="136" fillId="0" borderId="0" applyNumberFormat="0" applyBorder="0" applyProtection="0"/>
    <xf numFmtId="175" fontId="71" fillId="0" borderId="0"/>
    <xf numFmtId="176" fontId="71" fillId="0" borderId="0"/>
    <xf numFmtId="175" fontId="71" fillId="0" borderId="0"/>
    <xf numFmtId="0" fontId="19" fillId="0" borderId="0"/>
    <xf numFmtId="176" fontId="71" fillId="0" borderId="0"/>
    <xf numFmtId="0" fontId="71" fillId="0" borderId="0"/>
    <xf numFmtId="0" fontId="136" fillId="0" borderId="0" applyNumberFormat="0" applyBorder="0" applyProtection="0"/>
    <xf numFmtId="0" fontId="136" fillId="0" borderId="0" applyNumberFormat="0" applyBorder="0" applyProtection="0"/>
    <xf numFmtId="175" fontId="71" fillId="0" borderId="0"/>
    <xf numFmtId="176" fontId="71" fillId="0" borderId="0"/>
    <xf numFmtId="0" fontId="136" fillId="0" borderId="0" applyNumberFormat="0" applyBorder="0" applyProtection="0"/>
    <xf numFmtId="175" fontId="71" fillId="0" borderId="0"/>
    <xf numFmtId="176" fontId="71" fillId="0" borderId="0"/>
    <xf numFmtId="175" fontId="71" fillId="0" borderId="0"/>
    <xf numFmtId="176" fontId="71" fillId="0" borderId="0"/>
    <xf numFmtId="0" fontId="136" fillId="0" borderId="0" applyNumberFormat="0" applyBorder="0" applyProtection="0"/>
    <xf numFmtId="0" fontId="136" fillId="0" borderId="0" applyNumberFormat="0" applyBorder="0" applyProtection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36" fillId="0" borderId="0" applyNumberFormat="0" applyBorder="0" applyProtection="0"/>
    <xf numFmtId="0" fontId="136" fillId="0" borderId="0" applyNumberFormat="0" applyBorder="0" applyProtection="0"/>
    <xf numFmtId="175" fontId="71" fillId="0" borderId="0"/>
    <xf numFmtId="176" fontId="71" fillId="0" borderId="0"/>
    <xf numFmtId="175" fontId="71" fillId="0" borderId="0"/>
    <xf numFmtId="176" fontId="71" fillId="0" borderId="0"/>
    <xf numFmtId="0" fontId="136" fillId="0" borderId="0" applyNumberFormat="0" applyBorder="0" applyProtection="0"/>
    <xf numFmtId="0" fontId="136" fillId="0" borderId="0" applyNumberFormat="0" applyBorder="0" applyProtection="0"/>
    <xf numFmtId="0" fontId="136" fillId="0" borderId="0" applyNumberFormat="0" applyBorder="0" applyProtection="0"/>
    <xf numFmtId="175" fontId="71" fillId="0" borderId="0"/>
    <xf numFmtId="176" fontId="71" fillId="0" borderId="0"/>
    <xf numFmtId="175" fontId="71" fillId="0" borderId="0"/>
    <xf numFmtId="176" fontId="71" fillId="0" borderId="0"/>
    <xf numFmtId="0" fontId="136" fillId="0" borderId="0" applyNumberFormat="0" applyBorder="0" applyProtection="0"/>
    <xf numFmtId="0" fontId="136" fillId="0" borderId="0" applyNumberFormat="0" applyBorder="0" applyProtection="0"/>
    <xf numFmtId="175" fontId="71" fillId="0" borderId="0"/>
    <xf numFmtId="176" fontId="71" fillId="0" borderId="0"/>
    <xf numFmtId="0" fontId="136" fillId="0" borderId="0" applyNumberFormat="0" applyBorder="0" applyProtection="0"/>
    <xf numFmtId="175" fontId="71" fillId="0" borderId="0"/>
    <xf numFmtId="176" fontId="71" fillId="0" borderId="0"/>
    <xf numFmtId="175" fontId="71" fillId="0" borderId="0"/>
    <xf numFmtId="0" fontId="19" fillId="0" borderId="0"/>
    <xf numFmtId="176" fontId="71" fillId="0" borderId="0"/>
    <xf numFmtId="0" fontId="19" fillId="0" borderId="0"/>
    <xf numFmtId="0" fontId="71" fillId="0" borderId="0"/>
    <xf numFmtId="0" fontId="33" fillId="0" borderId="0"/>
    <xf numFmtId="0" fontId="136" fillId="0" borderId="0" applyNumberFormat="0" applyBorder="0" applyProtection="0"/>
    <xf numFmtId="0" fontId="136" fillId="0" borderId="0" applyNumberFormat="0" applyBorder="0" applyProtection="0"/>
    <xf numFmtId="0" fontId="136" fillId="0" borderId="0" applyNumberFormat="0" applyBorder="0" applyProtection="0"/>
    <xf numFmtId="175" fontId="71" fillId="0" borderId="0"/>
    <xf numFmtId="176" fontId="71" fillId="0" borderId="0"/>
    <xf numFmtId="175" fontId="71" fillId="0" borderId="0"/>
    <xf numFmtId="0" fontId="308" fillId="0" borderId="0"/>
    <xf numFmtId="176" fontId="71" fillId="0" borderId="0"/>
    <xf numFmtId="0" fontId="71" fillId="0" borderId="0"/>
    <xf numFmtId="0" fontId="136" fillId="0" borderId="0" applyNumberFormat="0" applyBorder="0" applyProtection="0"/>
    <xf numFmtId="0" fontId="136" fillId="0" borderId="0" applyNumberFormat="0" applyBorder="0" applyProtection="0"/>
    <xf numFmtId="0" fontId="136" fillId="0" borderId="0" applyNumberFormat="0" applyBorder="0" applyProtection="0"/>
    <xf numFmtId="175" fontId="71" fillId="0" borderId="0"/>
    <xf numFmtId="176" fontId="71" fillId="0" borderId="0"/>
    <xf numFmtId="175" fontId="71" fillId="0" borderId="0"/>
    <xf numFmtId="176" fontId="71" fillId="0" borderId="0"/>
    <xf numFmtId="0" fontId="136" fillId="0" borderId="0" applyNumberFormat="0" applyBorder="0" applyProtection="0"/>
    <xf numFmtId="0" fontId="136" fillId="0" borderId="0" applyNumberFormat="0" applyBorder="0" applyProtection="0"/>
    <xf numFmtId="0" fontId="136" fillId="0" borderId="0" applyNumberFormat="0" applyBorder="0" applyProtection="0"/>
    <xf numFmtId="175" fontId="71" fillId="0" borderId="0"/>
    <xf numFmtId="176" fontId="71" fillId="0" borderId="0"/>
    <xf numFmtId="175" fontId="71" fillId="0" borderId="0"/>
    <xf numFmtId="176" fontId="71" fillId="0" borderId="0"/>
    <xf numFmtId="0" fontId="136" fillId="0" borderId="0" applyNumberFormat="0" applyBorder="0" applyProtection="0"/>
    <xf numFmtId="0" fontId="136" fillId="0" borderId="0" applyNumberFormat="0" applyBorder="0" applyProtection="0"/>
    <xf numFmtId="175" fontId="71" fillId="0" borderId="0"/>
    <xf numFmtId="176" fontId="71" fillId="0" borderId="0"/>
    <xf numFmtId="0" fontId="136" fillId="0" borderId="0" applyNumberFormat="0" applyBorder="0" applyProtection="0"/>
    <xf numFmtId="175" fontId="71" fillId="0" borderId="0"/>
    <xf numFmtId="176" fontId="71" fillId="0" borderId="0"/>
    <xf numFmtId="0" fontId="136" fillId="0" borderId="0" applyNumberFormat="0" applyBorder="0" applyProtection="0"/>
    <xf numFmtId="175" fontId="71" fillId="0" borderId="0"/>
    <xf numFmtId="176" fontId="71" fillId="0" borderId="0"/>
    <xf numFmtId="0" fontId="136" fillId="0" borderId="0" applyNumberFormat="0" applyBorder="0" applyProtection="0"/>
    <xf numFmtId="0" fontId="30" fillId="0" borderId="0"/>
    <xf numFmtId="0" fontId="44" fillId="0" borderId="0"/>
    <xf numFmtId="0" fontId="19" fillId="0" borderId="0"/>
    <xf numFmtId="0" fontId="30" fillId="0" borderId="0"/>
    <xf numFmtId="0" fontId="44" fillId="0" borderId="0"/>
    <xf numFmtId="0" fontId="30" fillId="0" borderId="0"/>
    <xf numFmtId="0" fontId="44" fillId="0" borderId="0">
      <alignment vertical="center"/>
    </xf>
    <xf numFmtId="0" fontId="30" fillId="0" borderId="0">
      <alignment vertical="center"/>
    </xf>
    <xf numFmtId="0" fontId="30" fillId="0" borderId="0"/>
    <xf numFmtId="0" fontId="44" fillId="0" borderId="0"/>
    <xf numFmtId="0" fontId="30" fillId="0" borderId="0"/>
    <xf numFmtId="0" fontId="44" fillId="0" borderId="0">
      <alignment vertical="center"/>
    </xf>
    <xf numFmtId="0" fontId="30" fillId="0" borderId="0">
      <alignment vertical="center"/>
    </xf>
    <xf numFmtId="0" fontId="30" fillId="0" borderId="0"/>
    <xf numFmtId="0" fontId="44" fillId="0" borderId="0"/>
    <xf numFmtId="0" fontId="30" fillId="0" borderId="0"/>
    <xf numFmtId="0" fontId="44" fillId="0" borderId="0">
      <alignment vertical="center"/>
    </xf>
    <xf numFmtId="0" fontId="30" fillId="0" borderId="0">
      <alignment vertical="center"/>
    </xf>
    <xf numFmtId="0" fontId="30" fillId="0" borderId="0"/>
    <xf numFmtId="0" fontId="44" fillId="0" borderId="0"/>
    <xf numFmtId="0" fontId="19" fillId="0" borderId="0"/>
    <xf numFmtId="0" fontId="30" fillId="0" borderId="0"/>
    <xf numFmtId="0" fontId="44" fillId="0" borderId="0"/>
    <xf numFmtId="0" fontId="19" fillId="0" borderId="0"/>
    <xf numFmtId="0" fontId="30" fillId="0" borderId="0"/>
    <xf numFmtId="0" fontId="44" fillId="0" borderId="0"/>
    <xf numFmtId="0" fontId="30" fillId="0" borderId="0"/>
    <xf numFmtId="0" fontId="44" fillId="0" borderId="0">
      <alignment vertical="center"/>
    </xf>
    <xf numFmtId="0" fontId="30" fillId="0" borderId="0">
      <alignment vertical="center"/>
    </xf>
    <xf numFmtId="0" fontId="30" fillId="0" borderId="0"/>
    <xf numFmtId="0" fontId="44" fillId="0" borderId="0"/>
    <xf numFmtId="0" fontId="30" fillId="0" borderId="0"/>
    <xf numFmtId="0" fontId="44" fillId="0" borderId="0">
      <alignment vertical="center"/>
    </xf>
    <xf numFmtId="0" fontId="30" fillId="0" borderId="0">
      <alignment vertical="center"/>
    </xf>
    <xf numFmtId="0" fontId="30" fillId="0" borderId="0"/>
    <xf numFmtId="0" fontId="44" fillId="0" borderId="0"/>
    <xf numFmtId="0" fontId="19" fillId="0" borderId="0"/>
    <xf numFmtId="0" fontId="30" fillId="0" borderId="0"/>
    <xf numFmtId="0" fontId="44" fillId="0" borderId="0"/>
    <xf numFmtId="0" fontId="19" fillId="0" borderId="0"/>
    <xf numFmtId="0" fontId="33" fillId="0" borderId="0"/>
    <xf numFmtId="0" fontId="19" fillId="0" borderId="0"/>
    <xf numFmtId="175" fontId="19" fillId="0" borderId="0"/>
    <xf numFmtId="175" fontId="19" fillId="0" borderId="0"/>
    <xf numFmtId="176" fontId="19" fillId="0" borderId="0"/>
    <xf numFmtId="176" fontId="19" fillId="0" borderId="0"/>
    <xf numFmtId="176" fontId="19" fillId="0" borderId="0"/>
    <xf numFmtId="176" fontId="19" fillId="0" borderId="0"/>
    <xf numFmtId="175" fontId="19" fillId="0" borderId="0"/>
    <xf numFmtId="176" fontId="19" fillId="0" borderId="0"/>
    <xf numFmtId="176" fontId="19" fillId="0" borderId="0"/>
    <xf numFmtId="175" fontId="19" fillId="0" borderId="0"/>
    <xf numFmtId="176" fontId="19" fillId="0" borderId="0"/>
    <xf numFmtId="176" fontId="19" fillId="0" borderId="0"/>
    <xf numFmtId="175" fontId="19" fillId="0" borderId="0"/>
    <xf numFmtId="175" fontId="19" fillId="0" borderId="0"/>
    <xf numFmtId="176" fontId="19" fillId="0" borderId="0"/>
    <xf numFmtId="176" fontId="19" fillId="0" borderId="0"/>
    <xf numFmtId="176" fontId="19" fillId="0" borderId="0"/>
    <xf numFmtId="176" fontId="19" fillId="0" borderId="0"/>
    <xf numFmtId="175" fontId="19" fillId="0" borderId="0"/>
    <xf numFmtId="176" fontId="19" fillId="0" borderId="0"/>
    <xf numFmtId="176" fontId="19" fillId="0" borderId="0"/>
    <xf numFmtId="175" fontId="19" fillId="0" borderId="0"/>
    <xf numFmtId="176" fontId="19" fillId="0" borderId="0"/>
    <xf numFmtId="176" fontId="19" fillId="0" borderId="0"/>
    <xf numFmtId="0" fontId="33" fillId="0" borderId="0"/>
    <xf numFmtId="0" fontId="33" fillId="0" borderId="0"/>
    <xf numFmtId="0" fontId="33" fillId="0" borderId="0"/>
    <xf numFmtId="0" fontId="30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36" fillId="0" borderId="0" applyNumberFormat="0" applyBorder="0" applyProtection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36" fillId="0" borderId="0" applyNumberFormat="0" applyBorder="0" applyProtection="0"/>
    <xf numFmtId="175" fontId="71" fillId="0" borderId="0"/>
    <xf numFmtId="176" fontId="71" fillId="0" borderId="0"/>
    <xf numFmtId="175" fontId="71" fillId="0" borderId="0"/>
    <xf numFmtId="176" fontId="71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36" fillId="0" borderId="0" applyNumberFormat="0" applyBorder="0" applyProtection="0"/>
    <xf numFmtId="0" fontId="136" fillId="0" borderId="0" applyNumberFormat="0" applyBorder="0" applyProtection="0"/>
    <xf numFmtId="0" fontId="136" fillId="0" borderId="0" applyNumberFormat="0" applyBorder="0" applyProtection="0"/>
    <xf numFmtId="175" fontId="71" fillId="0" borderId="0"/>
    <xf numFmtId="176" fontId="71" fillId="0" borderId="0"/>
    <xf numFmtId="175" fontId="71" fillId="0" borderId="0"/>
    <xf numFmtId="176" fontId="71" fillId="0" borderId="0"/>
    <xf numFmtId="0" fontId="136" fillId="0" borderId="0" applyNumberFormat="0" applyBorder="0" applyProtection="0"/>
    <xf numFmtId="0" fontId="136" fillId="0" borderId="0" applyNumberFormat="0" applyBorder="0" applyProtection="0"/>
    <xf numFmtId="175" fontId="71" fillId="0" borderId="0"/>
    <xf numFmtId="176" fontId="71" fillId="0" borderId="0"/>
    <xf numFmtId="0" fontId="136" fillId="0" borderId="0" applyNumberFormat="0" applyBorder="0" applyProtection="0"/>
    <xf numFmtId="175" fontId="71" fillId="0" borderId="0"/>
    <xf numFmtId="176" fontId="71" fillId="0" borderId="0"/>
    <xf numFmtId="175" fontId="71" fillId="0" borderId="0"/>
    <xf numFmtId="176" fontId="71" fillId="0" borderId="0"/>
    <xf numFmtId="0" fontId="71" fillId="0" borderId="0"/>
    <xf numFmtId="0" fontId="33" fillId="0" borderId="0"/>
    <xf numFmtId="0" fontId="136" fillId="0" borderId="0" applyNumberFormat="0" applyBorder="0" applyProtection="0"/>
    <xf numFmtId="0" fontId="136" fillId="0" borderId="0" applyNumberFormat="0" applyBorder="0" applyProtection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36" fillId="0" borderId="0" applyNumberFormat="0" applyBorder="0" applyProtection="0"/>
    <xf numFmtId="175" fontId="71" fillId="0" borderId="0"/>
    <xf numFmtId="176" fontId="71" fillId="0" borderId="0"/>
    <xf numFmtId="175" fontId="71" fillId="0" borderId="0"/>
    <xf numFmtId="176" fontId="71" fillId="0" borderId="0"/>
    <xf numFmtId="0" fontId="71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36" fillId="0" borderId="0" applyNumberFormat="0" applyBorder="0" applyProtection="0"/>
    <xf numFmtId="0" fontId="136" fillId="0" borderId="0" applyNumberFormat="0" applyBorder="0" applyProtection="0"/>
    <xf numFmtId="0" fontId="136" fillId="0" borderId="0" applyNumberFormat="0" applyBorder="0" applyProtection="0"/>
    <xf numFmtId="175" fontId="71" fillId="0" borderId="0"/>
    <xf numFmtId="176" fontId="71" fillId="0" borderId="0"/>
    <xf numFmtId="175" fontId="71" fillId="0" borderId="0"/>
    <xf numFmtId="0" fontId="19" fillId="0" borderId="0"/>
    <xf numFmtId="176" fontId="71" fillId="0" borderId="0"/>
    <xf numFmtId="0" fontId="71" fillId="0" borderId="0"/>
    <xf numFmtId="0" fontId="136" fillId="0" borderId="0" applyNumberFormat="0" applyBorder="0" applyProtection="0"/>
    <xf numFmtId="0" fontId="136" fillId="0" borderId="0" applyNumberFormat="0" applyBorder="0" applyProtection="0"/>
    <xf numFmtId="0" fontId="136" fillId="0" borderId="0" applyNumberFormat="0" applyBorder="0" applyProtection="0"/>
    <xf numFmtId="175" fontId="71" fillId="0" borderId="0"/>
    <xf numFmtId="176" fontId="71" fillId="0" borderId="0"/>
    <xf numFmtId="175" fontId="71" fillId="0" borderId="0"/>
    <xf numFmtId="176" fontId="71" fillId="0" borderId="0"/>
    <xf numFmtId="0" fontId="136" fillId="0" borderId="0" applyNumberFormat="0" applyBorder="0" applyProtection="0"/>
    <xf numFmtId="0" fontId="136" fillId="0" borderId="0" applyNumberFormat="0" applyBorder="0" applyProtection="0"/>
    <xf numFmtId="175" fontId="71" fillId="0" borderId="0"/>
    <xf numFmtId="176" fontId="71" fillId="0" borderId="0"/>
    <xf numFmtId="0" fontId="136" fillId="0" borderId="0" applyNumberFormat="0" applyBorder="0" applyProtection="0"/>
    <xf numFmtId="175" fontId="71" fillId="0" borderId="0"/>
    <xf numFmtId="176" fontId="71" fillId="0" borderId="0"/>
    <xf numFmtId="0" fontId="136" fillId="0" borderId="0" applyNumberFormat="0" applyBorder="0" applyProtection="0"/>
    <xf numFmtId="175" fontId="71" fillId="0" borderId="0"/>
    <xf numFmtId="176" fontId="71" fillId="0" borderId="0"/>
    <xf numFmtId="0" fontId="136" fillId="0" borderId="0" applyNumberFormat="0" applyBorder="0" applyProtection="0"/>
    <xf numFmtId="175" fontId="71" fillId="0" borderId="0"/>
    <xf numFmtId="176" fontId="71" fillId="0" borderId="0"/>
    <xf numFmtId="0" fontId="136" fillId="0" borderId="0" applyNumberFormat="0" applyBorder="0" applyProtection="0"/>
    <xf numFmtId="0" fontId="30" fillId="0" borderId="0"/>
    <xf numFmtId="0" fontId="44" fillId="0" borderId="0"/>
    <xf numFmtId="0" fontId="30" fillId="0" borderId="0"/>
    <xf numFmtId="0" fontId="44" fillId="0" borderId="0">
      <alignment vertical="center"/>
    </xf>
    <xf numFmtId="0" fontId="30" fillId="0" borderId="0">
      <alignment vertical="center"/>
    </xf>
    <xf numFmtId="0" fontId="30" fillId="0" borderId="0"/>
    <xf numFmtId="0" fontId="44" fillId="0" borderId="0"/>
    <xf numFmtId="0" fontId="30" fillId="0" borderId="0"/>
    <xf numFmtId="0" fontId="44" fillId="0" borderId="0">
      <alignment vertical="center"/>
    </xf>
    <xf numFmtId="0" fontId="30" fillId="0" borderId="0">
      <alignment vertical="center"/>
    </xf>
    <xf numFmtId="0" fontId="30" fillId="0" borderId="0"/>
    <xf numFmtId="0" fontId="44" fillId="0" borderId="0"/>
    <xf numFmtId="0" fontId="19" fillId="0" borderId="0"/>
    <xf numFmtId="0" fontId="30" fillId="0" borderId="0"/>
    <xf numFmtId="0" fontId="44" fillId="0" borderId="0"/>
    <xf numFmtId="0" fontId="30" fillId="0" borderId="0"/>
    <xf numFmtId="0" fontId="30" fillId="0" borderId="0"/>
    <xf numFmtId="0" fontId="44" fillId="0" borderId="0"/>
    <xf numFmtId="0" fontId="30" fillId="0" borderId="0"/>
    <xf numFmtId="0" fontId="44" fillId="0" borderId="0">
      <alignment vertical="center"/>
    </xf>
    <xf numFmtId="0" fontId="30" fillId="0" borderId="0">
      <alignment vertical="center"/>
    </xf>
    <xf numFmtId="0" fontId="30" fillId="0" borderId="0"/>
    <xf numFmtId="0" fontId="44" fillId="0" borderId="0"/>
    <xf numFmtId="0" fontId="30" fillId="0" borderId="0"/>
    <xf numFmtId="0" fontId="44" fillId="0" borderId="0">
      <alignment vertical="center"/>
    </xf>
    <xf numFmtId="0" fontId="30" fillId="0" borderId="0">
      <alignment vertical="center"/>
    </xf>
    <xf numFmtId="0" fontId="30" fillId="0" borderId="0"/>
    <xf numFmtId="0" fontId="44" fillId="0" borderId="0"/>
    <xf numFmtId="0" fontId="19" fillId="0" borderId="0"/>
    <xf numFmtId="0" fontId="30" fillId="0" borderId="0"/>
    <xf numFmtId="0" fontId="44" fillId="0" borderId="0"/>
    <xf numFmtId="0" fontId="30" fillId="0" borderId="0"/>
    <xf numFmtId="0" fontId="30" fillId="0" borderId="0"/>
    <xf numFmtId="0" fontId="44" fillId="0" borderId="0"/>
    <xf numFmtId="0" fontId="30" fillId="0" borderId="0"/>
    <xf numFmtId="0" fontId="44" fillId="0" borderId="0">
      <alignment vertical="center"/>
    </xf>
    <xf numFmtId="0" fontId="30" fillId="0" borderId="0">
      <alignment vertical="center"/>
    </xf>
    <xf numFmtId="0" fontId="30" fillId="0" borderId="0"/>
    <xf numFmtId="0" fontId="44" fillId="0" borderId="0"/>
    <xf numFmtId="0" fontId="30" fillId="0" borderId="0"/>
    <xf numFmtId="0" fontId="44" fillId="0" borderId="0">
      <alignment vertical="center"/>
    </xf>
    <xf numFmtId="0" fontId="30" fillId="0" borderId="0">
      <alignment vertical="center"/>
    </xf>
    <xf numFmtId="0" fontId="314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14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175" fontId="308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9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176" fontId="308" fillId="0" borderId="0"/>
    <xf numFmtId="0" fontId="30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08" fillId="0" borderId="0"/>
    <xf numFmtId="0" fontId="44" fillId="0" borderId="0">
      <alignment vertical="center"/>
    </xf>
    <xf numFmtId="0" fontId="30" fillId="0" borderId="0">
      <alignment vertical="center"/>
    </xf>
    <xf numFmtId="0" fontId="70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0" fillId="0" borderId="0"/>
    <xf numFmtId="0" fontId="44" fillId="0" borderId="0"/>
    <xf numFmtId="0" fontId="19" fillId="0" borderId="0"/>
    <xf numFmtId="0" fontId="30" fillId="0" borderId="0"/>
    <xf numFmtId="0" fontId="44" fillId="0" borderId="0"/>
    <xf numFmtId="0" fontId="19" fillId="0" borderId="0"/>
    <xf numFmtId="0" fontId="30" fillId="0" borderId="0" applyProtection="0"/>
    <xf numFmtId="0" fontId="30" fillId="0" borderId="0"/>
    <xf numFmtId="0" fontId="44" fillId="0" borderId="0"/>
    <xf numFmtId="0" fontId="30" fillId="0" borderId="0"/>
    <xf numFmtId="0" fontId="44" fillId="0" borderId="0">
      <alignment vertical="center"/>
    </xf>
    <xf numFmtId="0" fontId="30" fillId="0" borderId="0">
      <alignment vertical="center"/>
    </xf>
    <xf numFmtId="0" fontId="30" fillId="0" borderId="0"/>
    <xf numFmtId="0" fontId="44" fillId="0" borderId="0"/>
    <xf numFmtId="0" fontId="30" fillId="0" borderId="0"/>
    <xf numFmtId="0" fontId="44" fillId="0" borderId="0">
      <alignment vertical="center"/>
    </xf>
    <xf numFmtId="0" fontId="30" fillId="0" borderId="0">
      <alignment vertical="center"/>
    </xf>
    <xf numFmtId="0" fontId="30" fillId="0" borderId="0"/>
    <xf numFmtId="0" fontId="44" fillId="0" borderId="0"/>
    <xf numFmtId="0" fontId="19" fillId="0" borderId="0"/>
    <xf numFmtId="0" fontId="30" fillId="0" borderId="0" applyProtection="0"/>
    <xf numFmtId="0" fontId="30" fillId="0" borderId="0" applyProtection="0"/>
    <xf numFmtId="0" fontId="30" fillId="0" borderId="0" applyProtection="0"/>
    <xf numFmtId="0" fontId="30" fillId="0" borderId="0"/>
    <xf numFmtId="0" fontId="44" fillId="0" borderId="0"/>
    <xf numFmtId="0" fontId="19" fillId="0" borderId="0"/>
    <xf numFmtId="0" fontId="30" fillId="0" borderId="0" applyProtection="0"/>
    <xf numFmtId="0" fontId="30" fillId="0" borderId="0"/>
    <xf numFmtId="0" fontId="30" fillId="0" borderId="0"/>
    <xf numFmtId="0" fontId="44" fillId="0" borderId="0"/>
    <xf numFmtId="0" fontId="30" fillId="0" borderId="0"/>
    <xf numFmtId="0" fontId="44" fillId="0" borderId="0">
      <alignment vertical="center"/>
    </xf>
    <xf numFmtId="0" fontId="30" fillId="0" borderId="0">
      <alignment vertical="center"/>
    </xf>
    <xf numFmtId="0" fontId="44" fillId="0" borderId="0"/>
    <xf numFmtId="0" fontId="30" fillId="0" borderId="0"/>
    <xf numFmtId="0" fontId="44" fillId="0" borderId="0">
      <alignment vertical="center"/>
    </xf>
    <xf numFmtId="0" fontId="30" fillId="0" borderId="0">
      <alignment vertical="center"/>
    </xf>
    <xf numFmtId="0" fontId="30" fillId="0" borderId="0"/>
    <xf numFmtId="0" fontId="44" fillId="0" borderId="0"/>
    <xf numFmtId="0" fontId="30" fillId="0" borderId="0"/>
    <xf numFmtId="0" fontId="44" fillId="0" borderId="0">
      <alignment vertical="center"/>
    </xf>
    <xf numFmtId="0" fontId="30" fillId="0" borderId="0">
      <alignment vertical="center"/>
    </xf>
    <xf numFmtId="0" fontId="30" fillId="0" borderId="0"/>
    <xf numFmtId="0" fontId="44" fillId="0" borderId="0"/>
    <xf numFmtId="0" fontId="19" fillId="0" borderId="0"/>
    <xf numFmtId="0" fontId="30" fillId="0" borderId="0" applyProtection="0"/>
    <xf numFmtId="0" fontId="30" fillId="0" borderId="0" applyProtection="0"/>
    <xf numFmtId="0" fontId="30" fillId="0" borderId="0"/>
    <xf numFmtId="0" fontId="44" fillId="0" borderId="0"/>
    <xf numFmtId="0" fontId="19" fillId="0" borderId="0"/>
    <xf numFmtId="0" fontId="27" fillId="0" borderId="0"/>
    <xf numFmtId="0" fontId="27" fillId="0" borderId="3">
      <alignment horizontal="center" wrapText="1"/>
    </xf>
    <xf numFmtId="0" fontId="33" fillId="0" borderId="0"/>
    <xf numFmtId="0" fontId="33" fillId="0" borderId="0"/>
    <xf numFmtId="0" fontId="315" fillId="16" borderId="0" applyNumberFormat="0" applyBorder="0" applyAlignment="0" applyProtection="0"/>
    <xf numFmtId="0" fontId="315" fillId="16" borderId="0" applyNumberFormat="0" applyBorder="0" applyAlignment="0" applyProtection="0"/>
    <xf numFmtId="0" fontId="315" fillId="16" borderId="0" applyNumberFormat="0" applyBorder="0" applyAlignment="0" applyProtection="0"/>
    <xf numFmtId="0" fontId="315" fillId="16" borderId="0" applyNumberFormat="0" applyBorder="0" applyAlignment="0" applyProtection="0"/>
    <xf numFmtId="0" fontId="315" fillId="16" borderId="0" applyNumberFormat="0" applyBorder="0" applyAlignment="0" applyProtection="0"/>
    <xf numFmtId="0" fontId="315" fillId="16" borderId="0" applyNumberFormat="0" applyBorder="0" applyAlignment="0" applyProtection="0"/>
    <xf numFmtId="0" fontId="315" fillId="16" borderId="0" applyNumberFormat="0" applyBorder="0" applyAlignment="0" applyProtection="0"/>
    <xf numFmtId="0" fontId="315" fillId="16" borderId="0" applyNumberFormat="0" applyBorder="0" applyAlignment="0" applyProtection="0"/>
    <xf numFmtId="0" fontId="315" fillId="16" borderId="0" applyNumberFormat="0" applyBorder="0" applyAlignment="0" applyProtection="0"/>
    <xf numFmtId="0" fontId="315" fillId="16" borderId="0" applyNumberFormat="0" applyBorder="0" applyAlignment="0" applyProtection="0"/>
    <xf numFmtId="0" fontId="315" fillId="16" borderId="0" applyNumberFormat="0" applyBorder="0" applyAlignment="0" applyProtection="0"/>
    <xf numFmtId="0" fontId="315" fillId="126" borderId="0" applyNumberFormat="0" applyBorder="0" applyAlignment="0" applyProtection="0"/>
    <xf numFmtId="0" fontId="315" fillId="16" borderId="0" applyNumberFormat="0" applyBorder="0" applyAlignment="0" applyProtection="0"/>
    <xf numFmtId="0" fontId="315" fillId="16" borderId="0" applyNumberFormat="0" applyBorder="0" applyAlignment="0" applyProtection="0"/>
    <xf numFmtId="0" fontId="315" fillId="16" borderId="0" applyNumberFormat="0" applyBorder="0" applyAlignment="0" applyProtection="0"/>
    <xf numFmtId="0" fontId="315" fillId="16" borderId="0" applyNumberFormat="0" applyBorder="0" applyAlignment="0" applyProtection="0"/>
    <xf numFmtId="0" fontId="315" fillId="16" borderId="0" applyNumberFormat="0" applyBorder="0" applyAlignment="0" applyProtection="0"/>
    <xf numFmtId="0" fontId="315" fillId="16" borderId="0" applyNumberFormat="0" applyBorder="0" applyAlignment="0" applyProtection="0"/>
    <xf numFmtId="0" fontId="315" fillId="16" borderId="0" applyNumberFormat="0" applyBorder="0" applyAlignment="0" applyProtection="0"/>
    <xf numFmtId="0" fontId="315" fillId="16" borderId="0" applyNumberFormat="0" applyBorder="0" applyAlignment="0" applyProtection="0"/>
    <xf numFmtId="0" fontId="315" fillId="16" borderId="0" applyNumberFormat="0" applyBorder="0" applyAlignment="0" applyProtection="0"/>
    <xf numFmtId="0" fontId="315" fillId="16" borderId="0" applyNumberFormat="0" applyBorder="0" applyAlignment="0" applyProtection="0"/>
    <xf numFmtId="0" fontId="315" fillId="16" borderId="0" applyNumberFormat="0" applyBorder="0" applyAlignment="0" applyProtection="0"/>
    <xf numFmtId="0" fontId="315" fillId="16" borderId="0" applyNumberFormat="0" applyBorder="0" applyAlignment="0" applyProtection="0"/>
    <xf numFmtId="0" fontId="315" fillId="16" borderId="0" applyNumberFormat="0" applyBorder="0" applyAlignment="0" applyProtection="0"/>
    <xf numFmtId="0" fontId="315" fillId="16" borderId="0" applyNumberFormat="0" applyBorder="0" applyAlignment="0" applyProtection="0"/>
    <xf numFmtId="0" fontId="315" fillId="16" borderId="0" applyNumberFormat="0" applyBorder="0" applyAlignment="0" applyProtection="0"/>
    <xf numFmtId="0" fontId="315" fillId="16" borderId="0" applyNumberFormat="0" applyBorder="0" applyAlignment="0" applyProtection="0"/>
    <xf numFmtId="0" fontId="315" fillId="16" borderId="0" applyNumberFormat="0" applyBorder="0" applyAlignment="0" applyProtection="0"/>
    <xf numFmtId="0" fontId="315" fillId="16" borderId="0" applyNumberFormat="0" applyBorder="0" applyAlignment="0" applyProtection="0"/>
    <xf numFmtId="0" fontId="315" fillId="16" borderId="0" applyNumberFormat="0" applyBorder="0" applyAlignment="0" applyProtection="0"/>
    <xf numFmtId="0" fontId="315" fillId="16" borderId="0" applyNumberFormat="0" applyBorder="0" applyAlignment="0" applyProtection="0"/>
    <xf numFmtId="0" fontId="315" fillId="16" borderId="0" applyNumberFormat="0" applyBorder="0" applyAlignment="0" applyProtection="0"/>
    <xf numFmtId="0" fontId="315" fillId="16" borderId="0" applyNumberFormat="0" applyBorder="0" applyAlignment="0" applyProtection="0"/>
    <xf numFmtId="185" fontId="316" fillId="125" borderId="0" applyBorder="0" applyAlignment="0">
      <protection locked="0"/>
    </xf>
    <xf numFmtId="185" fontId="316" fillId="125" borderId="0" applyBorder="0" applyAlignment="0">
      <protection locked="0"/>
    </xf>
    <xf numFmtId="185" fontId="317" fillId="85" borderId="23" applyNumberFormat="0" applyBorder="0" applyAlignment="0">
      <alignment vertical="center"/>
      <protection locked="0"/>
    </xf>
    <xf numFmtId="0" fontId="318" fillId="0" borderId="0" applyNumberFormat="0" applyFill="0" applyBorder="0" applyAlignment="0" applyProtection="0"/>
    <xf numFmtId="0" fontId="318" fillId="0" borderId="0" applyNumberFormat="0" applyFill="0" applyBorder="0" applyAlignment="0" applyProtection="0"/>
    <xf numFmtId="0" fontId="318" fillId="0" borderId="0" applyNumberFormat="0" applyFill="0" applyBorder="0" applyAlignment="0" applyProtection="0"/>
    <xf numFmtId="0" fontId="318" fillId="0" borderId="0" applyNumberFormat="0" applyFill="0" applyBorder="0" applyAlignment="0" applyProtection="0"/>
    <xf numFmtId="0" fontId="318" fillId="0" borderId="0" applyNumberFormat="0" applyFill="0" applyBorder="0" applyAlignment="0" applyProtection="0"/>
    <xf numFmtId="0" fontId="318" fillId="0" borderId="0" applyNumberFormat="0" applyFill="0" applyBorder="0" applyAlignment="0" applyProtection="0"/>
    <xf numFmtId="0" fontId="318" fillId="0" borderId="0" applyNumberFormat="0" applyFill="0" applyBorder="0" applyAlignment="0" applyProtection="0"/>
    <xf numFmtId="0" fontId="318" fillId="0" borderId="0" applyNumberFormat="0" applyFill="0" applyBorder="0" applyAlignment="0" applyProtection="0"/>
    <xf numFmtId="0" fontId="318" fillId="0" borderId="0" applyNumberFormat="0" applyFill="0" applyBorder="0" applyAlignment="0" applyProtection="0"/>
    <xf numFmtId="0" fontId="318" fillId="0" borderId="0" applyNumberFormat="0" applyFill="0" applyBorder="0" applyAlignment="0" applyProtection="0"/>
    <xf numFmtId="0" fontId="318" fillId="0" borderId="0" applyNumberFormat="0" applyFill="0" applyBorder="0" applyAlignment="0" applyProtection="0"/>
    <xf numFmtId="0" fontId="318" fillId="0" borderId="0" applyNumberFormat="0" applyFill="0" applyBorder="0" applyAlignment="0" applyProtection="0"/>
    <xf numFmtId="0" fontId="318" fillId="0" borderId="0" applyNumberFormat="0" applyFill="0" applyBorder="0" applyAlignment="0" applyProtection="0"/>
    <xf numFmtId="0" fontId="318" fillId="0" borderId="0" applyNumberFormat="0" applyFill="0" applyBorder="0" applyAlignment="0" applyProtection="0"/>
    <xf numFmtId="0" fontId="318" fillId="0" borderId="0" applyNumberFormat="0" applyFill="0" applyBorder="0" applyAlignment="0" applyProtection="0"/>
    <xf numFmtId="0" fontId="318" fillId="0" borderId="0" applyNumberFormat="0" applyFill="0" applyBorder="0" applyAlignment="0" applyProtection="0"/>
    <xf numFmtId="0" fontId="318" fillId="0" borderId="0" applyNumberFormat="0" applyFill="0" applyBorder="0" applyAlignment="0" applyProtection="0"/>
    <xf numFmtId="0" fontId="318" fillId="0" borderId="0" applyNumberFormat="0" applyFill="0" applyBorder="0" applyAlignment="0" applyProtection="0"/>
    <xf numFmtId="0" fontId="318" fillId="0" borderId="0" applyNumberFormat="0" applyFill="0" applyBorder="0" applyAlignment="0" applyProtection="0"/>
    <xf numFmtId="0" fontId="318" fillId="0" borderId="0" applyNumberFormat="0" applyFill="0" applyBorder="0" applyAlignment="0" applyProtection="0"/>
    <xf numFmtId="0" fontId="318" fillId="0" borderId="0" applyNumberFormat="0" applyFill="0" applyBorder="0" applyAlignment="0" applyProtection="0"/>
    <xf numFmtId="0" fontId="318" fillId="0" borderId="0" applyNumberFormat="0" applyFill="0" applyBorder="0" applyAlignment="0" applyProtection="0"/>
    <xf numFmtId="0" fontId="318" fillId="0" borderId="0" applyNumberFormat="0" applyFill="0" applyBorder="0" applyAlignment="0" applyProtection="0"/>
    <xf numFmtId="0" fontId="318" fillId="0" borderId="0" applyNumberFormat="0" applyFill="0" applyBorder="0" applyAlignment="0" applyProtection="0"/>
    <xf numFmtId="0" fontId="318" fillId="0" borderId="0" applyNumberFormat="0" applyFill="0" applyBorder="0" applyAlignment="0" applyProtection="0"/>
    <xf numFmtId="0" fontId="318" fillId="0" borderId="0" applyNumberFormat="0" applyFill="0" applyBorder="0" applyAlignment="0" applyProtection="0"/>
    <xf numFmtId="0" fontId="318" fillId="0" borderId="0" applyNumberFormat="0" applyFill="0" applyBorder="0" applyAlignment="0" applyProtection="0"/>
    <xf numFmtId="0" fontId="318" fillId="0" borderId="0" applyNumberFormat="0" applyFill="0" applyBorder="0" applyAlignment="0" applyProtection="0"/>
    <xf numFmtId="0" fontId="318" fillId="0" borderId="0" applyNumberFormat="0" applyFill="0" applyBorder="0" applyAlignment="0" applyProtection="0"/>
    <xf numFmtId="0" fontId="318" fillId="0" borderId="0" applyNumberFormat="0" applyFill="0" applyBorder="0" applyAlignment="0" applyProtection="0"/>
    <xf numFmtId="0" fontId="318" fillId="0" borderId="0" applyNumberFormat="0" applyFill="0" applyBorder="0" applyAlignment="0" applyProtection="0"/>
    <xf numFmtId="0" fontId="318" fillId="0" borderId="0" applyNumberFormat="0" applyFill="0" applyBorder="0" applyAlignment="0" applyProtection="0"/>
    <xf numFmtId="0" fontId="318" fillId="0" borderId="0" applyNumberFormat="0" applyFill="0" applyBorder="0" applyAlignment="0" applyProtection="0"/>
    <xf numFmtId="0" fontId="318" fillId="0" borderId="0" applyNumberFormat="0" applyFill="0" applyBorder="0" applyAlignment="0" applyProtection="0"/>
    <xf numFmtId="0" fontId="30" fillId="82" borderId="46" applyNumberFormat="0" applyFont="0" applyAlignment="0" applyProtection="0"/>
    <xf numFmtId="0" fontId="30" fillId="82" borderId="46" applyNumberFormat="0" applyFont="0" applyAlignment="0" applyProtection="0"/>
    <xf numFmtId="0" fontId="30" fillId="82" borderId="46" applyNumberFormat="0" applyFont="0" applyAlignment="0" applyProtection="0"/>
    <xf numFmtId="0" fontId="30" fillId="82" borderId="46" applyNumberFormat="0" applyFont="0" applyAlignment="0" applyProtection="0"/>
    <xf numFmtId="0" fontId="30" fillId="82" borderId="46" applyNumberFormat="0" applyFont="0" applyAlignment="0" applyProtection="0"/>
    <xf numFmtId="0" fontId="30" fillId="82" borderId="46" applyNumberFormat="0" applyFont="0" applyAlignment="0" applyProtection="0"/>
    <xf numFmtId="0" fontId="30" fillId="82" borderId="46" applyNumberFormat="0" applyFont="0" applyAlignment="0" applyProtection="0"/>
    <xf numFmtId="0" fontId="30" fillId="82" borderId="46" applyNumberFormat="0" applyFont="0" applyAlignment="0" applyProtection="0"/>
    <xf numFmtId="0" fontId="30" fillId="82" borderId="46" applyNumberFormat="0" applyFont="0" applyAlignment="0" applyProtection="0"/>
    <xf numFmtId="0" fontId="30" fillId="82" borderId="46" applyNumberFormat="0" applyFont="0" applyAlignment="0" applyProtection="0"/>
    <xf numFmtId="0" fontId="30" fillId="82" borderId="46" applyNumberFormat="0" applyFont="0" applyAlignment="0" applyProtection="0"/>
    <xf numFmtId="0" fontId="30" fillId="82" borderId="46" applyNumberFormat="0" applyFont="0" applyAlignment="0" applyProtection="0"/>
    <xf numFmtId="0" fontId="33" fillId="0" borderId="0"/>
    <xf numFmtId="0" fontId="33" fillId="0" borderId="0"/>
    <xf numFmtId="0" fontId="44" fillId="93" borderId="46" applyNumberFormat="0" applyFont="0" applyAlignment="0" applyProtection="0"/>
    <xf numFmtId="0" fontId="33" fillId="0" borderId="0"/>
    <xf numFmtId="0" fontId="33" fillId="93" borderId="46" applyNumberFormat="0" applyFont="0" applyAlignment="0" applyProtection="0"/>
    <xf numFmtId="0" fontId="33" fillId="0" borderId="0"/>
    <xf numFmtId="0" fontId="30" fillId="93" borderId="46" applyNumberFormat="0" applyFont="0" applyAlignment="0" applyProtection="0"/>
    <xf numFmtId="0" fontId="33" fillId="0" borderId="0"/>
    <xf numFmtId="0" fontId="33" fillId="0" borderId="0"/>
    <xf numFmtId="0" fontId="33" fillId="0" borderId="0"/>
    <xf numFmtId="0" fontId="30" fillId="82" borderId="46" applyNumberFormat="0" applyFont="0" applyAlignment="0" applyProtection="0"/>
    <xf numFmtId="0" fontId="30" fillId="82" borderId="46" applyNumberFormat="0" applyFont="0" applyAlignment="0" applyProtection="0"/>
    <xf numFmtId="0" fontId="30" fillId="82" borderId="46" applyNumberFormat="0" applyFont="0" applyAlignment="0" applyProtection="0"/>
    <xf numFmtId="0" fontId="30" fillId="82" borderId="46" applyNumberFormat="0" applyFont="0" applyAlignment="0" applyProtection="0"/>
    <xf numFmtId="0" fontId="30" fillId="82" borderId="46" applyNumberFormat="0" applyFont="0" applyAlignment="0" applyProtection="0"/>
    <xf numFmtId="0" fontId="30" fillId="82" borderId="46" applyNumberFormat="0" applyFont="0" applyAlignment="0" applyProtection="0"/>
    <xf numFmtId="0" fontId="30" fillId="82" borderId="46" applyNumberFormat="0" applyFont="0" applyAlignment="0" applyProtection="0"/>
    <xf numFmtId="0" fontId="30" fillId="82" borderId="46" applyNumberFormat="0" applyFont="0" applyAlignment="0" applyProtection="0"/>
    <xf numFmtId="0" fontId="30" fillId="82" borderId="46" applyNumberFormat="0" applyFont="0" applyAlignment="0" applyProtection="0"/>
    <xf numFmtId="0" fontId="30" fillId="82" borderId="46" applyNumberFormat="0" applyFont="0" applyAlignment="0" applyProtection="0"/>
    <xf numFmtId="0" fontId="30" fillId="82" borderId="46" applyNumberFormat="0" applyFont="0" applyAlignment="0" applyProtection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0" fillId="82" borderId="46" applyNumberFormat="0" applyFont="0" applyAlignment="0" applyProtection="0"/>
    <xf numFmtId="0" fontId="30" fillId="82" borderId="46" applyNumberFormat="0" applyFont="0" applyAlignment="0" applyProtection="0"/>
    <xf numFmtId="0" fontId="30" fillId="82" borderId="46" applyNumberFormat="0" applyFont="0" applyAlignment="0" applyProtection="0"/>
    <xf numFmtId="0" fontId="30" fillId="82" borderId="46" applyNumberFormat="0" applyFont="0" applyAlignment="0" applyProtection="0"/>
    <xf numFmtId="0" fontId="30" fillId="82" borderId="46" applyNumberFormat="0" applyFont="0" applyAlignment="0" applyProtection="0"/>
    <xf numFmtId="0" fontId="30" fillId="82" borderId="46" applyNumberFormat="0" applyFont="0" applyAlignment="0" applyProtection="0"/>
    <xf numFmtId="0" fontId="33" fillId="0" borderId="0"/>
    <xf numFmtId="0" fontId="30" fillId="82" borderId="46" applyNumberFormat="0" applyFont="0" applyAlignment="0" applyProtection="0"/>
    <xf numFmtId="0" fontId="33" fillId="0" borderId="0"/>
    <xf numFmtId="0" fontId="30" fillId="82" borderId="46" applyNumberFormat="0" applyFont="0" applyAlignment="0" applyProtection="0"/>
    <xf numFmtId="0" fontId="33" fillId="0" borderId="0"/>
    <xf numFmtId="0" fontId="30" fillId="82" borderId="46" applyNumberFormat="0" applyFont="0" applyAlignment="0" applyProtection="0"/>
    <xf numFmtId="0" fontId="33" fillId="0" borderId="0"/>
    <xf numFmtId="0" fontId="30" fillId="82" borderId="46" applyNumberFormat="0" applyFont="0" applyAlignment="0" applyProtection="0"/>
    <xf numFmtId="0" fontId="33" fillId="0" borderId="0"/>
    <xf numFmtId="0" fontId="30" fillId="82" borderId="46" applyNumberFormat="0" applyFont="0" applyAlignment="0" applyProtection="0"/>
    <xf numFmtId="0" fontId="33" fillId="0" borderId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7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0" fontId="33" fillId="0" borderId="0"/>
    <xf numFmtId="0" fontId="33" fillId="0" borderId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44" fillId="0" borderId="0" applyFill="0" applyBorder="0" applyAlignment="0" applyProtection="0"/>
    <xf numFmtId="0" fontId="33" fillId="0" borderId="0"/>
    <xf numFmtId="0" fontId="33" fillId="0" borderId="0"/>
    <xf numFmtId="9" fontId="19" fillId="0" borderId="0" applyFont="0" applyFill="0" applyBorder="0" applyAlignment="0" applyProtection="0"/>
    <xf numFmtId="9" fontId="7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71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30" fillId="0" borderId="0" applyFont="0" applyFill="0" applyBorder="0" applyAlignment="0" applyProtection="0"/>
    <xf numFmtId="0" fontId="33" fillId="0" borderId="0"/>
    <xf numFmtId="0" fontId="33" fillId="0" borderId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44" fillId="0" borderId="0" applyFill="0" applyBorder="0" applyAlignment="0" applyProtection="0"/>
    <xf numFmtId="0" fontId="33" fillId="0" borderId="0"/>
    <xf numFmtId="0" fontId="33" fillId="0" borderId="0"/>
    <xf numFmtId="9" fontId="3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71" fillId="0" borderId="0" applyFont="0" applyFill="0" applyBorder="0" applyAlignment="0" applyProtection="0"/>
    <xf numFmtId="9" fontId="71" fillId="0" borderId="0" applyFont="0" applyFill="0" applyBorder="0" applyAlignment="0" applyProtection="0"/>
    <xf numFmtId="9" fontId="30" fillId="0" borderId="0" applyFont="0" applyFill="0" applyBorder="0" applyAlignment="0" applyProtection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3" fillId="0" borderId="0" applyFont="0" applyFill="0" applyBorder="0" applyAlignment="0" applyProtection="0"/>
    <xf numFmtId="0" fontId="33" fillId="0" borderId="0"/>
    <xf numFmtId="0" fontId="33" fillId="0" borderId="0"/>
    <xf numFmtId="0" fontId="33" fillId="0" borderId="0"/>
    <xf numFmtId="9" fontId="3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30" fillId="0" borderId="0" applyFont="0" applyFill="0" applyBorder="0" applyAlignment="0" applyProtection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44" fillId="0" borderId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71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228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44" fillId="0" borderId="0" applyFill="0" applyBorder="0" applyAlignment="0" applyProtection="0"/>
    <xf numFmtId="0" fontId="33" fillId="0" borderId="0"/>
    <xf numFmtId="0" fontId="33" fillId="0" borderId="0"/>
    <xf numFmtId="9" fontId="71" fillId="0" borderId="0" applyFont="0" applyFill="0" applyBorder="0" applyAlignment="0" applyProtection="0"/>
    <xf numFmtId="9" fontId="71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70" fillId="0" borderId="0" applyFont="0" applyFill="0" applyBorder="0" applyAlignment="0" applyProtection="0"/>
    <xf numFmtId="9" fontId="70" fillId="0" borderId="0" applyFont="0" applyFill="0" applyBorder="0" applyAlignment="0" applyProtection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9" fontId="44" fillId="0" borderId="0" applyFill="0" applyBorder="0" applyAlignment="0" applyProtection="0"/>
    <xf numFmtId="0" fontId="33" fillId="0" borderId="0"/>
    <xf numFmtId="0" fontId="33" fillId="0" borderId="0"/>
    <xf numFmtId="9" fontId="46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70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70" fillId="0" borderId="0" applyFont="0" applyFill="0" applyBorder="0" applyAlignment="0" applyProtection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9" fontId="30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70" fillId="0" borderId="0" applyFont="0" applyFill="0" applyBorder="0" applyAlignment="0" applyProtection="0"/>
    <xf numFmtId="9" fontId="19" fillId="0" borderId="0" applyFont="0" applyFill="0" applyBorder="0" applyAlignment="0" applyProtection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9" fontId="6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7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2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7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0" fontId="27" fillId="0" borderId="3">
      <alignment horizontal="center"/>
    </xf>
    <xf numFmtId="0" fontId="33" fillId="0" borderId="0"/>
    <xf numFmtId="0" fontId="33" fillId="0" borderId="0"/>
    <xf numFmtId="0" fontId="30" fillId="0" borderId="0"/>
    <xf numFmtId="0" fontId="27" fillId="0" borderId="3">
      <alignment horizontal="center" wrapText="1"/>
    </xf>
    <xf numFmtId="0" fontId="33" fillId="0" borderId="0"/>
    <xf numFmtId="0" fontId="33" fillId="0" borderId="0"/>
    <xf numFmtId="0" fontId="30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0" fillId="0" borderId="0"/>
    <xf numFmtId="0" fontId="30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19" fillId="0" borderId="43" applyNumberFormat="0" applyFill="0" applyAlignment="0" applyProtection="0"/>
    <xf numFmtId="0" fontId="319" fillId="0" borderId="43" applyNumberFormat="0" applyFill="0" applyAlignment="0" applyProtection="0"/>
    <xf numFmtId="0" fontId="319" fillId="0" borderId="43" applyNumberFormat="0" applyFill="0" applyAlignment="0" applyProtection="0"/>
    <xf numFmtId="0" fontId="319" fillId="0" borderId="43" applyNumberFormat="0" applyFill="0" applyAlignment="0" applyProtection="0"/>
    <xf numFmtId="0" fontId="319" fillId="0" borderId="43" applyNumberFormat="0" applyFill="0" applyAlignment="0" applyProtection="0"/>
    <xf numFmtId="0" fontId="319" fillId="0" borderId="43" applyNumberFormat="0" applyFill="0" applyAlignment="0" applyProtection="0"/>
    <xf numFmtId="0" fontId="319" fillId="0" borderId="43" applyNumberFormat="0" applyFill="0" applyAlignment="0" applyProtection="0"/>
    <xf numFmtId="0" fontId="319" fillId="0" borderId="43" applyNumberFormat="0" applyFill="0" applyAlignment="0" applyProtection="0"/>
    <xf numFmtId="0" fontId="319" fillId="0" borderId="43" applyNumberFormat="0" applyFill="0" applyAlignment="0" applyProtection="0"/>
    <xf numFmtId="0" fontId="319" fillId="0" borderId="43" applyNumberFormat="0" applyFill="0" applyAlignment="0" applyProtection="0"/>
    <xf numFmtId="0" fontId="319" fillId="0" borderId="43" applyNumberFormat="0" applyFill="0" applyAlignment="0" applyProtection="0"/>
    <xf numFmtId="0" fontId="319" fillId="0" borderId="43" applyNumberFormat="0" applyFill="0" applyAlignment="0" applyProtection="0"/>
    <xf numFmtId="0" fontId="33" fillId="0" borderId="0"/>
    <xf numFmtId="0" fontId="319" fillId="0" borderId="43" applyNumberFormat="0" applyFill="0" applyAlignment="0" applyProtection="0"/>
    <xf numFmtId="0" fontId="319" fillId="0" borderId="43" applyNumberFormat="0" applyFill="0" applyAlignment="0" applyProtection="0"/>
    <xf numFmtId="0" fontId="319" fillId="0" borderId="43" applyNumberFormat="0" applyFill="0" applyAlignment="0" applyProtection="0"/>
    <xf numFmtId="0" fontId="319" fillId="0" borderId="43" applyNumberFormat="0" applyFill="0" applyAlignment="0" applyProtection="0"/>
    <xf numFmtId="0" fontId="319" fillId="0" borderId="43" applyNumberFormat="0" applyFill="0" applyAlignment="0" applyProtection="0"/>
    <xf numFmtId="0" fontId="319" fillId="0" borderId="43" applyNumberFormat="0" applyFill="0" applyAlignment="0" applyProtection="0"/>
    <xf numFmtId="0" fontId="319" fillId="0" borderId="43" applyNumberFormat="0" applyFill="0" applyAlignment="0" applyProtection="0"/>
    <xf numFmtId="0" fontId="319" fillId="0" borderId="43" applyNumberFormat="0" applyFill="0" applyAlignment="0" applyProtection="0"/>
    <xf numFmtId="0" fontId="319" fillId="0" borderId="43" applyNumberFormat="0" applyFill="0" applyAlignment="0" applyProtection="0"/>
    <xf numFmtId="0" fontId="319" fillId="0" borderId="43" applyNumberFormat="0" applyFill="0" applyAlignment="0" applyProtection="0"/>
    <xf numFmtId="0" fontId="319" fillId="0" borderId="43" applyNumberFormat="0" applyFill="0" applyAlignment="0" applyProtection="0"/>
    <xf numFmtId="0" fontId="319" fillId="0" borderId="43" applyNumberFormat="0" applyFill="0" applyAlignment="0" applyProtection="0"/>
    <xf numFmtId="0" fontId="319" fillId="0" borderId="43" applyNumberFormat="0" applyFill="0" applyAlignment="0" applyProtection="0"/>
    <xf numFmtId="0" fontId="319" fillId="0" borderId="43" applyNumberFormat="0" applyFill="0" applyAlignment="0" applyProtection="0"/>
    <xf numFmtId="0" fontId="319" fillId="0" borderId="43" applyNumberFormat="0" applyFill="0" applyAlignment="0" applyProtection="0"/>
    <xf numFmtId="0" fontId="319" fillId="0" borderId="43" applyNumberFormat="0" applyFill="0" applyAlignment="0" applyProtection="0"/>
    <xf numFmtId="0" fontId="319" fillId="0" borderId="43" applyNumberFormat="0" applyFill="0" applyAlignment="0" applyProtection="0"/>
    <xf numFmtId="0" fontId="319" fillId="0" borderId="43" applyNumberFormat="0" applyFill="0" applyAlignment="0" applyProtection="0"/>
    <xf numFmtId="0" fontId="319" fillId="0" borderId="43" applyNumberFormat="0" applyFill="0" applyAlignment="0" applyProtection="0"/>
    <xf numFmtId="0" fontId="319" fillId="0" borderId="43" applyNumberFormat="0" applyFill="0" applyAlignment="0" applyProtection="0"/>
    <xf numFmtId="0" fontId="319" fillId="0" borderId="43" applyNumberFormat="0" applyFill="0" applyAlignment="0" applyProtection="0"/>
    <xf numFmtId="0" fontId="319" fillId="0" borderId="43" applyNumberFormat="0" applyFill="0" applyAlignment="0" applyProtection="0"/>
    <xf numFmtId="0" fontId="27" fillId="0" borderId="0">
      <alignment horizontal="center" vertical="top" wrapText="1"/>
    </xf>
    <xf numFmtId="0" fontId="31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1" fillId="0" borderId="0"/>
    <xf numFmtId="281" fontId="31" fillId="0" borderId="0"/>
    <xf numFmtId="281" fontId="31" fillId="0" borderId="0"/>
    <xf numFmtId="0" fontId="32" fillId="0" borderId="0"/>
    <xf numFmtId="175" fontId="32" fillId="0" borderId="0"/>
    <xf numFmtId="0" fontId="31" fillId="0" borderId="0"/>
    <xf numFmtId="176" fontId="32" fillId="0" borderId="0"/>
    <xf numFmtId="0" fontId="32" fillId="0" borderId="0"/>
    <xf numFmtId="175" fontId="31" fillId="0" borderId="0"/>
    <xf numFmtId="0" fontId="32" fillId="0" borderId="0"/>
    <xf numFmtId="176" fontId="31" fillId="0" borderId="0"/>
    <xf numFmtId="0" fontId="33" fillId="0" borderId="0">
      <alignment vertical="center"/>
    </xf>
    <xf numFmtId="0" fontId="32" fillId="0" borderId="0">
      <alignment vertical="center"/>
    </xf>
    <xf numFmtId="0" fontId="31" fillId="0" borderId="0"/>
    <xf numFmtId="0" fontId="32" fillId="0" borderId="0"/>
    <xf numFmtId="0" fontId="31" fillId="0" borderId="0"/>
    <xf numFmtId="0" fontId="42" fillId="0" borderId="0" applyNumberFormat="0" applyBorder="0" applyProtection="0"/>
    <xf numFmtId="0" fontId="33" fillId="0" borderId="0"/>
    <xf numFmtId="0" fontId="59" fillId="0" borderId="0" applyNumberFormat="0" applyFont="0" applyFill="0" applyBorder="0" applyAlignment="0" applyProtection="0">
      <alignment vertical="top"/>
    </xf>
    <xf numFmtId="0" fontId="59" fillId="0" borderId="0" applyNumberFormat="0" applyFont="0" applyFill="0" applyBorder="0" applyAlignment="0" applyProtection="0">
      <alignment vertical="top"/>
    </xf>
    <xf numFmtId="0" fontId="59" fillId="0" borderId="0" applyNumberFormat="0" applyFont="0" applyFill="0" applyBorder="0" applyAlignment="0" applyProtection="0">
      <alignment vertical="top"/>
    </xf>
    <xf numFmtId="0" fontId="44" fillId="0" borderId="0"/>
    <xf numFmtId="0" fontId="30" fillId="0" borderId="0"/>
    <xf numFmtId="0" fontId="59" fillId="0" borderId="0" applyNumberFormat="0" applyFont="0" applyFill="0" applyBorder="0" applyAlignment="0" applyProtection="0">
      <alignment vertical="top"/>
    </xf>
    <xf numFmtId="0" fontId="59" fillId="0" borderId="0" applyNumberFormat="0" applyFont="0" applyFill="0" applyBorder="0" applyAlignment="0" applyProtection="0">
      <alignment vertical="top"/>
    </xf>
    <xf numFmtId="0" fontId="59" fillId="0" borderId="0" applyNumberFormat="0" applyFont="0" applyFill="0" applyBorder="0" applyAlignment="0" applyProtection="0">
      <alignment vertical="top"/>
    </xf>
    <xf numFmtId="0" fontId="44" fillId="0" borderId="0"/>
    <xf numFmtId="0" fontId="30" fillId="0" borderId="0"/>
    <xf numFmtId="0" fontId="59" fillId="0" borderId="0" applyNumberFormat="0" applyFont="0" applyFill="0" applyBorder="0" applyAlignment="0" applyProtection="0">
      <alignment vertical="top"/>
    </xf>
    <xf numFmtId="0" fontId="59" fillId="0" borderId="0" applyNumberFormat="0" applyFont="0" applyFill="0" applyBorder="0" applyAlignment="0" applyProtection="0">
      <alignment vertical="top"/>
    </xf>
    <xf numFmtId="0" fontId="59" fillId="0" borderId="0" applyNumberFormat="0" applyFont="0" applyFill="0" applyBorder="0" applyAlignment="0" applyProtection="0">
      <alignment vertical="top"/>
    </xf>
    <xf numFmtId="0" fontId="44" fillId="0" borderId="0"/>
    <xf numFmtId="0" fontId="30" fillId="0" borderId="0"/>
    <xf numFmtId="0" fontId="30" fillId="0" borderId="0">
      <alignment vertical="justify"/>
    </xf>
    <xf numFmtId="49" fontId="320" fillId="0" borderId="0"/>
    <xf numFmtId="49" fontId="321" fillId="0" borderId="0">
      <alignment vertical="top"/>
    </xf>
    <xf numFmtId="3" fontId="322" fillId="0" borderId="0" applyBorder="0" applyProtection="0"/>
    <xf numFmtId="3" fontId="322" fillId="0" borderId="0" applyBorder="0" applyProtection="0"/>
    <xf numFmtId="3" fontId="115" fillId="0" borderId="0"/>
    <xf numFmtId="0" fontId="280" fillId="0" borderId="0" applyNumberFormat="0" applyFill="0" applyBorder="0" applyAlignment="0" applyProtection="0"/>
    <xf numFmtId="0" fontId="280" fillId="0" borderId="0" applyNumberFormat="0" applyFill="0" applyBorder="0" applyAlignment="0" applyProtection="0"/>
    <xf numFmtId="0" fontId="280" fillId="0" borderId="0" applyNumberFormat="0" applyFill="0" applyBorder="0" applyAlignment="0" applyProtection="0"/>
    <xf numFmtId="0" fontId="280" fillId="0" borderId="0" applyNumberFormat="0" applyFill="0" applyBorder="0" applyAlignment="0" applyProtection="0"/>
    <xf numFmtId="0" fontId="280" fillId="0" borderId="0" applyNumberFormat="0" applyFill="0" applyBorder="0" applyAlignment="0" applyProtection="0"/>
    <xf numFmtId="0" fontId="280" fillId="0" borderId="0" applyNumberFormat="0" applyFill="0" applyBorder="0" applyAlignment="0" applyProtection="0"/>
    <xf numFmtId="0" fontId="280" fillId="0" borderId="0" applyNumberFormat="0" applyFill="0" applyBorder="0" applyAlignment="0" applyProtection="0"/>
    <xf numFmtId="0" fontId="280" fillId="0" borderId="0" applyNumberFormat="0" applyFill="0" applyBorder="0" applyAlignment="0" applyProtection="0"/>
    <xf numFmtId="0" fontId="280" fillId="0" borderId="0" applyNumberFormat="0" applyFill="0" applyBorder="0" applyAlignment="0" applyProtection="0"/>
    <xf numFmtId="0" fontId="280" fillId="0" borderId="0" applyNumberFormat="0" applyFill="0" applyBorder="0" applyAlignment="0" applyProtection="0"/>
    <xf numFmtId="0" fontId="280" fillId="0" borderId="0" applyNumberFormat="0" applyFill="0" applyBorder="0" applyAlignment="0" applyProtection="0"/>
    <xf numFmtId="0" fontId="280" fillId="0" borderId="0" applyNumberFormat="0" applyFill="0" applyBorder="0" applyAlignment="0" applyProtection="0"/>
    <xf numFmtId="0" fontId="280" fillId="0" borderId="0" applyNumberFormat="0" applyFill="0" applyBorder="0" applyAlignment="0" applyProtection="0"/>
    <xf numFmtId="0" fontId="280" fillId="0" borderId="0" applyNumberFormat="0" applyFill="0" applyBorder="0" applyAlignment="0" applyProtection="0"/>
    <xf numFmtId="0" fontId="280" fillId="0" borderId="0" applyNumberFormat="0" applyFill="0" applyBorder="0" applyAlignment="0" applyProtection="0"/>
    <xf numFmtId="0" fontId="280" fillId="0" borderId="0" applyNumberFormat="0" applyFill="0" applyBorder="0" applyAlignment="0" applyProtection="0"/>
    <xf numFmtId="0" fontId="280" fillId="0" borderId="0" applyNumberFormat="0" applyFill="0" applyBorder="0" applyAlignment="0" applyProtection="0"/>
    <xf numFmtId="0" fontId="280" fillId="0" borderId="0" applyNumberFormat="0" applyFill="0" applyBorder="0" applyAlignment="0" applyProtection="0"/>
    <xf numFmtId="0" fontId="280" fillId="0" borderId="0" applyNumberFormat="0" applyFill="0" applyBorder="0" applyAlignment="0" applyProtection="0"/>
    <xf numFmtId="0" fontId="280" fillId="0" borderId="0" applyNumberFormat="0" applyFill="0" applyBorder="0" applyAlignment="0" applyProtection="0"/>
    <xf numFmtId="0" fontId="280" fillId="0" borderId="0" applyNumberFormat="0" applyFill="0" applyBorder="0" applyAlignment="0" applyProtection="0"/>
    <xf numFmtId="0" fontId="280" fillId="0" borderId="0" applyNumberFormat="0" applyFill="0" applyBorder="0" applyAlignment="0" applyProtection="0"/>
    <xf numFmtId="0" fontId="280" fillId="0" borderId="0" applyNumberFormat="0" applyFill="0" applyBorder="0" applyAlignment="0" applyProtection="0"/>
    <xf numFmtId="0" fontId="280" fillId="0" borderId="0" applyNumberFormat="0" applyFill="0" applyBorder="0" applyAlignment="0" applyProtection="0"/>
    <xf numFmtId="0" fontId="280" fillId="0" borderId="0" applyNumberFormat="0" applyFill="0" applyBorder="0" applyAlignment="0" applyProtection="0"/>
    <xf numFmtId="0" fontId="280" fillId="0" borderId="0" applyNumberFormat="0" applyFill="0" applyBorder="0" applyAlignment="0" applyProtection="0"/>
    <xf numFmtId="0" fontId="280" fillId="0" borderId="0" applyNumberFormat="0" applyFill="0" applyBorder="0" applyAlignment="0" applyProtection="0"/>
    <xf numFmtId="0" fontId="280" fillId="0" borderId="0" applyNumberFormat="0" applyFill="0" applyBorder="0" applyAlignment="0" applyProtection="0"/>
    <xf numFmtId="0" fontId="280" fillId="0" borderId="0" applyNumberFormat="0" applyFill="0" applyBorder="0" applyAlignment="0" applyProtection="0"/>
    <xf numFmtId="0" fontId="280" fillId="0" borderId="0" applyNumberFormat="0" applyFill="0" applyBorder="0" applyAlignment="0" applyProtection="0"/>
    <xf numFmtId="0" fontId="280" fillId="0" borderId="0" applyNumberFormat="0" applyFill="0" applyBorder="0" applyAlignment="0" applyProtection="0"/>
    <xf numFmtId="0" fontId="280" fillId="0" borderId="0" applyNumberFormat="0" applyFill="0" applyBorder="0" applyAlignment="0" applyProtection="0"/>
    <xf numFmtId="0" fontId="280" fillId="0" borderId="0" applyNumberFormat="0" applyFill="0" applyBorder="0" applyAlignment="0" applyProtection="0"/>
    <xf numFmtId="0" fontId="280" fillId="0" borderId="0" applyNumberFormat="0" applyFill="0" applyBorder="0" applyAlignment="0" applyProtection="0"/>
    <xf numFmtId="0" fontId="33" fillId="0" borderId="0"/>
    <xf numFmtId="0" fontId="27" fillId="0" borderId="0">
      <alignment horizontal="center"/>
    </xf>
    <xf numFmtId="282" fontId="323" fillId="0" borderId="0"/>
    <xf numFmtId="199" fontId="324" fillId="0" borderId="0" applyFont="0" applyFill="0" applyBorder="0" applyAlignment="0" applyProtection="0"/>
    <xf numFmtId="3" fontId="46" fillId="0" borderId="0" applyFont="0" applyBorder="0">
      <alignment horizontal="right"/>
      <protection locked="0"/>
    </xf>
    <xf numFmtId="3" fontId="50" fillId="0" borderId="0" applyFont="0" applyBorder="0">
      <alignment horizontal="right"/>
      <protection locked="0"/>
    </xf>
    <xf numFmtId="3" fontId="325" fillId="0" borderId="2" applyFont="0" applyBorder="0">
      <alignment horizontal="right"/>
      <protection locked="0"/>
    </xf>
    <xf numFmtId="283" fontId="324" fillId="0" borderId="0" applyFont="0" applyFill="0" applyBorder="0" applyAlignment="0" applyProtection="0"/>
    <xf numFmtId="0" fontId="33" fillId="0" borderId="0"/>
    <xf numFmtId="168" fontId="30" fillId="0" borderId="0" applyFont="0" applyFill="0" applyBorder="0" applyAlignment="0" applyProtection="0"/>
    <xf numFmtId="41" fontId="109" fillId="0" borderId="0" applyFont="0" applyFill="0" applyBorder="0" applyAlignment="0" applyProtection="0"/>
    <xf numFmtId="41" fontId="109" fillId="0" borderId="0" applyFont="0" applyFill="0" applyBorder="0" applyAlignment="0" applyProtection="0"/>
    <xf numFmtId="168" fontId="109" fillId="0" borderId="0" applyFont="0" applyFill="0" applyBorder="0" applyAlignment="0" applyProtection="0"/>
    <xf numFmtId="41" fontId="109" fillId="0" borderId="0" applyFont="0" applyFill="0" applyBorder="0" applyAlignment="0" applyProtection="0"/>
    <xf numFmtId="41" fontId="109" fillId="0" borderId="0" applyFont="0" applyFill="0" applyBorder="0" applyAlignment="0" applyProtection="0"/>
    <xf numFmtId="168" fontId="30" fillId="0" borderId="0" applyFont="0" applyFill="0" applyBorder="0" applyAlignment="0" applyProtection="0"/>
    <xf numFmtId="41" fontId="109" fillId="0" borderId="0" applyFont="0" applyFill="0" applyBorder="0" applyAlignment="0" applyProtection="0"/>
    <xf numFmtId="168" fontId="109" fillId="0" borderId="0" applyFont="0" applyFill="0" applyBorder="0" applyAlignment="0" applyProtection="0"/>
    <xf numFmtId="41" fontId="109" fillId="0" borderId="0" applyFont="0" applyFill="0" applyBorder="0" applyAlignment="0" applyProtection="0"/>
    <xf numFmtId="41" fontId="109" fillId="0" borderId="0" applyFont="0" applyFill="0" applyBorder="0" applyAlignment="0" applyProtection="0"/>
    <xf numFmtId="168" fontId="109" fillId="0" borderId="0" applyFont="0" applyFill="0" applyBorder="0" applyAlignment="0" applyProtection="0"/>
    <xf numFmtId="41" fontId="109" fillId="0" borderId="0" applyFont="0" applyFill="0" applyBorder="0" applyAlignment="0" applyProtection="0"/>
    <xf numFmtId="41" fontId="109" fillId="0" borderId="0" applyFont="0" applyFill="0" applyBorder="0" applyAlignment="0" applyProtection="0"/>
    <xf numFmtId="170" fontId="33" fillId="0" borderId="0" applyFont="0" applyFill="0" applyBorder="0" applyAlignment="0" applyProtection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170" fontId="30" fillId="0" borderId="0" applyFont="0" applyFill="0" applyBorder="0" applyAlignment="0" applyProtection="0"/>
    <xf numFmtId="170" fontId="19" fillId="0" borderId="0" applyFont="0" applyFill="0" applyBorder="0" applyAlignment="0" applyProtection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170" fontId="19" fillId="0" borderId="0" applyFont="0" applyFill="0" applyBorder="0" applyAlignment="0" applyProtection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170" fontId="19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109" fillId="0" borderId="0" applyFont="0" applyFill="0" applyBorder="0" applyAlignment="0" applyProtection="0"/>
    <xf numFmtId="0" fontId="33" fillId="0" borderId="0"/>
    <xf numFmtId="0" fontId="33" fillId="0" borderId="0"/>
    <xf numFmtId="0" fontId="33" fillId="0" borderId="0"/>
    <xf numFmtId="0" fontId="33" fillId="0" borderId="0"/>
    <xf numFmtId="43" fontId="19" fillId="0" borderId="0" applyFont="0" applyFill="0" applyBorder="0" applyAlignment="0" applyProtection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170" fontId="19" fillId="0" borderId="0" applyFont="0" applyFill="0" applyBorder="0" applyAlignment="0" applyProtection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170" fontId="109" fillId="0" borderId="0" applyFont="0" applyFill="0" applyBorder="0" applyAlignment="0" applyProtection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170" fontId="19" fillId="0" borderId="0" applyFont="0" applyFill="0" applyBorder="0" applyAlignment="0" applyProtection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170" fontId="19" fillId="0" borderId="0" applyFont="0" applyFill="0" applyBorder="0" applyAlignment="0" applyProtection="0"/>
    <xf numFmtId="43" fontId="109" fillId="0" borderId="0" applyFont="0" applyFill="0" applyBorder="0" applyAlignment="0" applyProtection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170" fontId="109" fillId="0" borderId="0" applyFont="0" applyFill="0" applyBorder="0" applyAlignment="0" applyProtection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170" fontId="19" fillId="0" borderId="0" applyFont="0" applyFill="0" applyBorder="0" applyAlignment="0" applyProtection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170" fontId="19" fillId="0" borderId="0" applyFont="0" applyFill="0" applyBorder="0" applyAlignment="0" applyProtection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170" fontId="19" fillId="0" borderId="0" applyFont="0" applyFill="0" applyBorder="0" applyAlignment="0" applyProtection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170" fontId="19" fillId="0" borderId="0" applyFont="0" applyFill="0" applyBorder="0" applyAlignment="0" applyProtection="0"/>
    <xf numFmtId="170" fontId="228" fillId="0" borderId="0" applyFont="0" applyFill="0" applyBorder="0" applyAlignment="0" applyProtection="0"/>
    <xf numFmtId="43" fontId="109" fillId="0" borderId="0" applyFont="0" applyFill="0" applyBorder="0" applyAlignment="0" applyProtection="0"/>
    <xf numFmtId="0" fontId="33" fillId="0" borderId="0"/>
    <xf numFmtId="0" fontId="33" fillId="0" borderId="0"/>
    <xf numFmtId="0" fontId="33" fillId="0" borderId="0"/>
    <xf numFmtId="0" fontId="33" fillId="0" borderId="0"/>
    <xf numFmtId="170" fontId="19" fillId="0" borderId="0" applyFont="0" applyFill="0" applyBorder="0" applyAlignment="0" applyProtection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170" fontId="19" fillId="0" borderId="0" applyFont="0" applyFill="0" applyBorder="0" applyAlignment="0" applyProtection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170" fontId="19" fillId="0" borderId="0" applyFont="0" applyFill="0" applyBorder="0" applyAlignment="0" applyProtection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170" fontId="19" fillId="0" borderId="0" applyFont="0" applyFill="0" applyBorder="0" applyAlignment="0" applyProtection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170" fontId="19" fillId="0" borderId="0" applyFont="0" applyFill="0" applyBorder="0" applyAlignment="0" applyProtection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170" fontId="19" fillId="0" borderId="0" applyFont="0" applyFill="0" applyBorder="0" applyAlignment="0" applyProtection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170" fontId="19" fillId="0" borderId="0" applyFont="0" applyFill="0" applyBorder="0" applyAlignment="0" applyProtection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170" fontId="19" fillId="0" borderId="0" applyFont="0" applyFill="0" applyBorder="0" applyAlignment="0" applyProtection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170" fontId="19" fillId="0" borderId="0" applyFont="0" applyFill="0" applyBorder="0" applyAlignment="0" applyProtection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170" fontId="19" fillId="0" borderId="0" applyFont="0" applyFill="0" applyBorder="0" applyAlignment="0" applyProtection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170" fontId="19" fillId="0" borderId="0" applyFont="0" applyFill="0" applyBorder="0" applyAlignment="0" applyProtection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170" fontId="30" fillId="0" borderId="0" applyFont="0" applyFill="0" applyBorder="0" applyAlignment="0" applyProtection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170" fontId="30" fillId="0" borderId="0" applyFont="0" applyFill="0" applyBorder="0" applyAlignment="0" applyProtection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43" fontId="109" fillId="0" borderId="0" applyFont="0" applyFill="0" applyBorder="0" applyAlignment="0" applyProtection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170" fontId="30" fillId="0" borderId="0" applyFont="0" applyFill="0" applyBorder="0" applyAlignment="0" applyProtection="0"/>
    <xf numFmtId="170" fontId="30" fillId="0" borderId="0" applyFont="0" applyFill="0" applyBorder="0" applyAlignment="0" applyProtection="0"/>
    <xf numFmtId="204" fontId="50" fillId="0" borderId="0" applyFont="0" applyFill="0" applyBorder="0" applyAlignment="0" applyProtection="0"/>
    <xf numFmtId="170" fontId="70" fillId="0" borderId="0" applyFont="0" applyFill="0" applyBorder="0" applyAlignment="0" applyProtection="0"/>
    <xf numFmtId="170" fontId="30" fillId="0" borderId="0" applyFont="0" applyFill="0" applyBorder="0" applyAlignment="0" applyProtection="0"/>
    <xf numFmtId="204" fontId="50" fillId="0" borderId="0" applyFont="0" applyFill="0" applyBorder="0" applyAlignment="0" applyProtection="0"/>
    <xf numFmtId="170" fontId="70" fillId="0" borderId="0" applyFont="0" applyFill="0" applyBorder="0" applyAlignment="0" applyProtection="0"/>
    <xf numFmtId="170" fontId="30" fillId="0" borderId="0" applyFont="0" applyFill="0" applyBorder="0" applyAlignment="0" applyProtection="0"/>
    <xf numFmtId="204" fontId="50" fillId="0" borderId="0" applyFont="0" applyFill="0" applyBorder="0" applyAlignment="0" applyProtection="0"/>
    <xf numFmtId="170" fontId="70" fillId="0" borderId="0" applyFont="0" applyFill="0" applyBorder="0" applyAlignment="0" applyProtection="0"/>
    <xf numFmtId="170" fontId="30" fillId="0" borderId="0" applyFont="0" applyFill="0" applyBorder="0" applyAlignment="0" applyProtection="0"/>
    <xf numFmtId="204" fontId="50" fillId="0" borderId="0" applyFont="0" applyFill="0" applyBorder="0" applyAlignment="0" applyProtection="0"/>
    <xf numFmtId="170" fontId="70" fillId="0" borderId="0" applyFont="0" applyFill="0" applyBorder="0" applyAlignment="0" applyProtection="0"/>
    <xf numFmtId="170" fontId="30" fillId="0" borderId="0" applyFont="0" applyFill="0" applyBorder="0" applyAlignment="0" applyProtection="0"/>
    <xf numFmtId="204" fontId="50" fillId="0" borderId="0" applyFont="0" applyFill="0" applyBorder="0" applyAlignment="0" applyProtection="0"/>
    <xf numFmtId="170" fontId="70" fillId="0" borderId="0" applyFont="0" applyFill="0" applyBorder="0" applyAlignment="0" applyProtection="0"/>
    <xf numFmtId="170" fontId="30" fillId="0" borderId="0" applyFont="0" applyFill="0" applyBorder="0" applyAlignment="0" applyProtection="0"/>
    <xf numFmtId="170" fontId="30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30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30" fillId="0" borderId="0" applyFont="0" applyFill="0" applyBorder="0" applyAlignment="0" applyProtection="0"/>
    <xf numFmtId="170" fontId="30" fillId="0" borderId="0" applyFont="0" applyFill="0" applyBorder="0" applyAlignment="0" applyProtection="0"/>
    <xf numFmtId="170" fontId="30" fillId="0" borderId="0" applyFont="0" applyFill="0" applyBorder="0" applyAlignment="0" applyProtection="0"/>
    <xf numFmtId="43" fontId="33" fillId="0" borderId="0" applyFont="0" applyFill="0" applyBorder="0" applyAlignment="0" applyProtection="0"/>
    <xf numFmtId="204" fontId="50" fillId="0" borderId="0" applyFont="0" applyFill="0" applyBorder="0" applyAlignment="0" applyProtection="0"/>
    <xf numFmtId="170" fontId="30" fillId="0" borderId="0" applyFont="0" applyFill="0" applyBorder="0" applyAlignment="0" applyProtection="0"/>
    <xf numFmtId="43" fontId="33" fillId="0" borderId="0" applyFont="0" applyFill="0" applyBorder="0" applyAlignment="0" applyProtection="0"/>
    <xf numFmtId="204" fontId="50" fillId="0" borderId="0" applyFont="0" applyFill="0" applyBorder="0" applyAlignment="0" applyProtection="0"/>
    <xf numFmtId="170" fontId="30" fillId="0" borderId="0" applyFont="0" applyFill="0" applyBorder="0" applyAlignment="0" applyProtection="0"/>
    <xf numFmtId="43" fontId="33" fillId="0" borderId="0" applyFont="0" applyFill="0" applyBorder="0" applyAlignment="0" applyProtection="0"/>
    <xf numFmtId="204" fontId="50" fillId="0" borderId="0" applyFont="0" applyFill="0" applyBorder="0" applyAlignment="0" applyProtection="0"/>
    <xf numFmtId="170" fontId="30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204" fontId="46" fillId="0" borderId="0" applyFont="0" applyFill="0" applyBorder="0" applyAlignment="0" applyProtection="0"/>
    <xf numFmtId="204" fontId="50" fillId="0" borderId="0" applyFont="0" applyFill="0" applyBorder="0" applyAlignment="0" applyProtection="0"/>
    <xf numFmtId="170" fontId="70" fillId="0" borderId="0" applyFont="0" applyFill="0" applyBorder="0" applyAlignment="0" applyProtection="0"/>
    <xf numFmtId="204" fontId="46" fillId="0" borderId="0" applyFont="0" applyFill="0" applyBorder="0" applyAlignment="0" applyProtection="0"/>
    <xf numFmtId="204" fontId="50" fillId="0" borderId="0" applyFont="0" applyFill="0" applyBorder="0" applyAlignment="0" applyProtection="0"/>
    <xf numFmtId="170" fontId="70" fillId="0" borderId="0" applyFont="0" applyFill="0" applyBorder="0" applyAlignment="0" applyProtection="0"/>
    <xf numFmtId="204" fontId="46" fillId="0" borderId="0" applyFont="0" applyFill="0" applyBorder="0" applyAlignment="0" applyProtection="0"/>
    <xf numFmtId="204" fontId="50" fillId="0" borderId="0" applyFont="0" applyFill="0" applyBorder="0" applyAlignment="0" applyProtection="0"/>
    <xf numFmtId="170" fontId="70" fillId="0" borderId="0" applyFont="0" applyFill="0" applyBorder="0" applyAlignment="0" applyProtection="0"/>
    <xf numFmtId="204" fontId="46" fillId="0" borderId="0" applyFont="0" applyFill="0" applyBorder="0" applyAlignment="0" applyProtection="0"/>
    <xf numFmtId="204" fontId="50" fillId="0" borderId="0" applyFont="0" applyFill="0" applyBorder="0" applyAlignment="0" applyProtection="0"/>
    <xf numFmtId="170" fontId="70" fillId="0" borderId="0" applyFont="0" applyFill="0" applyBorder="0" applyAlignment="0" applyProtection="0"/>
    <xf numFmtId="170" fontId="30" fillId="0" borderId="0" applyFont="0" applyFill="0" applyBorder="0" applyAlignment="0" applyProtection="0"/>
    <xf numFmtId="43" fontId="109" fillId="0" borderId="0" applyFont="0" applyFill="0" applyBorder="0" applyAlignment="0" applyProtection="0"/>
    <xf numFmtId="0" fontId="33" fillId="0" borderId="0"/>
    <xf numFmtId="0" fontId="33" fillId="0" borderId="0"/>
    <xf numFmtId="0" fontId="33" fillId="0" borderId="0"/>
    <xf numFmtId="0" fontId="33" fillId="0" borderId="0"/>
    <xf numFmtId="204" fontId="46" fillId="0" borderId="0" applyFont="0" applyFill="0" applyBorder="0" applyAlignment="0" applyProtection="0"/>
    <xf numFmtId="204" fontId="46" fillId="0" borderId="0" applyFont="0" applyFill="0" applyBorder="0" applyAlignment="0" applyProtection="0"/>
    <xf numFmtId="204" fontId="50" fillId="0" borderId="0" applyFont="0" applyFill="0" applyBorder="0" applyAlignment="0" applyProtection="0"/>
    <xf numFmtId="170" fontId="30" fillId="0" borderId="0" applyFont="0" applyFill="0" applyBorder="0" applyAlignment="0" applyProtection="0"/>
    <xf numFmtId="204" fontId="46" fillId="0" borderId="0" applyFont="0" applyFill="0" applyBorder="0" applyAlignment="0" applyProtection="0"/>
    <xf numFmtId="204" fontId="50" fillId="0" borderId="0" applyFont="0" applyFill="0" applyBorder="0" applyAlignment="0" applyProtection="0"/>
    <xf numFmtId="170" fontId="30" fillId="0" borderId="0" applyFont="0" applyFill="0" applyBorder="0" applyAlignment="0" applyProtection="0"/>
    <xf numFmtId="204" fontId="50" fillId="0" borderId="0" applyFont="0" applyFill="0" applyBorder="0" applyAlignment="0" applyProtection="0"/>
    <xf numFmtId="170" fontId="70" fillId="0" borderId="0" applyFont="0" applyFill="0" applyBorder="0" applyAlignment="0" applyProtection="0"/>
    <xf numFmtId="0" fontId="33" fillId="0" borderId="0"/>
    <xf numFmtId="0" fontId="33" fillId="0" borderId="0"/>
    <xf numFmtId="0" fontId="33" fillId="0" borderId="0"/>
    <xf numFmtId="204" fontId="46" fillId="0" borderId="0" applyFont="0" applyFill="0" applyBorder="0" applyAlignment="0" applyProtection="0"/>
    <xf numFmtId="204" fontId="46" fillId="0" borderId="0" applyFont="0" applyFill="0" applyBorder="0" applyAlignment="0" applyProtection="0"/>
    <xf numFmtId="204" fontId="50" fillId="0" borderId="0" applyFont="0" applyFill="0" applyBorder="0" applyAlignment="0" applyProtection="0"/>
    <xf numFmtId="170" fontId="70" fillId="0" borderId="0" applyFont="0" applyFill="0" applyBorder="0" applyAlignment="0" applyProtection="0"/>
    <xf numFmtId="204" fontId="46" fillId="0" borderId="0" applyFont="0" applyFill="0" applyBorder="0" applyAlignment="0" applyProtection="0"/>
    <xf numFmtId="204" fontId="50" fillId="0" borderId="0" applyFont="0" applyFill="0" applyBorder="0" applyAlignment="0" applyProtection="0"/>
    <xf numFmtId="170" fontId="70" fillId="0" borderId="0" applyFont="0" applyFill="0" applyBorder="0" applyAlignment="0" applyProtection="0"/>
    <xf numFmtId="204" fontId="46" fillId="0" borderId="0" applyFont="0" applyFill="0" applyBorder="0" applyAlignment="0" applyProtection="0"/>
    <xf numFmtId="204" fontId="50" fillId="0" borderId="0" applyFont="0" applyFill="0" applyBorder="0" applyAlignment="0" applyProtection="0"/>
    <xf numFmtId="170" fontId="70" fillId="0" borderId="0" applyFont="0" applyFill="0" applyBorder="0" applyAlignment="0" applyProtection="0"/>
    <xf numFmtId="204" fontId="50" fillId="0" borderId="0" applyFont="0" applyFill="0" applyBorder="0" applyAlignment="0" applyProtection="0"/>
    <xf numFmtId="170" fontId="30" fillId="0" borderId="0" applyFont="0" applyFill="0" applyBorder="0" applyAlignment="0" applyProtection="0"/>
    <xf numFmtId="0" fontId="33" fillId="0" borderId="0"/>
    <xf numFmtId="204" fontId="46" fillId="0" borderId="0" applyFont="0" applyFill="0" applyBorder="0" applyAlignment="0" applyProtection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204" fontId="46" fillId="0" borderId="0" applyFont="0" applyFill="0" applyBorder="0" applyAlignment="0" applyProtection="0"/>
    <xf numFmtId="170" fontId="30" fillId="0" borderId="0" applyFont="0" applyFill="0" applyBorder="0" applyAlignment="0" applyProtection="0"/>
    <xf numFmtId="204" fontId="46" fillId="0" borderId="0" applyFont="0" applyFill="0" applyBorder="0" applyAlignment="0" applyProtection="0"/>
    <xf numFmtId="204" fontId="46" fillId="0" borderId="0" applyFont="0" applyFill="0" applyBorder="0" applyAlignment="0" applyProtection="0"/>
    <xf numFmtId="204" fontId="50" fillId="0" borderId="0" applyFont="0" applyFill="0" applyBorder="0" applyAlignment="0" applyProtection="0"/>
    <xf numFmtId="170" fontId="30" fillId="0" borderId="0" applyFont="0" applyFill="0" applyBorder="0" applyAlignment="0" applyProtection="0"/>
    <xf numFmtId="204" fontId="46" fillId="0" borderId="0" applyFont="0" applyFill="0" applyBorder="0" applyAlignment="0" applyProtection="0"/>
    <xf numFmtId="204" fontId="50" fillId="0" borderId="0" applyFont="0" applyFill="0" applyBorder="0" applyAlignment="0" applyProtection="0"/>
    <xf numFmtId="170" fontId="30" fillId="0" borderId="0" applyFont="0" applyFill="0" applyBorder="0" applyAlignment="0" applyProtection="0"/>
    <xf numFmtId="204" fontId="46" fillId="0" borderId="0" applyFont="0" applyFill="0" applyBorder="0" applyAlignment="0" applyProtection="0"/>
    <xf numFmtId="204" fontId="50" fillId="0" borderId="0" applyFont="0" applyFill="0" applyBorder="0" applyAlignment="0" applyProtection="0"/>
    <xf numFmtId="170" fontId="30" fillId="0" borderId="0" applyFont="0" applyFill="0" applyBorder="0" applyAlignment="0" applyProtection="0"/>
    <xf numFmtId="204" fontId="46" fillId="0" borderId="0" applyFont="0" applyFill="0" applyBorder="0" applyAlignment="0" applyProtection="0"/>
    <xf numFmtId="204" fontId="50" fillId="0" borderId="0" applyFont="0" applyFill="0" applyBorder="0" applyAlignment="0" applyProtection="0"/>
    <xf numFmtId="170" fontId="30" fillId="0" borderId="0" applyFont="0" applyFill="0" applyBorder="0" applyAlignment="0" applyProtection="0"/>
    <xf numFmtId="204" fontId="46" fillId="0" borderId="0" applyFont="0" applyFill="0" applyBorder="0" applyAlignment="0" applyProtection="0"/>
    <xf numFmtId="204" fontId="50" fillId="0" borderId="0" applyFont="0" applyFill="0" applyBorder="0" applyAlignment="0" applyProtection="0"/>
    <xf numFmtId="170" fontId="30" fillId="0" borderId="0" applyFont="0" applyFill="0" applyBorder="0" applyAlignment="0" applyProtection="0"/>
    <xf numFmtId="204" fontId="46" fillId="0" borderId="0" applyFont="0" applyFill="0" applyBorder="0" applyAlignment="0" applyProtection="0"/>
    <xf numFmtId="204" fontId="50" fillId="0" borderId="0" applyFont="0" applyFill="0" applyBorder="0" applyAlignment="0" applyProtection="0"/>
    <xf numFmtId="170" fontId="30" fillId="0" borderId="0" applyFont="0" applyFill="0" applyBorder="0" applyAlignment="0" applyProtection="0"/>
    <xf numFmtId="204" fontId="50" fillId="0" borderId="0" applyFont="0" applyFill="0" applyBorder="0" applyAlignment="0" applyProtection="0"/>
    <xf numFmtId="170" fontId="70" fillId="0" borderId="0" applyFont="0" applyFill="0" applyBorder="0" applyAlignment="0" applyProtection="0"/>
    <xf numFmtId="204" fontId="46" fillId="0" borderId="0" applyFont="0" applyFill="0" applyBorder="0" applyAlignment="0" applyProtection="0"/>
    <xf numFmtId="204" fontId="50" fillId="0" borderId="0" applyFont="0" applyFill="0" applyBorder="0" applyAlignment="0" applyProtection="0"/>
    <xf numFmtId="170" fontId="70" fillId="0" borderId="0" applyFont="0" applyFill="0" applyBorder="0" applyAlignment="0" applyProtection="0"/>
    <xf numFmtId="204" fontId="46" fillId="0" borderId="0" applyFont="0" applyFill="0" applyBorder="0" applyAlignment="0" applyProtection="0"/>
    <xf numFmtId="204" fontId="50" fillId="0" borderId="0" applyFont="0" applyFill="0" applyBorder="0" applyAlignment="0" applyProtection="0"/>
    <xf numFmtId="170" fontId="70" fillId="0" borderId="0" applyFont="0" applyFill="0" applyBorder="0" applyAlignment="0" applyProtection="0"/>
    <xf numFmtId="204" fontId="46" fillId="0" borderId="0" applyFont="0" applyFill="0" applyBorder="0" applyAlignment="0" applyProtection="0"/>
    <xf numFmtId="204" fontId="50" fillId="0" borderId="0" applyFont="0" applyFill="0" applyBorder="0" applyAlignment="0" applyProtection="0"/>
    <xf numFmtId="170" fontId="70" fillId="0" borderId="0" applyFont="0" applyFill="0" applyBorder="0" applyAlignment="0" applyProtection="0"/>
    <xf numFmtId="204" fontId="46" fillId="0" borderId="0" applyFont="0" applyFill="0" applyBorder="0" applyAlignment="0" applyProtection="0"/>
    <xf numFmtId="204" fontId="50" fillId="0" borderId="0" applyFont="0" applyFill="0" applyBorder="0" applyAlignment="0" applyProtection="0"/>
    <xf numFmtId="170" fontId="70" fillId="0" borderId="0" applyFont="0" applyFill="0" applyBorder="0" applyAlignment="0" applyProtection="0"/>
    <xf numFmtId="204" fontId="46" fillId="0" borderId="0" applyFont="0" applyFill="0" applyBorder="0" applyAlignment="0" applyProtection="0"/>
    <xf numFmtId="204" fontId="50" fillId="0" borderId="0" applyFont="0" applyFill="0" applyBorder="0" applyAlignment="0" applyProtection="0"/>
    <xf numFmtId="170" fontId="70" fillId="0" borderId="0" applyFont="0" applyFill="0" applyBorder="0" applyAlignment="0" applyProtection="0"/>
    <xf numFmtId="204" fontId="46" fillId="0" borderId="0" applyFont="0" applyFill="0" applyBorder="0" applyAlignment="0" applyProtection="0"/>
    <xf numFmtId="204" fontId="50" fillId="0" borderId="0" applyFont="0" applyFill="0" applyBorder="0" applyAlignment="0" applyProtection="0"/>
    <xf numFmtId="170" fontId="70" fillId="0" borderId="0" applyFont="0" applyFill="0" applyBorder="0" applyAlignment="0" applyProtection="0"/>
    <xf numFmtId="204" fontId="50" fillId="0" borderId="0" applyFont="0" applyFill="0" applyBorder="0" applyAlignment="0" applyProtection="0"/>
    <xf numFmtId="204" fontId="46" fillId="0" borderId="0" applyFont="0" applyFill="0" applyBorder="0" applyAlignment="0" applyProtection="0"/>
    <xf numFmtId="204" fontId="50" fillId="0" borderId="0" applyFont="0" applyFill="0" applyBorder="0" applyAlignment="0" applyProtection="0"/>
    <xf numFmtId="170" fontId="30" fillId="0" borderId="0" applyFont="0" applyFill="0" applyBorder="0" applyAlignment="0" applyProtection="0"/>
    <xf numFmtId="204" fontId="46" fillId="0" borderId="0" applyFont="0" applyFill="0" applyBorder="0" applyAlignment="0" applyProtection="0"/>
    <xf numFmtId="204" fontId="50" fillId="0" borderId="0" applyFont="0" applyFill="0" applyBorder="0" applyAlignment="0" applyProtection="0"/>
    <xf numFmtId="170" fontId="30" fillId="0" borderId="0" applyFont="0" applyFill="0" applyBorder="0" applyAlignment="0" applyProtection="0"/>
    <xf numFmtId="204" fontId="46" fillId="0" borderId="0" applyFont="0" applyFill="0" applyBorder="0" applyAlignment="0" applyProtection="0"/>
    <xf numFmtId="204" fontId="50" fillId="0" borderId="0" applyFont="0" applyFill="0" applyBorder="0" applyAlignment="0" applyProtection="0"/>
    <xf numFmtId="170" fontId="30" fillId="0" borderId="0" applyFont="0" applyFill="0" applyBorder="0" applyAlignment="0" applyProtection="0"/>
    <xf numFmtId="204" fontId="46" fillId="0" borderId="0" applyFont="0" applyFill="0" applyBorder="0" applyAlignment="0" applyProtection="0"/>
    <xf numFmtId="204" fontId="50" fillId="0" borderId="0" applyFont="0" applyFill="0" applyBorder="0" applyAlignment="0" applyProtection="0"/>
    <xf numFmtId="170" fontId="30" fillId="0" borderId="0" applyFont="0" applyFill="0" applyBorder="0" applyAlignment="0" applyProtection="0"/>
    <xf numFmtId="204" fontId="46" fillId="0" borderId="0" applyFont="0" applyFill="0" applyBorder="0" applyAlignment="0" applyProtection="0"/>
    <xf numFmtId="204" fontId="50" fillId="0" borderId="0" applyFont="0" applyFill="0" applyBorder="0" applyAlignment="0" applyProtection="0"/>
    <xf numFmtId="170" fontId="30" fillId="0" borderId="0" applyFont="0" applyFill="0" applyBorder="0" applyAlignment="0" applyProtection="0"/>
    <xf numFmtId="204" fontId="50" fillId="0" borderId="0" applyFont="0" applyFill="0" applyBorder="0" applyAlignment="0" applyProtection="0"/>
    <xf numFmtId="170" fontId="70" fillId="0" borderId="0" applyFont="0" applyFill="0" applyBorder="0" applyAlignment="0" applyProtection="0"/>
    <xf numFmtId="204" fontId="46" fillId="0" borderId="0" applyFont="0" applyFill="0" applyBorder="0" applyAlignment="0" applyProtection="0"/>
    <xf numFmtId="204" fontId="50" fillId="0" borderId="0" applyFont="0" applyFill="0" applyBorder="0" applyAlignment="0" applyProtection="0"/>
    <xf numFmtId="170" fontId="30" fillId="0" borderId="0" applyFont="0" applyFill="0" applyBorder="0" applyAlignment="0" applyProtection="0"/>
    <xf numFmtId="204" fontId="46" fillId="0" borderId="0" applyFont="0" applyFill="0" applyBorder="0" applyAlignment="0" applyProtection="0"/>
    <xf numFmtId="204" fontId="50" fillId="0" borderId="0" applyFont="0" applyFill="0" applyBorder="0" applyAlignment="0" applyProtection="0"/>
    <xf numFmtId="170" fontId="30" fillId="0" borderId="0" applyFont="0" applyFill="0" applyBorder="0" applyAlignment="0" applyProtection="0"/>
    <xf numFmtId="204" fontId="46" fillId="0" borderId="0" applyFont="0" applyFill="0" applyBorder="0" applyAlignment="0" applyProtection="0"/>
    <xf numFmtId="204" fontId="50" fillId="0" borderId="0" applyFont="0" applyFill="0" applyBorder="0" applyAlignment="0" applyProtection="0"/>
    <xf numFmtId="170" fontId="30" fillId="0" borderId="0" applyFont="0" applyFill="0" applyBorder="0" applyAlignment="0" applyProtection="0"/>
    <xf numFmtId="204" fontId="46" fillId="0" borderId="0" applyFont="0" applyFill="0" applyBorder="0" applyAlignment="0" applyProtection="0"/>
    <xf numFmtId="204" fontId="50" fillId="0" borderId="0" applyFont="0" applyFill="0" applyBorder="0" applyAlignment="0" applyProtection="0"/>
    <xf numFmtId="170" fontId="30" fillId="0" borderId="0" applyFont="0" applyFill="0" applyBorder="0" applyAlignment="0" applyProtection="0"/>
    <xf numFmtId="204" fontId="46" fillId="0" borderId="0" applyFont="0" applyFill="0" applyBorder="0" applyAlignment="0" applyProtection="0"/>
    <xf numFmtId="204" fontId="50" fillId="0" borderId="0" applyFont="0" applyFill="0" applyBorder="0" applyAlignment="0" applyProtection="0"/>
    <xf numFmtId="170" fontId="70" fillId="0" borderId="0" applyFont="0" applyFill="0" applyBorder="0" applyAlignment="0" applyProtection="0"/>
    <xf numFmtId="204" fontId="46" fillId="0" borderId="0" applyFont="0" applyFill="0" applyBorder="0" applyAlignment="0" applyProtection="0"/>
    <xf numFmtId="204" fontId="50" fillId="0" borderId="0" applyFont="0" applyFill="0" applyBorder="0" applyAlignment="0" applyProtection="0"/>
    <xf numFmtId="170" fontId="70" fillId="0" borderId="0" applyFont="0" applyFill="0" applyBorder="0" applyAlignment="0" applyProtection="0"/>
    <xf numFmtId="204" fontId="46" fillId="0" borderId="0" applyFont="0" applyFill="0" applyBorder="0" applyAlignment="0" applyProtection="0"/>
    <xf numFmtId="204" fontId="50" fillId="0" borderId="0" applyFont="0" applyFill="0" applyBorder="0" applyAlignment="0" applyProtection="0"/>
    <xf numFmtId="170" fontId="70" fillId="0" borderId="0" applyFont="0" applyFill="0" applyBorder="0" applyAlignment="0" applyProtection="0"/>
    <xf numFmtId="204" fontId="46" fillId="0" borderId="0" applyFont="0" applyFill="0" applyBorder="0" applyAlignment="0" applyProtection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204" fontId="46" fillId="0" borderId="0" applyFont="0" applyFill="0" applyBorder="0" applyAlignment="0" applyProtection="0"/>
    <xf numFmtId="204" fontId="46" fillId="0" borderId="0" applyFont="0" applyFill="0" applyBorder="0" applyAlignment="0" applyProtection="0"/>
    <xf numFmtId="204" fontId="46" fillId="0" borderId="0" applyFont="0" applyFill="0" applyBorder="0" applyAlignment="0" applyProtection="0"/>
    <xf numFmtId="204" fontId="50" fillId="0" borderId="0" applyFont="0" applyFill="0" applyBorder="0" applyAlignment="0" applyProtection="0"/>
    <xf numFmtId="170" fontId="70" fillId="0" borderId="0" applyFont="0" applyFill="0" applyBorder="0" applyAlignment="0" applyProtection="0"/>
    <xf numFmtId="204" fontId="50" fillId="0" borderId="0" applyFont="0" applyFill="0" applyBorder="0" applyAlignment="0" applyProtection="0"/>
    <xf numFmtId="170" fontId="70" fillId="0" borderId="0" applyFont="0" applyFill="0" applyBorder="0" applyAlignment="0" applyProtection="0"/>
    <xf numFmtId="204" fontId="50" fillId="0" borderId="0" applyFont="0" applyFill="0" applyBorder="0" applyAlignment="0" applyProtection="0"/>
    <xf numFmtId="170" fontId="30" fillId="0" borderId="0" applyFont="0" applyFill="0" applyBorder="0" applyAlignment="0" applyProtection="0"/>
    <xf numFmtId="204" fontId="46" fillId="0" borderId="0" applyFont="0" applyFill="0" applyBorder="0" applyAlignment="0" applyProtection="0"/>
    <xf numFmtId="204" fontId="50" fillId="0" borderId="0" applyFont="0" applyFill="0" applyBorder="0" applyAlignment="0" applyProtection="0"/>
    <xf numFmtId="170" fontId="70" fillId="0" borderId="0" applyFont="0" applyFill="0" applyBorder="0" applyAlignment="0" applyProtection="0"/>
    <xf numFmtId="204" fontId="50" fillId="0" borderId="0" applyFont="0" applyFill="0" applyBorder="0" applyAlignment="0" applyProtection="0"/>
    <xf numFmtId="170" fontId="70" fillId="0" borderId="0" applyFont="0" applyFill="0" applyBorder="0" applyAlignment="0" applyProtection="0"/>
    <xf numFmtId="0" fontId="33" fillId="0" borderId="0"/>
    <xf numFmtId="0" fontId="33" fillId="0" borderId="0"/>
    <xf numFmtId="0" fontId="33" fillId="0" borderId="0"/>
    <xf numFmtId="0" fontId="33" fillId="0" borderId="0"/>
    <xf numFmtId="204" fontId="46" fillId="0" borderId="0" applyFont="0" applyFill="0" applyBorder="0" applyAlignment="0" applyProtection="0"/>
    <xf numFmtId="204" fontId="46" fillId="0" borderId="0" applyFont="0" applyFill="0" applyBorder="0" applyAlignment="0" applyProtection="0"/>
    <xf numFmtId="204" fontId="50" fillId="0" borderId="0" applyFont="0" applyFill="0" applyBorder="0" applyAlignment="0" applyProtection="0"/>
    <xf numFmtId="170" fontId="70" fillId="0" borderId="0" applyFont="0" applyFill="0" applyBorder="0" applyAlignment="0" applyProtection="0"/>
    <xf numFmtId="204" fontId="50" fillId="0" borderId="0" applyFont="0" applyFill="0" applyBorder="0" applyAlignment="0" applyProtection="0"/>
    <xf numFmtId="170" fontId="70" fillId="0" borderId="0" applyFont="0" applyFill="0" applyBorder="0" applyAlignment="0" applyProtection="0"/>
    <xf numFmtId="204" fontId="46" fillId="0" borderId="0" applyFont="0" applyFill="0" applyBorder="0" applyAlignment="0" applyProtection="0"/>
    <xf numFmtId="204" fontId="46" fillId="0" borderId="0" applyFont="0" applyFill="0" applyBorder="0" applyAlignment="0" applyProtection="0"/>
    <xf numFmtId="204" fontId="50" fillId="0" borderId="0" applyFont="0" applyFill="0" applyBorder="0" applyAlignment="0" applyProtection="0"/>
    <xf numFmtId="170" fontId="70" fillId="0" borderId="0" applyFont="0" applyFill="0" applyBorder="0" applyAlignment="0" applyProtection="0"/>
    <xf numFmtId="204" fontId="50" fillId="0" borderId="0" applyFont="0" applyFill="0" applyBorder="0" applyAlignment="0" applyProtection="0"/>
    <xf numFmtId="170" fontId="70" fillId="0" borderId="0" applyFont="0" applyFill="0" applyBorder="0" applyAlignment="0" applyProtection="0"/>
    <xf numFmtId="204" fontId="46" fillId="0" borderId="0" applyFont="0" applyFill="0" applyBorder="0" applyAlignment="0" applyProtection="0"/>
    <xf numFmtId="204" fontId="46" fillId="0" borderId="0" applyFont="0" applyFill="0" applyBorder="0" applyAlignment="0" applyProtection="0"/>
    <xf numFmtId="204" fontId="50" fillId="0" borderId="0" applyFont="0" applyFill="0" applyBorder="0" applyAlignment="0" applyProtection="0"/>
    <xf numFmtId="170" fontId="70" fillId="0" borderId="0" applyFont="0" applyFill="0" applyBorder="0" applyAlignment="0" applyProtection="0"/>
    <xf numFmtId="204" fontId="50" fillId="0" borderId="0" applyFont="0" applyFill="0" applyBorder="0" applyAlignment="0" applyProtection="0"/>
    <xf numFmtId="170" fontId="70" fillId="0" borderId="0" applyFont="0" applyFill="0" applyBorder="0" applyAlignment="0" applyProtection="0"/>
    <xf numFmtId="204" fontId="46" fillId="0" borderId="0" applyFont="0" applyFill="0" applyBorder="0" applyAlignment="0" applyProtection="0"/>
    <xf numFmtId="204" fontId="50" fillId="0" borderId="0" applyFont="0" applyFill="0" applyBorder="0" applyAlignment="0" applyProtection="0"/>
    <xf numFmtId="170" fontId="30" fillId="0" borderId="0" applyFont="0" applyFill="0" applyBorder="0" applyAlignment="0" applyProtection="0"/>
    <xf numFmtId="204" fontId="46" fillId="0" borderId="0" applyFont="0" applyFill="0" applyBorder="0" applyAlignment="0" applyProtection="0"/>
    <xf numFmtId="204" fontId="50" fillId="0" borderId="0" applyFont="0" applyFill="0" applyBorder="0" applyAlignment="0" applyProtection="0"/>
    <xf numFmtId="170" fontId="30" fillId="0" borderId="0" applyFont="0" applyFill="0" applyBorder="0" applyAlignment="0" applyProtection="0"/>
    <xf numFmtId="204" fontId="46" fillId="0" borderId="0" applyFont="0" applyFill="0" applyBorder="0" applyAlignment="0" applyProtection="0"/>
    <xf numFmtId="204" fontId="50" fillId="0" borderId="0" applyFont="0" applyFill="0" applyBorder="0" applyAlignment="0" applyProtection="0"/>
    <xf numFmtId="170" fontId="30" fillId="0" borderId="0" applyFont="0" applyFill="0" applyBorder="0" applyAlignment="0" applyProtection="0"/>
    <xf numFmtId="0" fontId="33" fillId="0" borderId="0"/>
    <xf numFmtId="204" fontId="46" fillId="0" borderId="0" applyFont="0" applyFill="0" applyBorder="0" applyAlignment="0" applyProtection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204" fontId="46" fillId="0" borderId="0" applyFont="0" applyFill="0" applyBorder="0" applyAlignment="0" applyProtection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204" fontId="46" fillId="0" borderId="0" applyFont="0" applyFill="0" applyBorder="0" applyAlignment="0" applyProtection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204" fontId="50" fillId="0" borderId="0" applyFont="0" applyFill="0" applyBorder="0" applyAlignment="0" applyProtection="0"/>
    <xf numFmtId="170" fontId="30" fillId="0" borderId="0" applyFont="0" applyFill="0" applyBorder="0" applyAlignment="0" applyProtection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204" fontId="46" fillId="0" borderId="0" applyFont="0" applyFill="0" applyBorder="0" applyAlignment="0" applyProtection="0"/>
    <xf numFmtId="204" fontId="50" fillId="0" borderId="0" applyFont="0" applyFill="0" applyBorder="0" applyAlignment="0" applyProtection="0"/>
    <xf numFmtId="170" fontId="70" fillId="0" borderId="0" applyFont="0" applyFill="0" applyBorder="0" applyAlignment="0" applyProtection="0"/>
    <xf numFmtId="204" fontId="50" fillId="0" borderId="0" applyFont="0" applyFill="0" applyBorder="0" applyAlignment="0" applyProtection="0"/>
    <xf numFmtId="170" fontId="70" fillId="0" borderId="0" applyFont="0" applyFill="0" applyBorder="0" applyAlignment="0" applyProtection="0"/>
    <xf numFmtId="0" fontId="33" fillId="0" borderId="0"/>
    <xf numFmtId="0" fontId="33" fillId="0" borderId="0"/>
    <xf numFmtId="0" fontId="33" fillId="0" borderId="0"/>
    <xf numFmtId="0" fontId="33" fillId="0" borderId="0"/>
    <xf numFmtId="204" fontId="50" fillId="0" borderId="0" applyFont="0" applyFill="0" applyBorder="0" applyAlignment="0" applyProtection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170" fontId="30" fillId="0" borderId="0" applyFont="0" applyFill="0" applyBorder="0" applyAlignment="0" applyProtection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204" fontId="46" fillId="0" borderId="0" applyFont="0" applyFill="0" applyBorder="0" applyAlignment="0" applyProtection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204" fontId="50" fillId="0" borderId="0" applyFont="0" applyFill="0" applyBorder="0" applyAlignment="0" applyProtection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170" fontId="30" fillId="0" borderId="0" applyFont="0" applyFill="0" applyBorder="0" applyAlignment="0" applyProtection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204" fontId="46" fillId="0" borderId="0" applyFont="0" applyFill="0" applyBorder="0" applyAlignment="0" applyProtection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204" fontId="50" fillId="0" borderId="0" applyFont="0" applyFill="0" applyBorder="0" applyAlignment="0" applyProtection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170" fontId="30" fillId="0" borderId="0" applyFont="0" applyFill="0" applyBorder="0" applyAlignment="0" applyProtection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204" fontId="46" fillId="0" borderId="0" applyFont="0" applyFill="0" applyBorder="0" applyAlignment="0" applyProtection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204" fontId="50" fillId="0" borderId="0" applyFont="0" applyFill="0" applyBorder="0" applyAlignment="0" applyProtection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170" fontId="30" fillId="0" borderId="0" applyFont="0" applyFill="0" applyBorder="0" applyAlignment="0" applyProtection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204" fontId="46" fillId="0" borderId="0" applyFont="0" applyFill="0" applyBorder="0" applyAlignment="0" applyProtection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204" fontId="50" fillId="0" borderId="0" applyFont="0" applyFill="0" applyBorder="0" applyAlignment="0" applyProtection="0"/>
    <xf numFmtId="170" fontId="30" fillId="0" borderId="0" applyFont="0" applyFill="0" applyBorder="0" applyAlignment="0" applyProtection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204" fontId="46" fillId="0" borderId="0" applyFont="0" applyFill="0" applyBorder="0" applyAlignment="0" applyProtection="0"/>
    <xf numFmtId="204" fontId="50" fillId="0" borderId="0" applyFont="0" applyFill="0" applyBorder="0" applyAlignment="0" applyProtection="0"/>
    <xf numFmtId="170" fontId="70" fillId="0" borderId="0" applyFont="0" applyFill="0" applyBorder="0" applyAlignment="0" applyProtection="0"/>
    <xf numFmtId="204" fontId="46" fillId="0" borderId="0" applyFont="0" applyFill="0" applyBorder="0" applyAlignment="0" applyProtection="0"/>
    <xf numFmtId="204" fontId="50" fillId="0" borderId="0" applyFont="0" applyFill="0" applyBorder="0" applyAlignment="0" applyProtection="0"/>
    <xf numFmtId="170" fontId="70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204" fontId="46" fillId="0" borderId="0" applyFont="0" applyFill="0" applyBorder="0" applyAlignment="0" applyProtection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204" fontId="46" fillId="0" borderId="0" applyFont="0" applyFill="0" applyBorder="0" applyAlignment="0" applyProtection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204" fontId="46" fillId="0" borderId="0" applyFont="0" applyFill="0" applyBorder="0" applyAlignment="0" applyProtection="0"/>
    <xf numFmtId="204" fontId="50" fillId="0" borderId="0" applyFont="0" applyFill="0" applyBorder="0" applyAlignment="0" applyProtection="0"/>
    <xf numFmtId="170" fontId="30" fillId="0" borderId="0" applyFont="0" applyFill="0" applyBorder="0" applyAlignment="0" applyProtection="0"/>
    <xf numFmtId="204" fontId="46" fillId="0" borderId="0" applyFont="0" applyFill="0" applyBorder="0" applyAlignment="0" applyProtection="0"/>
    <xf numFmtId="204" fontId="50" fillId="0" borderId="0" applyFont="0" applyFill="0" applyBorder="0" applyAlignment="0" applyProtection="0"/>
    <xf numFmtId="170" fontId="70" fillId="0" borderId="0" applyFont="0" applyFill="0" applyBorder="0" applyAlignment="0" applyProtection="0"/>
    <xf numFmtId="204" fontId="50" fillId="0" borderId="0" applyFont="0" applyFill="0" applyBorder="0" applyAlignment="0" applyProtection="0"/>
    <xf numFmtId="170" fontId="70" fillId="0" borderId="0" applyFont="0" applyFill="0" applyBorder="0" applyAlignment="0" applyProtection="0"/>
    <xf numFmtId="0" fontId="33" fillId="0" borderId="0"/>
    <xf numFmtId="0" fontId="33" fillId="0" borderId="0"/>
    <xf numFmtId="0" fontId="33" fillId="0" borderId="0"/>
    <xf numFmtId="0" fontId="33" fillId="0" borderId="0"/>
    <xf numFmtId="204" fontId="50" fillId="0" borderId="0" applyFont="0" applyFill="0" applyBorder="0" applyAlignment="0" applyProtection="0"/>
    <xf numFmtId="170" fontId="30" fillId="0" borderId="0" applyFont="0" applyFill="0" applyBorder="0" applyAlignment="0" applyProtection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204" fontId="46" fillId="0" borderId="0" applyFont="0" applyFill="0" applyBorder="0" applyAlignment="0" applyProtection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204" fontId="50" fillId="0" borderId="0" applyFont="0" applyFill="0" applyBorder="0" applyAlignment="0" applyProtection="0"/>
    <xf numFmtId="170" fontId="30" fillId="0" borderId="0" applyFont="0" applyFill="0" applyBorder="0" applyAlignment="0" applyProtection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204" fontId="46" fillId="0" borderId="0" applyFont="0" applyFill="0" applyBorder="0" applyAlignment="0" applyProtection="0"/>
    <xf numFmtId="204" fontId="50" fillId="0" borderId="0" applyFont="0" applyFill="0" applyBorder="0" applyAlignment="0" applyProtection="0"/>
    <xf numFmtId="170" fontId="30" fillId="0" borderId="0" applyFont="0" applyFill="0" applyBorder="0" applyAlignment="0" applyProtection="0"/>
    <xf numFmtId="204" fontId="46" fillId="0" borderId="0" applyFont="0" applyFill="0" applyBorder="0" applyAlignment="0" applyProtection="0"/>
    <xf numFmtId="204" fontId="50" fillId="0" borderId="0" applyFont="0" applyFill="0" applyBorder="0" applyAlignment="0" applyProtection="0"/>
    <xf numFmtId="170" fontId="30" fillId="0" borderId="0" applyFont="0" applyFill="0" applyBorder="0" applyAlignment="0" applyProtection="0"/>
    <xf numFmtId="204" fontId="46" fillId="0" borderId="0" applyFont="0" applyFill="0" applyBorder="0" applyAlignment="0" applyProtection="0"/>
    <xf numFmtId="204" fontId="50" fillId="0" borderId="0" applyFont="0" applyFill="0" applyBorder="0" applyAlignment="0" applyProtection="0"/>
    <xf numFmtId="170" fontId="30" fillId="0" borderId="0" applyFont="0" applyFill="0" applyBorder="0" applyAlignment="0" applyProtection="0"/>
    <xf numFmtId="204" fontId="46" fillId="0" borderId="0" applyFont="0" applyFill="0" applyBorder="0" applyAlignment="0" applyProtection="0"/>
    <xf numFmtId="204" fontId="50" fillId="0" borderId="0" applyFont="0" applyFill="0" applyBorder="0" applyAlignment="0" applyProtection="0"/>
    <xf numFmtId="170" fontId="70" fillId="0" borderId="0" applyFont="0" applyFill="0" applyBorder="0" applyAlignment="0" applyProtection="0"/>
    <xf numFmtId="170" fontId="70" fillId="0" borderId="0" applyFont="0" applyFill="0" applyBorder="0" applyAlignment="0" applyProtection="0"/>
    <xf numFmtId="170" fontId="70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204" fontId="46" fillId="0" borderId="0" applyFont="0" applyFill="0" applyBorder="0" applyAlignment="0" applyProtection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204" fontId="46" fillId="0" borderId="0" applyFont="0" applyFill="0" applyBorder="0" applyAlignment="0" applyProtection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204" fontId="46" fillId="0" borderId="0" applyFont="0" applyFill="0" applyBorder="0" applyAlignment="0" applyProtection="0"/>
    <xf numFmtId="204" fontId="50" fillId="0" borderId="0" applyFont="0" applyFill="0" applyBorder="0" applyAlignment="0" applyProtection="0"/>
    <xf numFmtId="170" fontId="70" fillId="0" borderId="0" applyFont="0" applyFill="0" applyBorder="0" applyAlignment="0" applyProtection="0"/>
    <xf numFmtId="204" fontId="50" fillId="0" borderId="0" applyFont="0" applyFill="0" applyBorder="0" applyAlignment="0" applyProtection="0"/>
    <xf numFmtId="170" fontId="70" fillId="0" borderId="0" applyFont="0" applyFill="0" applyBorder="0" applyAlignment="0" applyProtection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204" fontId="50" fillId="0" borderId="0" applyFont="0" applyFill="0" applyBorder="0" applyAlignment="0" applyProtection="0"/>
    <xf numFmtId="170" fontId="30" fillId="0" borderId="0" applyFont="0" applyFill="0" applyBorder="0" applyAlignment="0" applyProtection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204" fontId="46" fillId="0" borderId="0" applyFont="0" applyFill="0" applyBorder="0" applyAlignment="0" applyProtection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204" fontId="50" fillId="0" borderId="0" applyFont="0" applyFill="0" applyBorder="0" applyAlignment="0" applyProtection="0"/>
    <xf numFmtId="170" fontId="70" fillId="0" borderId="0" applyFont="0" applyFill="0" applyBorder="0" applyAlignment="0" applyProtection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170" fontId="70" fillId="0" borderId="0" applyFont="0" applyFill="0" applyBorder="0" applyAlignment="0" applyProtection="0"/>
    <xf numFmtId="170" fontId="70" fillId="0" borderId="0" applyFont="0" applyFill="0" applyBorder="0" applyAlignment="0" applyProtection="0"/>
    <xf numFmtId="0" fontId="33" fillId="0" borderId="0"/>
    <xf numFmtId="0" fontId="33" fillId="0" borderId="0"/>
    <xf numFmtId="0" fontId="33" fillId="0" borderId="0"/>
    <xf numFmtId="0" fontId="33" fillId="0" borderId="0"/>
    <xf numFmtId="43" fontId="33" fillId="0" borderId="0" applyFont="0" applyFill="0" applyBorder="0" applyAlignment="0" applyProtection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204" fontId="46" fillId="0" borderId="0" applyFont="0" applyFill="0" applyBorder="0" applyAlignment="0" applyProtection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204" fontId="50" fillId="0" borderId="0" applyFont="0" applyFill="0" applyBorder="0" applyAlignment="0" applyProtection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170" fontId="70" fillId="0" borderId="0" applyFont="0" applyFill="0" applyBorder="0" applyAlignment="0" applyProtection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170" fontId="70" fillId="0" borderId="0" applyFont="0" applyFill="0" applyBorder="0" applyAlignment="0" applyProtection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170" fontId="19" fillId="0" borderId="0" applyFont="0" applyFill="0" applyBorder="0" applyAlignment="0" applyProtection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170" fontId="70" fillId="0" borderId="0" applyFont="0" applyFill="0" applyBorder="0" applyAlignment="0" applyProtection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43" fontId="33" fillId="0" borderId="0" applyFont="0" applyFill="0" applyBorder="0" applyAlignment="0" applyProtection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204" fontId="46" fillId="0" borderId="0" applyFont="0" applyFill="0" applyBorder="0" applyAlignment="0" applyProtection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204" fontId="50" fillId="0" borderId="0" applyFont="0" applyFill="0" applyBorder="0" applyAlignment="0" applyProtection="0"/>
    <xf numFmtId="170" fontId="70" fillId="0" borderId="0" applyFont="0" applyFill="0" applyBorder="0" applyAlignment="0" applyProtection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204" fontId="50" fillId="0" borderId="0" applyFont="0" applyFill="0" applyBorder="0" applyAlignment="0" applyProtection="0"/>
    <xf numFmtId="170" fontId="70" fillId="0" borderId="0" applyFont="0" applyFill="0" applyBorder="0" applyAlignment="0" applyProtection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43" fontId="33" fillId="0" borderId="0" applyFont="0" applyFill="0" applyBorder="0" applyAlignment="0" applyProtection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204" fontId="46" fillId="0" borderId="0" applyFont="0" applyFill="0" applyBorder="0" applyAlignment="0" applyProtection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204" fontId="50" fillId="0" borderId="0" applyFont="0" applyFill="0" applyBorder="0" applyAlignment="0" applyProtection="0"/>
    <xf numFmtId="170" fontId="70" fillId="0" borderId="0" applyFont="0" applyFill="0" applyBorder="0" applyAlignment="0" applyProtection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204" fontId="50" fillId="0" borderId="0" applyFont="0" applyFill="0" applyBorder="0" applyAlignment="0" applyProtection="0"/>
    <xf numFmtId="170" fontId="70" fillId="0" borderId="0" applyFont="0" applyFill="0" applyBorder="0" applyAlignment="0" applyProtection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43" fontId="33" fillId="0" borderId="0" applyFont="0" applyFill="0" applyBorder="0" applyAlignment="0" applyProtection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204" fontId="50" fillId="0" borderId="0" applyFont="0" applyFill="0" applyBorder="0" applyAlignment="0" applyProtection="0"/>
    <xf numFmtId="170" fontId="30" fillId="0" borderId="0" applyFont="0" applyFill="0" applyBorder="0" applyAlignment="0" applyProtection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43" fontId="33" fillId="0" borderId="0" applyFont="0" applyFill="0" applyBorder="0" applyAlignment="0" applyProtection="0"/>
    <xf numFmtId="204" fontId="50" fillId="0" borderId="0" applyFont="0" applyFill="0" applyBorder="0" applyAlignment="0" applyProtection="0"/>
    <xf numFmtId="170" fontId="30" fillId="0" borderId="0" applyFont="0" applyFill="0" applyBorder="0" applyAlignment="0" applyProtection="0"/>
    <xf numFmtId="0" fontId="33" fillId="0" borderId="0"/>
    <xf numFmtId="170" fontId="30" fillId="0" borderId="0" applyFont="0" applyFill="0" applyBorder="0" applyAlignment="0" applyProtection="0"/>
    <xf numFmtId="170" fontId="30" fillId="0" borderId="0" applyFont="0" applyFill="0" applyBorder="0" applyAlignment="0" applyProtection="0"/>
    <xf numFmtId="170" fontId="30" fillId="0" borderId="0" applyFont="0" applyFill="0" applyBorder="0" applyAlignment="0" applyProtection="0"/>
    <xf numFmtId="170" fontId="30" fillId="0" borderId="0" applyFont="0" applyFill="0" applyBorder="0" applyAlignment="0" applyProtection="0"/>
    <xf numFmtId="170" fontId="30" fillId="0" borderId="0" applyFont="0" applyFill="0" applyBorder="0" applyAlignment="0" applyProtection="0"/>
    <xf numFmtId="170" fontId="30" fillId="0" borderId="0" applyFont="0" applyFill="0" applyBorder="0" applyAlignment="0" applyProtection="0"/>
    <xf numFmtId="170" fontId="30" fillId="0" borderId="0" applyFont="0" applyFill="0" applyBorder="0" applyAlignment="0" applyProtection="0"/>
    <xf numFmtId="170" fontId="30" fillId="0" borderId="0" applyFont="0" applyFill="0" applyBorder="0" applyAlignment="0" applyProtection="0"/>
    <xf numFmtId="170" fontId="30" fillId="0" borderId="0" applyFont="0" applyFill="0" applyBorder="0" applyAlignment="0" applyProtection="0"/>
    <xf numFmtId="170" fontId="30" fillId="0" borderId="0" applyFont="0" applyFill="0" applyBorder="0" applyAlignment="0" applyProtection="0"/>
    <xf numFmtId="170" fontId="19" fillId="0" borderId="0" applyFont="0" applyFill="0" applyBorder="0" applyAlignment="0" applyProtection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170" fontId="19" fillId="0" borderId="0" applyFont="0" applyFill="0" applyBorder="0" applyAlignment="0" applyProtection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170" fontId="19" fillId="0" borderId="0" applyFont="0" applyFill="0" applyBorder="0" applyAlignment="0" applyProtection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43" fontId="33" fillId="0" borderId="0" applyFont="0" applyFill="0" applyBorder="0" applyAlignment="0" applyProtection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204" fontId="46" fillId="0" borderId="0" applyFont="0" applyFill="0" applyBorder="0" applyAlignment="0" applyProtection="0"/>
    <xf numFmtId="204" fontId="50" fillId="0" borderId="0" applyFont="0" applyFill="0" applyBorder="0" applyAlignment="0" applyProtection="0"/>
    <xf numFmtId="170" fontId="30" fillId="0" borderId="0" applyFont="0" applyFill="0" applyBorder="0" applyAlignment="0" applyProtection="0"/>
    <xf numFmtId="204" fontId="46" fillId="0" borderId="0" applyFont="0" applyFill="0" applyBorder="0" applyAlignment="0" applyProtection="0"/>
    <xf numFmtId="204" fontId="50" fillId="0" borderId="0" applyFont="0" applyFill="0" applyBorder="0" applyAlignment="0" applyProtection="0"/>
    <xf numFmtId="170" fontId="70" fillId="0" borderId="0" applyFont="0" applyFill="0" applyBorder="0" applyAlignment="0" applyProtection="0"/>
    <xf numFmtId="204" fontId="50" fillId="0" borderId="0" applyFont="0" applyFill="0" applyBorder="0" applyAlignment="0" applyProtection="0"/>
    <xf numFmtId="170" fontId="70" fillId="0" borderId="0" applyFont="0" applyFill="0" applyBorder="0" applyAlignment="0" applyProtection="0"/>
    <xf numFmtId="0" fontId="33" fillId="0" borderId="0"/>
    <xf numFmtId="0" fontId="33" fillId="0" borderId="0"/>
    <xf numFmtId="0" fontId="33" fillId="0" borderId="0"/>
    <xf numFmtId="0" fontId="33" fillId="0" borderId="0"/>
    <xf numFmtId="204" fontId="50" fillId="0" borderId="0" applyFont="0" applyFill="0" applyBorder="0" applyAlignment="0" applyProtection="0"/>
    <xf numFmtId="170" fontId="30" fillId="0" borderId="0" applyFont="0" applyFill="0" applyBorder="0" applyAlignment="0" applyProtection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204" fontId="46" fillId="0" borderId="0" applyFont="0" applyFill="0" applyBorder="0" applyAlignment="0" applyProtection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204" fontId="50" fillId="0" borderId="0" applyFont="0" applyFill="0" applyBorder="0" applyAlignment="0" applyProtection="0"/>
    <xf numFmtId="170" fontId="30" fillId="0" borderId="0" applyFont="0" applyFill="0" applyBorder="0" applyAlignment="0" applyProtection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204" fontId="46" fillId="0" borderId="0" applyFont="0" applyFill="0" applyBorder="0" applyAlignment="0" applyProtection="0"/>
    <xf numFmtId="204" fontId="50" fillId="0" borderId="0" applyFont="0" applyFill="0" applyBorder="0" applyAlignment="0" applyProtection="0"/>
    <xf numFmtId="170" fontId="30" fillId="0" borderId="0" applyFont="0" applyFill="0" applyBorder="0" applyAlignment="0" applyProtection="0"/>
    <xf numFmtId="204" fontId="46" fillId="0" borderId="0" applyFont="0" applyFill="0" applyBorder="0" applyAlignment="0" applyProtection="0"/>
    <xf numFmtId="204" fontId="50" fillId="0" borderId="0" applyFont="0" applyFill="0" applyBorder="0" applyAlignment="0" applyProtection="0"/>
    <xf numFmtId="170" fontId="30" fillId="0" borderId="0" applyFont="0" applyFill="0" applyBorder="0" applyAlignment="0" applyProtection="0"/>
    <xf numFmtId="204" fontId="46" fillId="0" borderId="0" applyFont="0" applyFill="0" applyBorder="0" applyAlignment="0" applyProtection="0"/>
    <xf numFmtId="204" fontId="50" fillId="0" borderId="0" applyFont="0" applyFill="0" applyBorder="0" applyAlignment="0" applyProtection="0"/>
    <xf numFmtId="170" fontId="30" fillId="0" borderId="0" applyFont="0" applyFill="0" applyBorder="0" applyAlignment="0" applyProtection="0"/>
    <xf numFmtId="204" fontId="46" fillId="0" borderId="0" applyFont="0" applyFill="0" applyBorder="0" applyAlignment="0" applyProtection="0"/>
    <xf numFmtId="204" fontId="50" fillId="0" borderId="0" applyFont="0" applyFill="0" applyBorder="0" applyAlignment="0" applyProtection="0"/>
    <xf numFmtId="170" fontId="70" fillId="0" borderId="0" applyFont="0" applyFill="0" applyBorder="0" applyAlignment="0" applyProtection="0"/>
    <xf numFmtId="170" fontId="70" fillId="0" borderId="0" applyFont="0" applyFill="0" applyBorder="0" applyAlignment="0" applyProtection="0"/>
    <xf numFmtId="170" fontId="70" fillId="0" borderId="0" applyFont="0" applyFill="0" applyBorder="0" applyAlignment="0" applyProtection="0"/>
    <xf numFmtId="0" fontId="33" fillId="0" borderId="0"/>
    <xf numFmtId="170" fontId="19" fillId="0" borderId="0" applyFont="0" applyFill="0" applyBorder="0" applyAlignment="0" applyProtection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204" fontId="46" fillId="0" borderId="0" applyFont="0" applyFill="0" applyBorder="0" applyAlignment="0" applyProtection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204" fontId="46" fillId="0" borderId="0" applyFont="0" applyFill="0" applyBorder="0" applyAlignment="0" applyProtection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204" fontId="46" fillId="0" borderId="0" applyFont="0" applyFill="0" applyBorder="0" applyAlignment="0" applyProtection="0"/>
    <xf numFmtId="204" fontId="50" fillId="0" borderId="0" applyFont="0" applyFill="0" applyBorder="0" applyAlignment="0" applyProtection="0"/>
    <xf numFmtId="170" fontId="70" fillId="0" borderId="0" applyFont="0" applyFill="0" applyBorder="0" applyAlignment="0" applyProtection="0"/>
    <xf numFmtId="204" fontId="50" fillId="0" borderId="0" applyFont="0" applyFill="0" applyBorder="0" applyAlignment="0" applyProtection="0"/>
    <xf numFmtId="170" fontId="70" fillId="0" borderId="0" applyFont="0" applyFill="0" applyBorder="0" applyAlignment="0" applyProtection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204" fontId="50" fillId="0" borderId="0" applyFont="0" applyFill="0" applyBorder="0" applyAlignment="0" applyProtection="0"/>
    <xf numFmtId="170" fontId="30" fillId="0" borderId="0" applyFont="0" applyFill="0" applyBorder="0" applyAlignment="0" applyProtection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204" fontId="46" fillId="0" borderId="0" applyFont="0" applyFill="0" applyBorder="0" applyAlignment="0" applyProtection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204" fontId="50" fillId="0" borderId="0" applyFont="0" applyFill="0" applyBorder="0" applyAlignment="0" applyProtection="0"/>
    <xf numFmtId="170" fontId="70" fillId="0" borderId="0" applyFont="0" applyFill="0" applyBorder="0" applyAlignment="0" applyProtection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170" fontId="70" fillId="0" borderId="0" applyFont="0" applyFill="0" applyBorder="0" applyAlignment="0" applyProtection="0"/>
    <xf numFmtId="170" fontId="44" fillId="0" borderId="0" applyFont="0" applyFill="0" applyBorder="0" applyAlignment="0" applyProtection="0"/>
    <xf numFmtId="170" fontId="70" fillId="0" borderId="0" applyFont="0" applyFill="0" applyBorder="0" applyAlignment="0" applyProtection="0"/>
    <xf numFmtId="0" fontId="33" fillId="0" borderId="0"/>
    <xf numFmtId="0" fontId="33" fillId="0" borderId="0"/>
    <xf numFmtId="0" fontId="33" fillId="0" borderId="0"/>
    <xf numFmtId="0" fontId="33" fillId="0" borderId="0"/>
    <xf numFmtId="170" fontId="19" fillId="0" borderId="0" applyFont="0" applyFill="0" applyBorder="0" applyAlignment="0" applyProtection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204" fontId="46" fillId="0" borderId="0" applyFont="0" applyFill="0" applyBorder="0" applyAlignment="0" applyProtection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204" fontId="50" fillId="0" borderId="0" applyFont="0" applyFill="0" applyBorder="0" applyAlignment="0" applyProtection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170" fontId="70" fillId="0" borderId="0" applyFont="0" applyFill="0" applyBorder="0" applyAlignment="0" applyProtection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204" fontId="50" fillId="0" borderId="0" applyFont="0" applyFill="0" applyBorder="0" applyAlignment="0" applyProtection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170" fontId="70" fillId="0" borderId="0" applyFont="0" applyFill="0" applyBorder="0" applyAlignment="0" applyProtection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204" fontId="46" fillId="0" borderId="0" applyFont="0" applyFill="0" applyBorder="0" applyAlignment="0" applyProtection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204" fontId="46" fillId="0" borderId="0" applyFont="0" applyFill="0" applyBorder="0" applyAlignment="0" applyProtection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204" fontId="50" fillId="0" borderId="0" applyFont="0" applyFill="0" applyBorder="0" applyAlignment="0" applyProtection="0"/>
    <xf numFmtId="170" fontId="70" fillId="0" borderId="0" applyFont="0" applyFill="0" applyBorder="0" applyAlignment="0" applyProtection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204" fontId="50" fillId="0" borderId="0" applyFont="0" applyFill="0" applyBorder="0" applyAlignment="0" applyProtection="0"/>
    <xf numFmtId="170" fontId="70" fillId="0" borderId="0" applyFont="0" applyFill="0" applyBorder="0" applyAlignment="0" applyProtection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204" fontId="46" fillId="0" borderId="0" applyFont="0" applyFill="0" applyBorder="0" applyAlignment="0" applyProtection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204" fontId="46" fillId="0" borderId="0" applyFont="0" applyFill="0" applyBorder="0" applyAlignment="0" applyProtection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204" fontId="50" fillId="0" borderId="0" applyFont="0" applyFill="0" applyBorder="0" applyAlignment="0" applyProtection="0"/>
    <xf numFmtId="170" fontId="70" fillId="0" borderId="0" applyFont="0" applyFill="0" applyBorder="0" applyAlignment="0" applyProtection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204" fontId="50" fillId="0" borderId="0" applyFont="0" applyFill="0" applyBorder="0" applyAlignment="0" applyProtection="0"/>
    <xf numFmtId="170" fontId="70" fillId="0" borderId="0" applyFont="0" applyFill="0" applyBorder="0" applyAlignment="0" applyProtection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170" fontId="30" fillId="0" borderId="0" applyFont="0" applyFill="0" applyBorder="0" applyAlignment="0" applyProtection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43" fontId="109" fillId="0" borderId="0" applyFont="0" applyFill="0" applyBorder="0" applyAlignment="0" applyProtection="0"/>
    <xf numFmtId="170" fontId="30" fillId="0" borderId="0" applyFont="0" applyFill="0" applyBorder="0" applyAlignment="0" applyProtection="0"/>
    <xf numFmtId="170" fontId="30" fillId="0" borderId="0" applyFont="0" applyFill="0" applyBorder="0" applyAlignment="0" applyProtection="0"/>
    <xf numFmtId="170" fontId="30" fillId="0" borderId="0" applyFont="0" applyFill="0" applyBorder="0" applyAlignment="0" applyProtection="0"/>
    <xf numFmtId="170" fontId="30" fillId="0" borderId="0" applyFont="0" applyFill="0" applyBorder="0" applyAlignment="0" applyProtection="0"/>
    <xf numFmtId="170" fontId="30" fillId="0" borderId="0" applyFont="0" applyFill="0" applyBorder="0" applyAlignment="0" applyProtection="0"/>
    <xf numFmtId="170" fontId="30" fillId="0" borderId="0" applyFont="0" applyFill="0" applyBorder="0" applyAlignment="0" applyProtection="0"/>
    <xf numFmtId="170" fontId="30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79" fillId="0" borderId="0" applyFont="0" applyFill="0" applyBorder="0" applyAlignment="0" applyProtection="0"/>
    <xf numFmtId="170" fontId="19" fillId="0" borderId="0" applyFont="0" applyFill="0" applyBorder="0" applyAlignment="0" applyProtection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204" fontId="46" fillId="0" borderId="0" applyFont="0" applyFill="0" applyBorder="0" applyAlignment="0" applyProtection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204" fontId="46" fillId="0" borderId="0" applyFont="0" applyFill="0" applyBorder="0" applyAlignment="0" applyProtection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204" fontId="50" fillId="0" borderId="0" applyFont="0" applyFill="0" applyBorder="0" applyAlignment="0" applyProtection="0"/>
    <xf numFmtId="170" fontId="30" fillId="0" borderId="0" applyFont="0" applyFill="0" applyBorder="0" applyAlignment="0" applyProtection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204" fontId="46" fillId="0" borderId="0" applyFont="0" applyFill="0" applyBorder="0" applyAlignment="0" applyProtection="0"/>
    <xf numFmtId="204" fontId="50" fillId="0" borderId="0" applyFont="0" applyFill="0" applyBorder="0" applyAlignment="0" applyProtection="0"/>
    <xf numFmtId="170" fontId="70" fillId="0" borderId="0" applyFont="0" applyFill="0" applyBorder="0" applyAlignment="0" applyProtection="0"/>
    <xf numFmtId="204" fontId="50" fillId="0" borderId="0" applyFont="0" applyFill="0" applyBorder="0" applyAlignment="0" applyProtection="0"/>
    <xf numFmtId="170" fontId="70" fillId="0" borderId="0" applyFont="0" applyFill="0" applyBorder="0" applyAlignment="0" applyProtection="0"/>
    <xf numFmtId="0" fontId="33" fillId="0" borderId="0"/>
    <xf numFmtId="0" fontId="33" fillId="0" borderId="0"/>
    <xf numFmtId="0" fontId="33" fillId="0" borderId="0"/>
    <xf numFmtId="0" fontId="33" fillId="0" borderId="0"/>
    <xf numFmtId="170" fontId="30" fillId="0" borderId="0" applyFont="0" applyFill="0" applyBorder="0" applyAlignment="0" applyProtection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43" fontId="30" fillId="0" borderId="0" applyFont="0" applyFill="0" applyBorder="0" applyAlignment="0" applyProtection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43" fontId="71" fillId="0" borderId="0" applyFont="0" applyFill="0" applyBorder="0" applyAlignment="0" applyProtection="0"/>
    <xf numFmtId="284" fontId="79" fillId="0" borderId="0" applyFill="0" applyBorder="0" applyProtection="0">
      <alignment vertical="center"/>
    </xf>
    <xf numFmtId="43" fontId="79" fillId="0" borderId="0" applyFont="0" applyFill="0" applyBorder="0" applyAlignment="0" applyProtection="0">
      <alignment vertical="center"/>
    </xf>
    <xf numFmtId="170" fontId="30" fillId="0" borderId="0" applyFont="0" applyFill="0" applyBorder="0" applyAlignment="0" applyProtection="0"/>
    <xf numFmtId="0" fontId="33" fillId="0" borderId="0"/>
    <xf numFmtId="0" fontId="33" fillId="0" borderId="0"/>
    <xf numFmtId="170" fontId="19" fillId="0" borderId="0" applyFont="0" applyFill="0" applyBorder="0" applyAlignment="0" applyProtection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170" fontId="30" fillId="0" borderId="0" applyFont="0" applyFill="0" applyBorder="0" applyAlignment="0" applyProtection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43" fontId="44" fillId="0" borderId="0" applyFont="0" applyFill="0" applyBorder="0" applyAlignment="0" applyProtection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43" fontId="30" fillId="0" borderId="0" applyFont="0" applyFill="0" applyBorder="0" applyAlignment="0" applyProtection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43" fontId="71" fillId="0" borderId="0" applyFont="0" applyFill="0" applyBorder="0" applyAlignment="0" applyProtection="0"/>
    <xf numFmtId="284" fontId="79" fillId="0" borderId="0" applyFill="0" applyBorder="0" applyProtection="0">
      <alignment vertical="center"/>
    </xf>
    <xf numFmtId="43" fontId="79" fillId="0" borderId="0" applyFont="0" applyFill="0" applyBorder="0" applyAlignment="0" applyProtection="0">
      <alignment vertical="center"/>
    </xf>
    <xf numFmtId="170" fontId="30" fillId="0" borderId="0" applyFont="0" applyFill="0" applyBorder="0" applyAlignment="0" applyProtection="0"/>
    <xf numFmtId="0" fontId="33" fillId="0" borderId="0"/>
    <xf numFmtId="0" fontId="33" fillId="0" borderId="0"/>
    <xf numFmtId="170" fontId="30" fillId="0" borderId="0" applyFont="0" applyFill="0" applyBorder="0" applyAlignment="0" applyProtection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170" fontId="44" fillId="0" borderId="0" applyFont="0" applyFill="0" applyBorder="0" applyAlignment="0" applyProtection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43" fontId="44" fillId="0" borderId="0" applyFont="0" applyFill="0" applyBorder="0" applyAlignment="0" applyProtection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43" fontId="30" fillId="0" borderId="0" applyFont="0" applyFill="0" applyBorder="0" applyAlignment="0" applyProtection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170" fontId="30" fillId="0" borderId="0" applyFont="0" applyFill="0" applyBorder="0" applyAlignment="0" applyProtection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43" fontId="30" fillId="0" borderId="0" applyFont="0" applyFill="0" applyBorder="0" applyAlignment="0" applyProtection="0"/>
    <xf numFmtId="43" fontId="71" fillId="0" borderId="0" applyFont="0" applyFill="0" applyBorder="0" applyAlignment="0" applyProtection="0"/>
    <xf numFmtId="202" fontId="79" fillId="0" borderId="0" applyFill="0" applyBorder="0" applyProtection="0">
      <alignment vertical="center"/>
    </xf>
    <xf numFmtId="170" fontId="79" fillId="0" borderId="0" applyFont="0" applyFill="0" applyBorder="0" applyAlignment="0" applyProtection="0">
      <alignment vertical="center"/>
    </xf>
    <xf numFmtId="43" fontId="30" fillId="0" borderId="0" applyFont="0" applyFill="0" applyBorder="0" applyAlignment="0" applyProtection="0"/>
    <xf numFmtId="0" fontId="33" fillId="0" borderId="0"/>
    <xf numFmtId="170" fontId="30" fillId="0" borderId="0" applyFont="0" applyFill="0" applyBorder="0" applyAlignment="0" applyProtection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170" fontId="30" fillId="0" borderId="0" applyFont="0" applyFill="0" applyBorder="0" applyAlignment="0" applyProtection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43" fontId="71" fillId="0" borderId="0" applyFont="0" applyFill="0" applyBorder="0" applyAlignment="0" applyProtection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170" fontId="30" fillId="0" borderId="0" applyFont="0" applyFill="0" applyBorder="0" applyAlignment="0" applyProtection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170" fontId="30" fillId="0" borderId="0" applyFont="0" applyFill="0" applyBorder="0" applyAlignment="0" applyProtection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170" fontId="30" fillId="0" borderId="0" applyFont="0" applyFill="0" applyBorder="0" applyAlignment="0" applyProtection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170" fontId="309" fillId="0" borderId="0" applyFont="0" applyFill="0" applyBorder="0" applyAlignment="0" applyProtection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170" fontId="237" fillId="0" borderId="0" applyFont="0" applyFill="0" applyBorder="0" applyAlignment="0" applyProtection="0"/>
    <xf numFmtId="170" fontId="30" fillId="0" borderId="0" applyFont="0" applyFill="0" applyBorder="0" applyAlignment="0" applyProtection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170" fontId="30" fillId="0" borderId="0" applyFont="0" applyFill="0" applyBorder="0" applyAlignment="0" applyProtection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43" fontId="71" fillId="0" borderId="0" applyFont="0" applyFill="0" applyBorder="0" applyAlignment="0" applyProtection="0"/>
    <xf numFmtId="170" fontId="70" fillId="0" borderId="0" applyFont="0" applyFill="0" applyBorder="0" applyAlignment="0" applyProtection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170" fontId="30" fillId="0" borderId="0" applyFont="0" applyFill="0" applyBorder="0" applyAlignment="0" applyProtection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43" fontId="109" fillId="0" borderId="0" applyFont="0" applyFill="0" applyBorder="0" applyAlignment="0" applyProtection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43" fontId="109" fillId="0" borderId="0" applyFont="0" applyFill="0" applyBorder="0" applyAlignment="0" applyProtection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170" fontId="228" fillId="0" borderId="0" applyFont="0" applyFill="0" applyBorder="0" applyAlignment="0" applyProtection="0"/>
    <xf numFmtId="170" fontId="228" fillId="0" borderId="0" applyFont="0" applyFill="0" applyBorder="0" applyAlignment="0" applyProtection="0"/>
    <xf numFmtId="170" fontId="228" fillId="0" borderId="0" applyFont="0" applyFill="0" applyBorder="0" applyAlignment="0" applyProtection="0"/>
    <xf numFmtId="170" fontId="228" fillId="0" borderId="0" applyFont="0" applyFill="0" applyBorder="0" applyAlignment="0" applyProtection="0"/>
    <xf numFmtId="170" fontId="228" fillId="0" borderId="0" applyFont="0" applyFill="0" applyBorder="0" applyAlignment="0" applyProtection="0"/>
    <xf numFmtId="170" fontId="228" fillId="0" borderId="0" applyFont="0" applyFill="0" applyBorder="0" applyAlignment="0" applyProtection="0"/>
    <xf numFmtId="170" fontId="228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170" fontId="44" fillId="0" borderId="0" applyFont="0" applyFill="0" applyBorder="0" applyAlignment="0" applyProtection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170" fontId="44" fillId="0" borderId="0" applyFont="0" applyFill="0" applyBorder="0" applyAlignment="0" applyProtection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170" fontId="22" fillId="0" borderId="0" applyFont="0" applyFill="0" applyBorder="0" applyAlignment="0" applyProtection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170" fontId="71" fillId="0" borderId="0" applyFont="0" applyFill="0" applyBorder="0" applyAlignment="0" applyProtection="0"/>
    <xf numFmtId="285" fontId="33" fillId="0" borderId="0" applyFont="0" applyFill="0" applyBorder="0" applyAlignment="0" applyProtection="0"/>
    <xf numFmtId="170" fontId="109" fillId="0" borderId="0" applyFont="0" applyFill="0" applyBorder="0" applyAlignment="0" applyProtection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170" fontId="44" fillId="0" borderId="0" applyFont="0" applyFill="0" applyBorder="0" applyAlignment="0" applyProtection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170" fontId="19" fillId="0" borderId="0" applyFont="0" applyFill="0" applyBorder="0" applyAlignment="0" applyProtection="0"/>
    <xf numFmtId="170" fontId="71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71" fillId="0" borderId="0" applyFont="0" applyFill="0" applyBorder="0" applyAlignment="0" applyProtection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170" fontId="44" fillId="0" borderId="0" applyFont="0" applyFill="0" applyBorder="0" applyAlignment="0" applyProtection="0"/>
    <xf numFmtId="43" fontId="30" fillId="0" borderId="0" applyFont="0" applyFill="0" applyBorder="0" applyAlignment="0" applyProtection="0"/>
    <xf numFmtId="170" fontId="30" fillId="0" borderId="0" applyFont="0" applyFill="0" applyBorder="0" applyAlignment="0" applyProtection="0"/>
    <xf numFmtId="202" fontId="79" fillId="0" borderId="0" applyFill="0" applyBorder="0" applyProtection="0">
      <alignment vertical="center"/>
    </xf>
    <xf numFmtId="170" fontId="79" fillId="0" borderId="0" applyFont="0" applyFill="0" applyBorder="0" applyAlignment="0" applyProtection="0">
      <alignment vertical="center"/>
    </xf>
    <xf numFmtId="170" fontId="19" fillId="0" borderId="0" applyFont="0" applyFill="0" applyBorder="0" applyAlignment="0" applyProtection="0"/>
    <xf numFmtId="43" fontId="30" fillId="0" borderId="0" applyFont="0" applyFill="0" applyBorder="0" applyAlignment="0" applyProtection="0"/>
    <xf numFmtId="170" fontId="22" fillId="0" borderId="0" applyFont="0" applyFill="0" applyBorder="0" applyAlignment="0" applyProtection="0"/>
    <xf numFmtId="170" fontId="228" fillId="0" borderId="0" applyFont="0" applyFill="0" applyBorder="0" applyAlignment="0" applyProtection="0"/>
    <xf numFmtId="170" fontId="228" fillId="0" borderId="0" applyFont="0" applyFill="0" applyBorder="0" applyAlignment="0" applyProtection="0"/>
    <xf numFmtId="170" fontId="228" fillId="0" borderId="0" applyFont="0" applyFill="0" applyBorder="0" applyAlignment="0" applyProtection="0"/>
    <xf numFmtId="170" fontId="228" fillId="0" borderId="0" applyFont="0" applyFill="0" applyBorder="0" applyAlignment="0" applyProtection="0"/>
    <xf numFmtId="170" fontId="228" fillId="0" borderId="0" applyFont="0" applyFill="0" applyBorder="0" applyAlignment="0" applyProtection="0"/>
    <xf numFmtId="170" fontId="228" fillId="0" borderId="0" applyFont="0" applyFill="0" applyBorder="0" applyAlignment="0" applyProtection="0"/>
    <xf numFmtId="170" fontId="228" fillId="0" borderId="0" applyFont="0" applyFill="0" applyBorder="0" applyAlignment="0" applyProtection="0"/>
    <xf numFmtId="170" fontId="228" fillId="0" borderId="0" applyFont="0" applyFill="0" applyBorder="0" applyAlignment="0" applyProtection="0"/>
    <xf numFmtId="170" fontId="228" fillId="0" borderId="0" applyFont="0" applyFill="0" applyBorder="0" applyAlignment="0" applyProtection="0"/>
    <xf numFmtId="170" fontId="228" fillId="0" borderId="0" applyFont="0" applyFill="0" applyBorder="0" applyAlignment="0" applyProtection="0"/>
    <xf numFmtId="170" fontId="71" fillId="0" borderId="0" applyFont="0" applyFill="0" applyBorder="0" applyAlignment="0" applyProtection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286" fontId="33" fillId="0" borderId="0" applyFont="0" applyFill="0" applyBorder="0" applyAlignment="0" applyProtection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170" fontId="19" fillId="0" borderId="0" applyFont="0" applyFill="0" applyBorder="0" applyAlignment="0" applyProtection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286" fontId="33" fillId="0" borderId="0" applyFont="0" applyFill="0" applyBorder="0" applyAlignment="0" applyProtection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09" fillId="0" borderId="0" applyFont="0" applyFill="0" applyBorder="0" applyAlignment="0" applyProtection="0"/>
    <xf numFmtId="0" fontId="33" fillId="0" borderId="0"/>
    <xf numFmtId="0" fontId="33" fillId="0" borderId="0"/>
    <xf numFmtId="0" fontId="33" fillId="0" borderId="0"/>
    <xf numFmtId="170" fontId="44" fillId="0" borderId="0" applyFont="0" applyFill="0" applyBorder="0" applyAlignment="0" applyProtection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286" fontId="79" fillId="0" borderId="0" applyFill="0" applyBorder="0" applyProtection="0">
      <alignment vertical="center"/>
    </xf>
    <xf numFmtId="170" fontId="19" fillId="0" borderId="0" applyFont="0" applyFill="0" applyBorder="0" applyAlignment="0" applyProtection="0"/>
    <xf numFmtId="286" fontId="79" fillId="0" borderId="0" applyFont="0" applyFill="0" applyBorder="0" applyAlignment="0" applyProtection="0">
      <alignment vertical="center"/>
    </xf>
    <xf numFmtId="170" fontId="19" fillId="0" borderId="0" applyFont="0" applyFill="0" applyBorder="0" applyAlignment="0" applyProtection="0"/>
    <xf numFmtId="170" fontId="30" fillId="0" borderId="0" applyFont="0" applyFill="0" applyBorder="0" applyAlignment="0" applyProtection="0"/>
    <xf numFmtId="0" fontId="33" fillId="0" borderId="0"/>
    <xf numFmtId="0" fontId="33" fillId="0" borderId="0"/>
    <xf numFmtId="170" fontId="228" fillId="0" borderId="0" applyFont="0" applyFill="0" applyBorder="0" applyAlignment="0" applyProtection="0"/>
    <xf numFmtId="170" fontId="228" fillId="0" borderId="0" applyFont="0" applyFill="0" applyBorder="0" applyAlignment="0" applyProtection="0"/>
    <xf numFmtId="170" fontId="228" fillId="0" borderId="0" applyFont="0" applyFill="0" applyBorder="0" applyAlignment="0" applyProtection="0"/>
    <xf numFmtId="170" fontId="228" fillId="0" borderId="0" applyFont="0" applyFill="0" applyBorder="0" applyAlignment="0" applyProtection="0"/>
    <xf numFmtId="170" fontId="228" fillId="0" borderId="0" applyFont="0" applyFill="0" applyBorder="0" applyAlignment="0" applyProtection="0"/>
    <xf numFmtId="170" fontId="228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70" fontId="19" fillId="0" borderId="0" applyFont="0" applyFill="0" applyBorder="0" applyAlignment="0" applyProtection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170" fontId="19" fillId="0" borderId="0" applyFont="0" applyFill="0" applyBorder="0" applyAlignment="0" applyProtection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170" fontId="19" fillId="0" borderId="0" applyFont="0" applyFill="0" applyBorder="0" applyAlignment="0" applyProtection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71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09" fillId="0" borderId="0" applyFont="0" applyFill="0" applyBorder="0" applyAlignment="0" applyProtection="0"/>
    <xf numFmtId="170" fontId="19" fillId="0" borderId="0" applyFont="0" applyFill="0" applyBorder="0" applyAlignment="0" applyProtection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71" fillId="0" borderId="0" applyFont="0" applyFill="0" applyBorder="0" applyAlignment="0" applyProtection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43" fontId="109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70" fontId="19" fillId="0" borderId="0" applyFont="0" applyFill="0" applyBorder="0" applyAlignment="0" applyProtection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170" fontId="19" fillId="0" borderId="0" applyFont="0" applyFill="0" applyBorder="0" applyAlignment="0" applyProtection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170" fontId="109" fillId="0" borderId="0" applyFont="0" applyFill="0" applyBorder="0" applyAlignment="0" applyProtection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170" fontId="19" fillId="0" borderId="0" applyFont="0" applyFill="0" applyBorder="0" applyAlignment="0" applyProtection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170" fontId="19" fillId="0" borderId="0" applyFont="0" applyFill="0" applyBorder="0" applyAlignment="0" applyProtection="0"/>
    <xf numFmtId="43" fontId="109" fillId="0" borderId="0" applyFont="0" applyFill="0" applyBorder="0" applyAlignment="0" applyProtection="0"/>
    <xf numFmtId="0" fontId="33" fillId="0" borderId="0"/>
    <xf numFmtId="0" fontId="33" fillId="0" borderId="0"/>
    <xf numFmtId="0" fontId="33" fillId="0" borderId="0"/>
    <xf numFmtId="0" fontId="33" fillId="0" borderId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70" fontId="71" fillId="0" borderId="0" applyFont="0" applyFill="0" applyBorder="0" applyAlignment="0" applyProtection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287" fontId="44" fillId="0" borderId="0" applyFill="0" applyBorder="0" applyAlignment="0" applyProtection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170" fontId="228" fillId="0" borderId="0" applyFont="0" applyFill="0" applyBorder="0" applyAlignment="0" applyProtection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170" fontId="71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33" fillId="0" borderId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43" fontId="109" fillId="0" borderId="0" applyFont="0" applyFill="0" applyBorder="0" applyAlignment="0" applyProtection="0"/>
    <xf numFmtId="0" fontId="33" fillId="0" borderId="0"/>
    <xf numFmtId="0" fontId="33" fillId="0" borderId="0"/>
    <xf numFmtId="0" fontId="33" fillId="0" borderId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70" fontId="19" fillId="0" borderId="0" applyFont="0" applyFill="0" applyBorder="0" applyAlignment="0" applyProtection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170" fontId="19" fillId="0" borderId="0" applyFont="0" applyFill="0" applyBorder="0" applyAlignment="0" applyProtection="0"/>
    <xf numFmtId="43" fontId="109" fillId="0" borderId="0" applyFont="0" applyFill="0" applyBorder="0" applyAlignment="0" applyProtection="0"/>
    <xf numFmtId="170" fontId="19" fillId="0" borderId="0" applyFont="0" applyFill="0" applyBorder="0" applyAlignment="0" applyProtection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170" fontId="109" fillId="0" borderId="0" applyFont="0" applyFill="0" applyBorder="0" applyAlignment="0" applyProtection="0"/>
    <xf numFmtId="0" fontId="33" fillId="0" borderId="0"/>
    <xf numFmtId="170" fontId="19" fillId="0" borderId="0" applyFont="0" applyFill="0" applyBorder="0" applyAlignment="0" applyProtection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170" fontId="19" fillId="0" borderId="0" applyFont="0" applyFill="0" applyBorder="0" applyAlignment="0" applyProtection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170" fontId="19" fillId="0" borderId="0" applyFont="0" applyFill="0" applyBorder="0" applyAlignment="0" applyProtection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4" fontId="299" fillId="88" borderId="0" applyBorder="0" applyProtection="0">
      <alignment horizontal="right"/>
    </xf>
    <xf numFmtId="0" fontId="44" fillId="0" borderId="0"/>
    <xf numFmtId="4" fontId="299" fillId="88" borderId="0" applyBorder="0" applyProtection="0">
      <alignment horizontal="right"/>
    </xf>
    <xf numFmtId="4" fontId="300" fillId="18" borderId="0" applyBorder="0">
      <alignment horizontal="right"/>
    </xf>
    <xf numFmtId="0" fontId="33" fillId="0" borderId="0"/>
    <xf numFmtId="4" fontId="46" fillId="88" borderId="0" applyFont="0" applyBorder="0" applyProtection="0">
      <alignment horizontal="right"/>
    </xf>
    <xf numFmtId="4" fontId="50" fillId="88" borderId="0" applyFont="0" applyBorder="0" applyProtection="0">
      <alignment horizontal="right"/>
    </xf>
    <xf numFmtId="4" fontId="300" fillId="18" borderId="3" applyFont="0" applyBorder="0">
      <alignment horizontal="right"/>
    </xf>
    <xf numFmtId="288" fontId="326" fillId="127" borderId="35" applyProtection="0">
      <alignment vertical="center"/>
    </xf>
    <xf numFmtId="288" fontId="327" fillId="73" borderId="63">
      <alignment vertical="center"/>
    </xf>
    <xf numFmtId="288" fontId="327" fillId="73" borderId="63">
      <alignment vertical="center"/>
    </xf>
    <xf numFmtId="288" fontId="327" fillId="73" borderId="63">
      <alignment vertical="center"/>
    </xf>
    <xf numFmtId="288" fontId="327" fillId="73" borderId="63">
      <alignment vertical="center"/>
    </xf>
    <xf numFmtId="288" fontId="327" fillId="73" borderId="63">
      <alignment vertical="center"/>
    </xf>
    <xf numFmtId="288" fontId="327" fillId="73" borderId="63">
      <alignment vertical="center"/>
    </xf>
    <xf numFmtId="288" fontId="327" fillId="73" borderId="63">
      <alignment vertical="center"/>
    </xf>
    <xf numFmtId="288" fontId="327" fillId="73" borderId="63">
      <alignment vertical="center"/>
    </xf>
    <xf numFmtId="288" fontId="327" fillId="73" borderId="63">
      <alignment vertical="center"/>
    </xf>
    <xf numFmtId="288" fontId="327" fillId="73" borderId="63">
      <alignment vertical="center"/>
    </xf>
    <xf numFmtId="288" fontId="327" fillId="73" borderId="63">
      <alignment vertical="center"/>
    </xf>
    <xf numFmtId="288" fontId="327" fillId="73" borderId="63">
      <alignment vertical="center"/>
    </xf>
    <xf numFmtId="288" fontId="327" fillId="73" borderId="63">
      <alignment vertical="center"/>
    </xf>
    <xf numFmtId="288" fontId="327" fillId="73" borderId="63">
      <alignment vertical="center"/>
    </xf>
    <xf numFmtId="288" fontId="327" fillId="73" borderId="63">
      <alignment vertical="center"/>
    </xf>
    <xf numFmtId="288" fontId="327" fillId="73" borderId="63">
      <alignment vertical="center"/>
    </xf>
    <xf numFmtId="288" fontId="327" fillId="73" borderId="63">
      <alignment vertical="center"/>
    </xf>
    <xf numFmtId="288" fontId="327" fillId="73" borderId="63">
      <alignment vertical="center"/>
    </xf>
    <xf numFmtId="288" fontId="327" fillId="73" borderId="63">
      <alignment vertical="center"/>
    </xf>
    <xf numFmtId="288" fontId="327" fillId="73" borderId="63">
      <alignment vertical="center"/>
    </xf>
    <xf numFmtId="288" fontId="327" fillId="73" borderId="63">
      <alignment vertical="center"/>
    </xf>
    <xf numFmtId="288" fontId="327" fillId="73" borderId="63">
      <alignment vertical="center"/>
    </xf>
    <xf numFmtId="288" fontId="327" fillId="73" borderId="63">
      <alignment vertical="center"/>
    </xf>
    <xf numFmtId="288" fontId="327" fillId="73" borderId="63">
      <alignment vertical="center"/>
    </xf>
    <xf numFmtId="0" fontId="27" fillId="0" borderId="0">
      <alignment horizontal="left" vertical="top"/>
    </xf>
    <xf numFmtId="0" fontId="149" fillId="10" borderId="0" applyNumberFormat="0" applyBorder="0" applyAlignment="0" applyProtection="0"/>
    <xf numFmtId="0" fontId="149" fillId="19" borderId="0" applyNumberFormat="0" applyBorder="0" applyAlignment="0" applyProtection="0"/>
    <xf numFmtId="0" fontId="149" fillId="18" borderId="0" applyNumberFormat="0" applyBorder="0" applyAlignment="0" applyProtection="0"/>
    <xf numFmtId="0" fontId="30" fillId="0" borderId="0"/>
    <xf numFmtId="181" fontId="53" fillId="0" borderId="0" applyBorder="0">
      <protection locked="0"/>
    </xf>
    <xf numFmtId="178" fontId="53" fillId="0" borderId="0" applyBorder="0">
      <protection locked="0"/>
    </xf>
    <xf numFmtId="178" fontId="53" fillId="0" borderId="0" applyBorder="0">
      <protection locked="0"/>
    </xf>
    <xf numFmtId="169" fontId="54" fillId="0" borderId="0">
      <protection locked="0"/>
    </xf>
    <xf numFmtId="178" fontId="53" fillId="0" borderId="0" applyBorder="0">
      <protection locked="0"/>
    </xf>
    <xf numFmtId="178" fontId="53" fillId="0" borderId="0" applyBorder="0">
      <protection locked="0"/>
    </xf>
    <xf numFmtId="169" fontId="54" fillId="0" borderId="0">
      <protection locked="0"/>
    </xf>
    <xf numFmtId="178" fontId="53" fillId="0" borderId="0" applyBorder="0">
      <protection locked="0"/>
    </xf>
    <xf numFmtId="178" fontId="53" fillId="0" borderId="0" applyBorder="0">
      <protection locked="0"/>
    </xf>
    <xf numFmtId="169" fontId="54" fillId="0" borderId="0">
      <protection locked="0"/>
    </xf>
    <xf numFmtId="181" fontId="54" fillId="0" borderId="0">
      <protection locked="0"/>
    </xf>
    <xf numFmtId="289" fontId="54" fillId="0" borderId="0">
      <protection locked="0"/>
    </xf>
    <xf numFmtId="181" fontId="54" fillId="0" borderId="0">
      <protection locked="0"/>
    </xf>
    <xf numFmtId="0" fontId="30" fillId="0" borderId="0" applyFont="0" applyFill="0" applyBorder="0" applyAlignment="0"/>
    <xf numFmtId="49" fontId="287" fillId="0" borderId="3" applyNumberFormat="0" applyFill="0" applyAlignment="0" applyProtection="0"/>
    <xf numFmtId="49" fontId="287" fillId="0" borderId="3" applyNumberFormat="0" applyFill="0" applyAlignment="0" applyProtection="0"/>
    <xf numFmtId="3" fontId="268" fillId="0" borderId="0"/>
    <xf numFmtId="0" fontId="27" fillId="0" borderId="0"/>
    <xf numFmtId="260" fontId="26" fillId="125" borderId="42">
      <alignment horizontal="center" vertical="center" wrapText="1"/>
      <protection locked="0"/>
    </xf>
    <xf numFmtId="260" fontId="26" fillId="125" borderId="42">
      <alignment horizontal="center" vertical="center" wrapText="1"/>
      <protection locked="0"/>
    </xf>
    <xf numFmtId="261" fontId="79" fillId="85" borderId="3">
      <alignment horizontal="center" vertical="center" wrapText="1"/>
      <protection locked="0"/>
    </xf>
    <xf numFmtId="0" fontId="328" fillId="0" borderId="0" applyNumberFormat="0" applyBorder="0" applyProtection="0"/>
    <xf numFmtId="0" fontId="29" fillId="0" borderId="0"/>
    <xf numFmtId="175" fontId="29" fillId="0" borderId="0"/>
    <xf numFmtId="176" fontId="29" fillId="0" borderId="0"/>
    <xf numFmtId="0" fontId="328" fillId="0" borderId="0" applyNumberFormat="0" applyBorder="0" applyProtection="0"/>
    <xf numFmtId="0" fontId="29" fillId="0" borderId="0"/>
    <xf numFmtId="0" fontId="328" fillId="0" borderId="0" applyNumberFormat="0" applyBorder="0" applyProtection="0"/>
    <xf numFmtId="0" fontId="29" fillId="0" borderId="0"/>
    <xf numFmtId="175" fontId="29" fillId="0" borderId="0"/>
    <xf numFmtId="176" fontId="29" fillId="0" borderId="0"/>
    <xf numFmtId="175" fontId="29" fillId="0" borderId="0"/>
    <xf numFmtId="176" fontId="29" fillId="0" borderId="0"/>
    <xf numFmtId="0" fontId="34" fillId="0" borderId="0" applyNumberFormat="0" applyBorder="0" applyProtection="0"/>
    <xf numFmtId="0" fontId="30" fillId="0" borderId="0"/>
    <xf numFmtId="175" fontId="30" fillId="0" borderId="0"/>
    <xf numFmtId="176" fontId="30" fillId="0" borderId="0"/>
    <xf numFmtId="0" fontId="34" fillId="0" borderId="0" applyNumberFormat="0" applyBorder="0" applyProtection="0"/>
    <xf numFmtId="0" fontId="30" fillId="0" borderId="0"/>
    <xf numFmtId="0" fontId="34" fillId="0" borderId="0" applyNumberFormat="0" applyBorder="0" applyProtection="0"/>
    <xf numFmtId="0" fontId="30" fillId="0" borderId="0"/>
    <xf numFmtId="175" fontId="30" fillId="0" borderId="0"/>
    <xf numFmtId="176" fontId="30" fillId="0" borderId="0"/>
    <xf numFmtId="175" fontId="30" fillId="0" borderId="0"/>
    <xf numFmtId="176" fontId="30" fillId="0" borderId="0"/>
    <xf numFmtId="0" fontId="34" fillId="0" borderId="0" applyNumberFormat="0" applyBorder="0" applyProtection="0"/>
    <xf numFmtId="0" fontId="30" fillId="0" borderId="0"/>
    <xf numFmtId="0" fontId="34" fillId="0" borderId="0" applyNumberFormat="0" applyBorder="0" applyProtection="0"/>
    <xf numFmtId="0" fontId="30" fillId="0" borderId="0"/>
    <xf numFmtId="0" fontId="47" fillId="0" borderId="0"/>
    <xf numFmtId="0" fontId="329" fillId="0" borderId="0">
      <protection locked="0"/>
    </xf>
    <xf numFmtId="0" fontId="40" fillId="0" borderId="0">
      <protection locked="0"/>
    </xf>
    <xf numFmtId="0" fontId="28" fillId="0" borderId="0">
      <protection locked="0"/>
    </xf>
    <xf numFmtId="0" fontId="28" fillId="0" borderId="0">
      <protection locked="0"/>
    </xf>
    <xf numFmtId="0" fontId="193" fillId="0" borderId="0">
      <protection locked="0"/>
    </xf>
    <xf numFmtId="0" fontId="301" fillId="0" borderId="0">
      <protection locked="0"/>
    </xf>
    <xf numFmtId="0" fontId="301" fillId="0" borderId="0">
      <protection locked="0"/>
    </xf>
    <xf numFmtId="0" fontId="330" fillId="0" borderId="0" applyNumberFormat="0" applyFill="0" applyBorder="0" applyAlignment="0" applyProtection="0">
      <alignment vertical="top"/>
      <protection locked="0"/>
    </xf>
    <xf numFmtId="43" fontId="36" fillId="0" borderId="0" applyFont="0" applyFill="0" applyBorder="0" applyAlignment="0" applyProtection="0"/>
    <xf numFmtId="290" fontId="331" fillId="0" borderId="0" applyFont="0" applyFill="0" applyBorder="0" applyAlignment="0" applyProtection="0"/>
    <xf numFmtId="166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291" fontId="113" fillId="0" borderId="64" applyFont="0" applyFill="0" applyAlignment="0" applyProtection="0">
      <alignment horizontal="center" vertical="center"/>
    </xf>
    <xf numFmtId="0" fontId="332" fillId="0" borderId="0"/>
    <xf numFmtId="0" fontId="333" fillId="0" borderId="0">
      <alignment vertical="center"/>
    </xf>
    <xf numFmtId="41" fontId="36" fillId="0" borderId="0" applyFont="0" applyFill="0" applyBorder="0" applyAlignment="0" applyProtection="0"/>
    <xf numFmtId="0" fontId="334" fillId="0" borderId="65"/>
    <xf numFmtId="4" fontId="301" fillId="0" borderId="0">
      <protection locked="0"/>
    </xf>
    <xf numFmtId="3" fontId="335" fillId="0" borderId="0" applyFont="0" applyFill="0" applyBorder="0" applyAlignment="0" applyProtection="0"/>
    <xf numFmtId="0" fontId="40" fillId="0" borderId="0"/>
    <xf numFmtId="292" fontId="329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331" fillId="0" borderId="0" applyFont="0" applyFill="0" applyBorder="0" applyAlignment="0" applyProtection="0"/>
    <xf numFmtId="0" fontId="331" fillId="0" borderId="0" applyFont="0" applyFill="0" applyBorder="0" applyAlignment="0" applyProtection="0"/>
    <xf numFmtId="0" fontId="40" fillId="0" borderId="0">
      <protection locked="0"/>
    </xf>
    <xf numFmtId="0" fontId="336" fillId="0" borderId="0"/>
    <xf numFmtId="0" fontId="337" fillId="0" borderId="0"/>
    <xf numFmtId="0" fontId="301" fillId="0" borderId="58">
      <protection locked="0"/>
    </xf>
    <xf numFmtId="0" fontId="301" fillId="0" borderId="58">
      <protection locked="0"/>
    </xf>
    <xf numFmtId="0" fontId="40" fillId="0" borderId="0">
      <protection locked="0"/>
    </xf>
    <xf numFmtId="0" fontId="40" fillId="0" borderId="0">
      <protection locked="0"/>
    </xf>
    <xf numFmtId="0" fontId="338" fillId="0" borderId="0">
      <alignment vertical="center"/>
    </xf>
    <xf numFmtId="290" fontId="113" fillId="0" borderId="0" applyFont="0" applyFill="0" applyBorder="0" applyAlignment="0" applyProtection="0"/>
    <xf numFmtId="0" fontId="39" fillId="0" borderId="0"/>
    <xf numFmtId="0" fontId="339" fillId="0" borderId="0" applyFont="0" applyFill="0" applyBorder="0" applyAlignment="0" applyProtection="0"/>
    <xf numFmtId="41" fontId="36" fillId="0" borderId="0" applyFont="0" applyFill="0" applyBorder="0" applyAlignment="0" applyProtection="0"/>
    <xf numFmtId="0" fontId="55" fillId="0" borderId="0">
      <alignment vertical="center"/>
    </xf>
    <xf numFmtId="0" fontId="340" fillId="0" borderId="0" applyFont="0" applyFill="0" applyBorder="0" applyAlignment="0" applyProtection="0"/>
    <xf numFmtId="0" fontId="340" fillId="0" borderId="0" applyFont="0" applyFill="0" applyBorder="0" applyAlignment="0" applyProtection="0"/>
    <xf numFmtId="0" fontId="34" fillId="0" borderId="0" applyNumberFormat="0" applyBorder="0" applyProtection="0"/>
    <xf numFmtId="0" fontId="30" fillId="0" borderId="0"/>
    <xf numFmtId="175" fontId="30" fillId="0" borderId="0"/>
    <xf numFmtId="176" fontId="30" fillId="0" borderId="0"/>
    <xf numFmtId="0" fontId="34" fillId="0" borderId="0" applyNumberFormat="0" applyBorder="0" applyProtection="0"/>
    <xf numFmtId="0" fontId="30" fillId="0" borderId="0"/>
    <xf numFmtId="0" fontId="34" fillId="0" borderId="0" applyNumberFormat="0" applyBorder="0" applyProtection="0"/>
    <xf numFmtId="0" fontId="30" fillId="0" borderId="0"/>
    <xf numFmtId="175" fontId="30" fillId="0" borderId="0"/>
    <xf numFmtId="176" fontId="30" fillId="0" borderId="0"/>
    <xf numFmtId="175" fontId="30" fillId="0" borderId="0"/>
    <xf numFmtId="176" fontId="30" fillId="0" borderId="0"/>
    <xf numFmtId="0" fontId="34" fillId="0" borderId="0" applyNumberFormat="0" applyBorder="0" applyProtection="0"/>
    <xf numFmtId="0" fontId="30" fillId="0" borderId="0"/>
    <xf numFmtId="0" fontId="49" fillId="0" borderId="0" applyNumberFormat="0" applyBorder="0" applyProtection="0"/>
    <xf numFmtId="175" fontId="33" fillId="0" borderId="0"/>
    <xf numFmtId="176" fontId="33" fillId="0" borderId="0"/>
    <xf numFmtId="0" fontId="49" fillId="0" borderId="0" applyNumberFormat="0" applyBorder="0" applyProtection="0"/>
    <xf numFmtId="175" fontId="33" fillId="0" borderId="0"/>
    <xf numFmtId="176" fontId="33" fillId="0" borderId="0"/>
    <xf numFmtId="44" fontId="22" fillId="0" borderId="0" applyFont="0" applyFill="0" applyBorder="0" applyAlignment="0" applyProtection="0"/>
    <xf numFmtId="0" fontId="18" fillId="0" borderId="0"/>
    <xf numFmtId="15" fontId="53" fillId="0" borderId="0" applyBorder="0">
      <protection locked="0"/>
    </xf>
    <xf numFmtId="15" fontId="54" fillId="0" borderId="0">
      <protection locked="0"/>
    </xf>
    <xf numFmtId="15" fontId="54" fillId="0" borderId="0">
      <protection locked="0"/>
    </xf>
    <xf numFmtId="15" fontId="53" fillId="0" borderId="0" applyBorder="0">
      <protection locked="0"/>
    </xf>
    <xf numFmtId="15" fontId="54" fillId="0" borderId="0">
      <protection locked="0"/>
    </xf>
    <xf numFmtId="15" fontId="54" fillId="0" borderId="0">
      <protection locked="0"/>
    </xf>
    <xf numFmtId="15" fontId="53" fillId="0" borderId="0" applyBorder="0">
      <protection locked="0"/>
    </xf>
    <xf numFmtId="15" fontId="54" fillId="0" borderId="0">
      <protection locked="0"/>
    </xf>
    <xf numFmtId="15" fontId="54" fillId="0" borderId="0">
      <protection locked="0"/>
    </xf>
    <xf numFmtId="15" fontId="53" fillId="0" borderId="0" applyBorder="0">
      <protection locked="0"/>
    </xf>
    <xf numFmtId="15" fontId="54" fillId="0" borderId="0">
      <protection locked="0"/>
    </xf>
    <xf numFmtId="15" fontId="54" fillId="0" borderId="0">
      <protection locked="0"/>
    </xf>
    <xf numFmtId="15" fontId="56" fillId="0" borderId="0" applyBorder="0">
      <protection locked="0"/>
    </xf>
    <xf numFmtId="15" fontId="57" fillId="0" borderId="0">
      <protection locked="0"/>
    </xf>
    <xf numFmtId="15" fontId="57" fillId="0" borderId="0">
      <protection locked="0"/>
    </xf>
    <xf numFmtId="15" fontId="56" fillId="0" borderId="0" applyBorder="0">
      <protection locked="0"/>
    </xf>
    <xf numFmtId="15" fontId="57" fillId="0" borderId="0">
      <protection locked="0"/>
    </xf>
    <xf numFmtId="15" fontId="57" fillId="0" borderId="0">
      <protection locked="0"/>
    </xf>
    <xf numFmtId="15" fontId="53" fillId="0" borderId="14">
      <protection locked="0"/>
    </xf>
    <xf numFmtId="15" fontId="54" fillId="0" borderId="15">
      <protection locked="0"/>
    </xf>
    <xf numFmtId="15" fontId="54" fillId="0" borderId="15">
      <protection locked="0"/>
    </xf>
    <xf numFmtId="170" fontId="18" fillId="0" borderId="0" applyFont="0" applyFill="0" applyBorder="0" applyAlignment="0" applyProtection="0"/>
    <xf numFmtId="173" fontId="18" fillId="0" borderId="0" applyFont="0" applyFill="0" applyBorder="0" applyAlignment="0" applyProtection="0"/>
    <xf numFmtId="171" fontId="18" fillId="0" borderId="0" applyFont="0" applyFill="0" applyBorder="0" applyAlignment="0" applyProtection="0"/>
    <xf numFmtId="15" fontId="53" fillId="0" borderId="0" applyBorder="0">
      <protection locked="0"/>
    </xf>
    <xf numFmtId="15" fontId="54" fillId="0" borderId="0">
      <protection locked="0"/>
    </xf>
    <xf numFmtId="15" fontId="54" fillId="0" borderId="0">
      <protection locked="0"/>
    </xf>
    <xf numFmtId="15" fontId="53" fillId="0" borderId="0" applyBorder="0">
      <protection locked="0"/>
    </xf>
    <xf numFmtId="15" fontId="54" fillId="0" borderId="0">
      <protection locked="0"/>
    </xf>
    <xf numFmtId="15" fontId="54" fillId="0" borderId="0">
      <protection locked="0"/>
    </xf>
    <xf numFmtId="15" fontId="140" fillId="0" borderId="0" applyBorder="0">
      <protection locked="0"/>
    </xf>
    <xf numFmtId="15" fontId="141" fillId="0" borderId="0">
      <protection locked="0"/>
    </xf>
    <xf numFmtId="15" fontId="141" fillId="0" borderId="0">
      <protection locked="0"/>
    </xf>
    <xf numFmtId="15" fontId="53" fillId="0" borderId="0" applyBorder="0">
      <protection locked="0"/>
    </xf>
    <xf numFmtId="15" fontId="54" fillId="0" borderId="0">
      <protection locked="0"/>
    </xf>
    <xf numFmtId="15" fontId="54" fillId="0" borderId="0">
      <protection locked="0"/>
    </xf>
    <xf numFmtId="15" fontId="53" fillId="0" borderId="0" applyBorder="0">
      <protection locked="0"/>
    </xf>
    <xf numFmtId="15" fontId="54" fillId="0" borderId="0">
      <protection locked="0"/>
    </xf>
    <xf numFmtId="15" fontId="54" fillId="0" borderId="0">
      <protection locked="0"/>
    </xf>
    <xf numFmtId="15" fontId="53" fillId="0" borderId="0" applyBorder="0">
      <protection locked="0"/>
    </xf>
    <xf numFmtId="15" fontId="54" fillId="0" borderId="0">
      <protection locked="0"/>
    </xf>
    <xf numFmtId="15" fontId="54" fillId="0" borderId="0">
      <protection locked="0"/>
    </xf>
    <xf numFmtId="15" fontId="140" fillId="0" borderId="0" applyBorder="0">
      <protection locked="0"/>
    </xf>
    <xf numFmtId="15" fontId="141" fillId="0" borderId="0">
      <protection locked="0"/>
    </xf>
    <xf numFmtId="15" fontId="141" fillId="0" borderId="0">
      <protection locked="0"/>
    </xf>
    <xf numFmtId="0" fontId="18" fillId="0" borderId="0"/>
    <xf numFmtId="0" fontId="18" fillId="0" borderId="0"/>
    <xf numFmtId="0" fontId="18" fillId="0" borderId="0"/>
    <xf numFmtId="9" fontId="18" fillId="0" borderId="0" applyFont="0" applyFill="0" applyBorder="0" applyAlignment="0" applyProtection="0"/>
    <xf numFmtId="169" fontId="18" fillId="0" borderId="0" applyFont="0" applyFill="0" applyBorder="0" applyAlignment="0" applyProtection="0"/>
    <xf numFmtId="169" fontId="18" fillId="0" borderId="0" applyFont="0" applyFill="0" applyBorder="0" applyAlignment="0" applyProtection="0"/>
    <xf numFmtId="169" fontId="18" fillId="0" borderId="0" applyFont="0" applyFill="0" applyBorder="0" applyAlignment="0" applyProtection="0"/>
    <xf numFmtId="169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175" fontId="18" fillId="0" borderId="0"/>
    <xf numFmtId="175" fontId="18" fillId="0" borderId="0"/>
    <xf numFmtId="176" fontId="18" fillId="0" borderId="0"/>
    <xf numFmtId="176" fontId="18" fillId="0" borderId="0"/>
    <xf numFmtId="176" fontId="18" fillId="0" borderId="0"/>
    <xf numFmtId="176" fontId="18" fillId="0" borderId="0"/>
    <xf numFmtId="175" fontId="18" fillId="0" borderId="0"/>
    <xf numFmtId="176" fontId="18" fillId="0" borderId="0"/>
    <xf numFmtId="176" fontId="18" fillId="0" borderId="0"/>
    <xf numFmtId="175" fontId="18" fillId="0" borderId="0"/>
    <xf numFmtId="176" fontId="18" fillId="0" borderId="0"/>
    <xf numFmtId="176" fontId="18" fillId="0" borderId="0"/>
    <xf numFmtId="175" fontId="18" fillId="0" borderId="0"/>
    <xf numFmtId="175" fontId="18" fillId="0" borderId="0"/>
    <xf numFmtId="176" fontId="18" fillId="0" borderId="0"/>
    <xf numFmtId="176" fontId="18" fillId="0" borderId="0"/>
    <xf numFmtId="176" fontId="18" fillId="0" borderId="0"/>
    <xf numFmtId="176" fontId="18" fillId="0" borderId="0"/>
    <xf numFmtId="175" fontId="18" fillId="0" borderId="0"/>
    <xf numFmtId="176" fontId="18" fillId="0" borderId="0"/>
    <xf numFmtId="176" fontId="18" fillId="0" borderId="0"/>
    <xf numFmtId="175" fontId="18" fillId="0" borderId="0"/>
    <xf numFmtId="176" fontId="18" fillId="0" borderId="0"/>
    <xf numFmtId="176" fontId="18" fillId="0" borderId="0"/>
    <xf numFmtId="0" fontId="18" fillId="0" borderId="0"/>
    <xf numFmtId="175" fontId="18" fillId="0" borderId="0"/>
    <xf numFmtId="175" fontId="18" fillId="0" borderId="0"/>
    <xf numFmtId="176" fontId="18" fillId="0" borderId="0"/>
    <xf numFmtId="176" fontId="18" fillId="0" borderId="0"/>
    <xf numFmtId="176" fontId="18" fillId="0" borderId="0"/>
    <xf numFmtId="176" fontId="18" fillId="0" borderId="0"/>
    <xf numFmtId="175" fontId="18" fillId="0" borderId="0"/>
    <xf numFmtId="176" fontId="18" fillId="0" borderId="0"/>
    <xf numFmtId="176" fontId="18" fillId="0" borderId="0"/>
    <xf numFmtId="175" fontId="18" fillId="0" borderId="0"/>
    <xf numFmtId="176" fontId="18" fillId="0" borderId="0"/>
    <xf numFmtId="176" fontId="18" fillId="0" borderId="0"/>
    <xf numFmtId="0" fontId="18" fillId="0" borderId="0"/>
    <xf numFmtId="175" fontId="18" fillId="0" borderId="0"/>
    <xf numFmtId="176" fontId="18" fillId="0" borderId="0"/>
    <xf numFmtId="176" fontId="18" fillId="0" borderId="0"/>
    <xf numFmtId="176" fontId="18" fillId="0" borderId="0"/>
    <xf numFmtId="176" fontId="18" fillId="0" borderId="0"/>
    <xf numFmtId="175" fontId="18" fillId="0" borderId="0"/>
    <xf numFmtId="176" fontId="18" fillId="0" borderId="0"/>
    <xf numFmtId="176" fontId="18" fillId="0" borderId="0"/>
    <xf numFmtId="175" fontId="18" fillId="0" borderId="0"/>
    <xf numFmtId="175" fontId="18" fillId="0" borderId="0"/>
    <xf numFmtId="176" fontId="18" fillId="0" borderId="0"/>
    <xf numFmtId="176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175" fontId="18" fillId="0" borderId="0"/>
    <xf numFmtId="175" fontId="18" fillId="0" borderId="0"/>
    <xf numFmtId="176" fontId="18" fillId="0" borderId="0"/>
    <xf numFmtId="176" fontId="18" fillId="0" borderId="0"/>
    <xf numFmtId="176" fontId="18" fillId="0" borderId="0"/>
    <xf numFmtId="176" fontId="18" fillId="0" borderId="0"/>
    <xf numFmtId="0" fontId="18" fillId="0" borderId="0"/>
    <xf numFmtId="175" fontId="18" fillId="0" borderId="0"/>
    <xf numFmtId="176" fontId="18" fillId="0" borderId="0"/>
    <xf numFmtId="176" fontId="18" fillId="0" borderId="0"/>
    <xf numFmtId="175" fontId="18" fillId="0" borderId="0"/>
    <xf numFmtId="176" fontId="18" fillId="0" borderId="0"/>
    <xf numFmtId="176" fontId="18" fillId="0" borderId="0"/>
    <xf numFmtId="175" fontId="18" fillId="0" borderId="0"/>
    <xf numFmtId="175" fontId="18" fillId="0" borderId="0"/>
    <xf numFmtId="176" fontId="18" fillId="0" borderId="0"/>
    <xf numFmtId="176" fontId="18" fillId="0" borderId="0"/>
    <xf numFmtId="0" fontId="18" fillId="0" borderId="0"/>
    <xf numFmtId="176" fontId="18" fillId="0" borderId="0"/>
    <xf numFmtId="176" fontId="18" fillId="0" borderId="0"/>
    <xf numFmtId="0" fontId="18" fillId="0" borderId="0"/>
    <xf numFmtId="175" fontId="18" fillId="0" borderId="0"/>
    <xf numFmtId="176" fontId="18" fillId="0" borderId="0"/>
    <xf numFmtId="176" fontId="18" fillId="0" borderId="0"/>
    <xf numFmtId="175" fontId="18" fillId="0" borderId="0"/>
    <xf numFmtId="176" fontId="18" fillId="0" borderId="0"/>
    <xf numFmtId="176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175" fontId="18" fillId="0" borderId="0"/>
    <xf numFmtId="175" fontId="18" fillId="0" borderId="0"/>
    <xf numFmtId="176" fontId="18" fillId="0" borderId="0"/>
    <xf numFmtId="176" fontId="18" fillId="0" borderId="0"/>
    <xf numFmtId="176" fontId="18" fillId="0" borderId="0"/>
    <xf numFmtId="176" fontId="18" fillId="0" borderId="0"/>
    <xf numFmtId="175" fontId="18" fillId="0" borderId="0"/>
    <xf numFmtId="176" fontId="18" fillId="0" borderId="0"/>
    <xf numFmtId="176" fontId="18" fillId="0" borderId="0"/>
    <xf numFmtId="175" fontId="18" fillId="0" borderId="0"/>
    <xf numFmtId="176" fontId="18" fillId="0" borderId="0"/>
    <xf numFmtId="176" fontId="18" fillId="0" borderId="0"/>
    <xf numFmtId="175" fontId="18" fillId="0" borderId="0"/>
    <xf numFmtId="175" fontId="18" fillId="0" borderId="0"/>
    <xf numFmtId="176" fontId="18" fillId="0" borderId="0"/>
    <xf numFmtId="176" fontId="18" fillId="0" borderId="0"/>
    <xf numFmtId="176" fontId="18" fillId="0" borderId="0"/>
    <xf numFmtId="176" fontId="18" fillId="0" borderId="0"/>
    <xf numFmtId="175" fontId="18" fillId="0" borderId="0"/>
    <xf numFmtId="176" fontId="18" fillId="0" borderId="0"/>
    <xf numFmtId="176" fontId="18" fillId="0" borderId="0"/>
    <xf numFmtId="175" fontId="18" fillId="0" borderId="0"/>
    <xf numFmtId="176" fontId="18" fillId="0" borderId="0"/>
    <xf numFmtId="176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175" fontId="18" fillId="0" borderId="0"/>
    <xf numFmtId="175" fontId="18" fillId="0" borderId="0"/>
    <xf numFmtId="176" fontId="18" fillId="0" borderId="0"/>
    <xf numFmtId="176" fontId="18" fillId="0" borderId="0"/>
    <xf numFmtId="176" fontId="18" fillId="0" borderId="0"/>
    <xf numFmtId="176" fontId="18" fillId="0" borderId="0"/>
    <xf numFmtId="0" fontId="18" fillId="0" borderId="0"/>
    <xf numFmtId="175" fontId="18" fillId="0" borderId="0"/>
    <xf numFmtId="176" fontId="18" fillId="0" borderId="0"/>
    <xf numFmtId="176" fontId="18" fillId="0" borderId="0"/>
    <xf numFmtId="175" fontId="18" fillId="0" borderId="0"/>
    <xf numFmtId="176" fontId="18" fillId="0" borderId="0"/>
    <xf numFmtId="176" fontId="18" fillId="0" borderId="0"/>
    <xf numFmtId="175" fontId="18" fillId="0" borderId="0"/>
    <xf numFmtId="175" fontId="18" fillId="0" borderId="0"/>
    <xf numFmtId="176" fontId="18" fillId="0" borderId="0"/>
    <xf numFmtId="176" fontId="18" fillId="0" borderId="0"/>
    <xf numFmtId="176" fontId="18" fillId="0" borderId="0"/>
    <xf numFmtId="176" fontId="18" fillId="0" borderId="0"/>
    <xf numFmtId="175" fontId="18" fillId="0" borderId="0"/>
    <xf numFmtId="176" fontId="18" fillId="0" borderId="0"/>
    <xf numFmtId="176" fontId="18" fillId="0" borderId="0"/>
    <xf numFmtId="175" fontId="18" fillId="0" borderId="0"/>
    <xf numFmtId="176" fontId="18" fillId="0" borderId="0"/>
    <xf numFmtId="176" fontId="18" fillId="0" borderId="0"/>
    <xf numFmtId="0" fontId="18" fillId="0" borderId="0"/>
    <xf numFmtId="175" fontId="18" fillId="0" borderId="0"/>
    <xf numFmtId="175" fontId="18" fillId="0" borderId="0"/>
    <xf numFmtId="176" fontId="18" fillId="0" borderId="0"/>
    <xf numFmtId="176" fontId="18" fillId="0" borderId="0"/>
    <xf numFmtId="176" fontId="18" fillId="0" borderId="0"/>
    <xf numFmtId="176" fontId="18" fillId="0" borderId="0"/>
    <xf numFmtId="175" fontId="18" fillId="0" borderId="0"/>
    <xf numFmtId="176" fontId="18" fillId="0" borderId="0"/>
    <xf numFmtId="176" fontId="18" fillId="0" borderId="0"/>
    <xf numFmtId="175" fontId="18" fillId="0" borderId="0"/>
    <xf numFmtId="176" fontId="18" fillId="0" borderId="0"/>
    <xf numFmtId="176" fontId="18" fillId="0" borderId="0"/>
    <xf numFmtId="0" fontId="18" fillId="0" borderId="0"/>
    <xf numFmtId="175" fontId="18" fillId="0" borderId="0"/>
    <xf numFmtId="176" fontId="18" fillId="0" borderId="0"/>
    <xf numFmtId="176" fontId="18" fillId="0" borderId="0"/>
    <xf numFmtId="176" fontId="18" fillId="0" borderId="0"/>
    <xf numFmtId="176" fontId="18" fillId="0" borderId="0"/>
    <xf numFmtId="175" fontId="18" fillId="0" borderId="0"/>
    <xf numFmtId="176" fontId="18" fillId="0" borderId="0"/>
    <xf numFmtId="176" fontId="18" fillId="0" borderId="0"/>
    <xf numFmtId="175" fontId="18" fillId="0" borderId="0"/>
    <xf numFmtId="176" fontId="18" fillId="0" borderId="0"/>
    <xf numFmtId="176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175" fontId="18" fillId="0" borderId="0"/>
    <xf numFmtId="175" fontId="18" fillId="0" borderId="0"/>
    <xf numFmtId="176" fontId="18" fillId="0" borderId="0"/>
    <xf numFmtId="176" fontId="18" fillId="0" borderId="0"/>
    <xf numFmtId="176" fontId="18" fillId="0" borderId="0"/>
    <xf numFmtId="176" fontId="18" fillId="0" borderId="0"/>
    <xf numFmtId="175" fontId="18" fillId="0" borderId="0"/>
    <xf numFmtId="176" fontId="18" fillId="0" borderId="0"/>
    <xf numFmtId="176" fontId="18" fillId="0" borderId="0"/>
    <xf numFmtId="175" fontId="18" fillId="0" borderId="0"/>
    <xf numFmtId="176" fontId="18" fillId="0" borderId="0"/>
    <xf numFmtId="176" fontId="18" fillId="0" borderId="0"/>
    <xf numFmtId="175" fontId="18" fillId="0" borderId="0"/>
    <xf numFmtId="176" fontId="18" fillId="0" borderId="0"/>
    <xf numFmtId="176" fontId="18" fillId="0" borderId="0"/>
    <xf numFmtId="176" fontId="18" fillId="0" borderId="0"/>
    <xf numFmtId="176" fontId="18" fillId="0" borderId="0"/>
    <xf numFmtId="176" fontId="18" fillId="0" borderId="0"/>
    <xf numFmtId="176" fontId="18" fillId="0" borderId="0"/>
    <xf numFmtId="176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175" fontId="18" fillId="0" borderId="0"/>
    <xf numFmtId="175" fontId="18" fillId="0" borderId="0"/>
    <xf numFmtId="176" fontId="18" fillId="0" borderId="0"/>
    <xf numFmtId="176" fontId="18" fillId="0" borderId="0"/>
    <xf numFmtId="176" fontId="18" fillId="0" borderId="0"/>
    <xf numFmtId="176" fontId="18" fillId="0" borderId="0"/>
    <xf numFmtId="175" fontId="18" fillId="0" borderId="0"/>
    <xf numFmtId="176" fontId="18" fillId="0" borderId="0"/>
    <xf numFmtId="176" fontId="18" fillId="0" borderId="0"/>
    <xf numFmtId="175" fontId="18" fillId="0" borderId="0"/>
    <xf numFmtId="176" fontId="18" fillId="0" borderId="0"/>
    <xf numFmtId="176" fontId="18" fillId="0" borderId="0"/>
    <xf numFmtId="0" fontId="18" fillId="0" borderId="0"/>
    <xf numFmtId="0" fontId="18" fillId="0" borderId="0"/>
    <xf numFmtId="175" fontId="18" fillId="0" borderId="0"/>
    <xf numFmtId="176" fontId="18" fillId="0" borderId="0"/>
    <xf numFmtId="176" fontId="18" fillId="0" borderId="0"/>
    <xf numFmtId="176" fontId="18" fillId="0" borderId="0"/>
    <xf numFmtId="176" fontId="18" fillId="0" borderId="0"/>
    <xf numFmtId="175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176" fontId="18" fillId="0" borderId="0"/>
    <xf numFmtId="176" fontId="18" fillId="0" borderId="0"/>
    <xf numFmtId="0" fontId="18" fillId="0" borderId="0"/>
    <xf numFmtId="0" fontId="18" fillId="0" borderId="0"/>
    <xf numFmtId="0" fontId="18" fillId="0" borderId="0"/>
    <xf numFmtId="176" fontId="18" fillId="0" borderId="0"/>
    <xf numFmtId="176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175" fontId="18" fillId="0" borderId="0"/>
    <xf numFmtId="175" fontId="18" fillId="0" borderId="0"/>
    <xf numFmtId="176" fontId="18" fillId="0" borderId="0"/>
    <xf numFmtId="176" fontId="18" fillId="0" borderId="0"/>
    <xf numFmtId="176" fontId="18" fillId="0" borderId="0"/>
    <xf numFmtId="176" fontId="18" fillId="0" borderId="0"/>
    <xf numFmtId="175" fontId="18" fillId="0" borderId="0"/>
    <xf numFmtId="176" fontId="18" fillId="0" borderId="0"/>
    <xf numFmtId="176" fontId="18" fillId="0" borderId="0"/>
    <xf numFmtId="175" fontId="18" fillId="0" borderId="0"/>
    <xf numFmtId="176" fontId="18" fillId="0" borderId="0"/>
    <xf numFmtId="176" fontId="18" fillId="0" borderId="0"/>
    <xf numFmtId="175" fontId="18" fillId="0" borderId="0"/>
    <xf numFmtId="175" fontId="18" fillId="0" borderId="0"/>
    <xf numFmtId="176" fontId="18" fillId="0" borderId="0"/>
    <xf numFmtId="176" fontId="18" fillId="0" borderId="0"/>
    <xf numFmtId="176" fontId="18" fillId="0" borderId="0"/>
    <xf numFmtId="176" fontId="18" fillId="0" borderId="0"/>
    <xf numFmtId="175" fontId="18" fillId="0" borderId="0"/>
    <xf numFmtId="176" fontId="18" fillId="0" borderId="0"/>
    <xf numFmtId="176" fontId="18" fillId="0" borderId="0"/>
    <xf numFmtId="175" fontId="18" fillId="0" borderId="0"/>
    <xf numFmtId="176" fontId="18" fillId="0" borderId="0"/>
    <xf numFmtId="176" fontId="18" fillId="0" borderId="0"/>
    <xf numFmtId="28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175" fontId="18" fillId="0" borderId="0"/>
    <xf numFmtId="176" fontId="18" fillId="0" borderId="0"/>
    <xf numFmtId="176" fontId="18" fillId="0" borderId="0"/>
    <xf numFmtId="175" fontId="18" fillId="0" borderId="0"/>
    <xf numFmtId="176" fontId="18" fillId="0" borderId="0"/>
    <xf numFmtId="176" fontId="18" fillId="0" borderId="0"/>
    <xf numFmtId="28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280" fontId="18" fillId="0" borderId="0"/>
    <xf numFmtId="175" fontId="18" fillId="0" borderId="0"/>
    <xf numFmtId="175" fontId="18" fillId="0" borderId="0"/>
    <xf numFmtId="176" fontId="18" fillId="0" borderId="0"/>
    <xf numFmtId="176" fontId="18" fillId="0" borderId="0"/>
    <xf numFmtId="176" fontId="18" fillId="0" borderId="0"/>
    <xf numFmtId="176" fontId="18" fillId="0" borderId="0"/>
    <xf numFmtId="175" fontId="18" fillId="0" borderId="0"/>
    <xf numFmtId="176" fontId="18" fillId="0" borderId="0"/>
    <xf numFmtId="176" fontId="18" fillId="0" borderId="0"/>
    <xf numFmtId="175" fontId="18" fillId="0" borderId="0"/>
    <xf numFmtId="176" fontId="18" fillId="0" borderId="0"/>
    <xf numFmtId="176" fontId="18" fillId="0" borderId="0"/>
    <xf numFmtId="0" fontId="18" fillId="0" borderId="0"/>
    <xf numFmtId="175" fontId="18" fillId="0" borderId="0"/>
    <xf numFmtId="175" fontId="18" fillId="0" borderId="0"/>
    <xf numFmtId="176" fontId="18" fillId="0" borderId="0"/>
    <xf numFmtId="176" fontId="18" fillId="0" borderId="0"/>
    <xf numFmtId="176" fontId="18" fillId="0" borderId="0"/>
    <xf numFmtId="176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175" fontId="18" fillId="0" borderId="0"/>
    <xf numFmtId="175" fontId="18" fillId="0" borderId="0"/>
    <xf numFmtId="176" fontId="18" fillId="0" borderId="0"/>
    <xf numFmtId="176" fontId="18" fillId="0" borderId="0"/>
    <xf numFmtId="176" fontId="18" fillId="0" borderId="0"/>
    <xf numFmtId="176" fontId="18" fillId="0" borderId="0"/>
    <xf numFmtId="175" fontId="18" fillId="0" borderId="0"/>
    <xf numFmtId="176" fontId="18" fillId="0" borderId="0"/>
    <xf numFmtId="176" fontId="18" fillId="0" borderId="0"/>
    <xf numFmtId="175" fontId="18" fillId="0" borderId="0"/>
    <xf numFmtId="176" fontId="18" fillId="0" borderId="0"/>
    <xf numFmtId="176" fontId="18" fillId="0" borderId="0"/>
    <xf numFmtId="175" fontId="18" fillId="0" borderId="0"/>
    <xf numFmtId="175" fontId="18" fillId="0" borderId="0"/>
    <xf numFmtId="176" fontId="18" fillId="0" borderId="0"/>
    <xf numFmtId="176" fontId="18" fillId="0" borderId="0"/>
    <xf numFmtId="176" fontId="18" fillId="0" borderId="0"/>
    <xf numFmtId="176" fontId="18" fillId="0" borderId="0"/>
    <xf numFmtId="175" fontId="18" fillId="0" borderId="0"/>
    <xf numFmtId="176" fontId="18" fillId="0" borderId="0"/>
    <xf numFmtId="176" fontId="18" fillId="0" borderId="0"/>
    <xf numFmtId="175" fontId="18" fillId="0" borderId="0"/>
    <xf numFmtId="176" fontId="18" fillId="0" borderId="0"/>
    <xf numFmtId="176" fontId="18" fillId="0" borderId="0"/>
    <xf numFmtId="28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175" fontId="18" fillId="0" borderId="0"/>
    <xf numFmtId="176" fontId="18" fillId="0" borderId="0"/>
    <xf numFmtId="176" fontId="18" fillId="0" borderId="0"/>
    <xf numFmtId="0" fontId="18" fillId="0" borderId="0"/>
    <xf numFmtId="0" fontId="18" fillId="0" borderId="0"/>
    <xf numFmtId="175" fontId="18" fillId="0" borderId="0"/>
    <xf numFmtId="175" fontId="18" fillId="0" borderId="0"/>
    <xf numFmtId="176" fontId="18" fillId="0" borderId="0"/>
    <xf numFmtId="176" fontId="18" fillId="0" borderId="0"/>
    <xf numFmtId="176" fontId="18" fillId="0" borderId="0"/>
    <xf numFmtId="176" fontId="18" fillId="0" borderId="0"/>
    <xf numFmtId="175" fontId="18" fillId="0" borderId="0"/>
    <xf numFmtId="176" fontId="18" fillId="0" borderId="0"/>
    <xf numFmtId="176" fontId="18" fillId="0" borderId="0"/>
    <xf numFmtId="175" fontId="18" fillId="0" borderId="0"/>
    <xf numFmtId="176" fontId="18" fillId="0" borderId="0"/>
    <xf numFmtId="176" fontId="18" fillId="0" borderId="0"/>
    <xf numFmtId="175" fontId="18" fillId="0" borderId="0"/>
    <xf numFmtId="175" fontId="18" fillId="0" borderId="0"/>
    <xf numFmtId="176" fontId="18" fillId="0" borderId="0"/>
    <xf numFmtId="176" fontId="18" fillId="0" borderId="0"/>
    <xf numFmtId="176" fontId="18" fillId="0" borderId="0"/>
    <xf numFmtId="176" fontId="18" fillId="0" borderId="0"/>
    <xf numFmtId="175" fontId="18" fillId="0" borderId="0"/>
    <xf numFmtId="176" fontId="18" fillId="0" borderId="0"/>
    <xf numFmtId="176" fontId="18" fillId="0" borderId="0"/>
    <xf numFmtId="175" fontId="18" fillId="0" borderId="0"/>
    <xf numFmtId="176" fontId="18" fillId="0" borderId="0"/>
    <xf numFmtId="176" fontId="18" fillId="0" borderId="0"/>
    <xf numFmtId="0" fontId="18" fillId="0" borderId="0"/>
    <xf numFmtId="0" fontId="18" fillId="0" borderId="0"/>
    <xf numFmtId="175" fontId="18" fillId="0" borderId="0"/>
    <xf numFmtId="175" fontId="18" fillId="0" borderId="0"/>
    <xf numFmtId="176" fontId="18" fillId="0" borderId="0"/>
    <xf numFmtId="176" fontId="18" fillId="0" borderId="0"/>
    <xf numFmtId="176" fontId="18" fillId="0" borderId="0"/>
    <xf numFmtId="176" fontId="18" fillId="0" borderId="0"/>
    <xf numFmtId="0" fontId="18" fillId="0" borderId="0"/>
    <xf numFmtId="175" fontId="18" fillId="0" borderId="0"/>
    <xf numFmtId="176" fontId="18" fillId="0" borderId="0"/>
    <xf numFmtId="176" fontId="18" fillId="0" borderId="0"/>
    <xf numFmtId="175" fontId="18" fillId="0" borderId="0"/>
    <xf numFmtId="176" fontId="18" fillId="0" borderId="0"/>
    <xf numFmtId="176" fontId="18" fillId="0" borderId="0"/>
    <xf numFmtId="175" fontId="18" fillId="0" borderId="0"/>
    <xf numFmtId="175" fontId="18" fillId="0" borderId="0"/>
    <xf numFmtId="176" fontId="18" fillId="0" borderId="0"/>
    <xf numFmtId="176" fontId="18" fillId="0" borderId="0"/>
    <xf numFmtId="176" fontId="18" fillId="0" borderId="0"/>
    <xf numFmtId="176" fontId="18" fillId="0" borderId="0"/>
    <xf numFmtId="175" fontId="18" fillId="0" borderId="0"/>
    <xf numFmtId="176" fontId="18" fillId="0" borderId="0"/>
    <xf numFmtId="176" fontId="18" fillId="0" borderId="0"/>
    <xf numFmtId="175" fontId="18" fillId="0" borderId="0"/>
    <xf numFmtId="176" fontId="18" fillId="0" borderId="0"/>
    <xf numFmtId="176" fontId="18" fillId="0" borderId="0"/>
    <xf numFmtId="0" fontId="18" fillId="0" borderId="0"/>
    <xf numFmtId="0" fontId="18" fillId="0" borderId="0"/>
    <xf numFmtId="175" fontId="18" fillId="0" borderId="0"/>
    <xf numFmtId="175" fontId="18" fillId="0" borderId="0"/>
    <xf numFmtId="176" fontId="18" fillId="0" borderId="0"/>
    <xf numFmtId="176" fontId="18" fillId="0" borderId="0"/>
    <xf numFmtId="176" fontId="18" fillId="0" borderId="0"/>
    <xf numFmtId="176" fontId="18" fillId="0" borderId="0"/>
    <xf numFmtId="175" fontId="18" fillId="0" borderId="0"/>
    <xf numFmtId="176" fontId="18" fillId="0" borderId="0"/>
    <xf numFmtId="176" fontId="18" fillId="0" borderId="0"/>
    <xf numFmtId="175" fontId="18" fillId="0" borderId="0"/>
    <xf numFmtId="176" fontId="18" fillId="0" borderId="0"/>
    <xf numFmtId="176" fontId="18" fillId="0" borderId="0"/>
    <xf numFmtId="175" fontId="18" fillId="0" borderId="0"/>
    <xf numFmtId="175" fontId="18" fillId="0" borderId="0"/>
    <xf numFmtId="176" fontId="18" fillId="0" borderId="0"/>
    <xf numFmtId="176" fontId="18" fillId="0" borderId="0"/>
    <xf numFmtId="176" fontId="18" fillId="0" borderId="0"/>
    <xf numFmtId="176" fontId="18" fillId="0" borderId="0"/>
    <xf numFmtId="175" fontId="18" fillId="0" borderId="0"/>
    <xf numFmtId="176" fontId="18" fillId="0" borderId="0"/>
    <xf numFmtId="176" fontId="18" fillId="0" borderId="0"/>
    <xf numFmtId="175" fontId="18" fillId="0" borderId="0"/>
    <xf numFmtId="176" fontId="18" fillId="0" borderId="0"/>
    <xf numFmtId="176" fontId="18" fillId="0" borderId="0"/>
    <xf numFmtId="0" fontId="18" fillId="0" borderId="0"/>
    <xf numFmtId="0" fontId="18" fillId="0" borderId="0"/>
    <xf numFmtId="175" fontId="18" fillId="0" borderId="0"/>
    <xf numFmtId="175" fontId="18" fillId="0" borderId="0"/>
    <xf numFmtId="176" fontId="18" fillId="0" borderId="0"/>
    <xf numFmtId="176" fontId="18" fillId="0" borderId="0"/>
    <xf numFmtId="176" fontId="18" fillId="0" borderId="0"/>
    <xf numFmtId="176" fontId="18" fillId="0" borderId="0"/>
    <xf numFmtId="175" fontId="18" fillId="0" borderId="0"/>
    <xf numFmtId="176" fontId="18" fillId="0" borderId="0"/>
    <xf numFmtId="176" fontId="18" fillId="0" borderId="0"/>
    <xf numFmtId="175" fontId="18" fillId="0" borderId="0"/>
    <xf numFmtId="176" fontId="18" fillId="0" borderId="0"/>
    <xf numFmtId="176" fontId="18" fillId="0" borderId="0"/>
    <xf numFmtId="175" fontId="18" fillId="0" borderId="0"/>
    <xf numFmtId="175" fontId="18" fillId="0" borderId="0"/>
    <xf numFmtId="176" fontId="18" fillId="0" borderId="0"/>
    <xf numFmtId="176" fontId="18" fillId="0" borderId="0"/>
    <xf numFmtId="176" fontId="18" fillId="0" borderId="0"/>
    <xf numFmtId="176" fontId="18" fillId="0" borderId="0"/>
    <xf numFmtId="175" fontId="18" fillId="0" borderId="0"/>
    <xf numFmtId="176" fontId="18" fillId="0" borderId="0"/>
    <xf numFmtId="176" fontId="18" fillId="0" borderId="0"/>
    <xf numFmtId="175" fontId="18" fillId="0" borderId="0"/>
    <xf numFmtId="176" fontId="18" fillId="0" borderId="0"/>
    <xf numFmtId="176" fontId="18" fillId="0" borderId="0"/>
    <xf numFmtId="0" fontId="18" fillId="0" borderId="0"/>
    <xf numFmtId="0" fontId="18" fillId="0" borderId="0"/>
    <xf numFmtId="0" fontId="18" fillId="0" borderId="0"/>
    <xf numFmtId="175" fontId="18" fillId="0" borderId="0"/>
    <xf numFmtId="175" fontId="18" fillId="0" borderId="0"/>
    <xf numFmtId="176" fontId="18" fillId="0" borderId="0"/>
    <xf numFmtId="176" fontId="18" fillId="0" borderId="0"/>
    <xf numFmtId="176" fontId="18" fillId="0" borderId="0"/>
    <xf numFmtId="176" fontId="18" fillId="0" borderId="0"/>
    <xf numFmtId="175" fontId="18" fillId="0" borderId="0"/>
    <xf numFmtId="176" fontId="18" fillId="0" borderId="0"/>
    <xf numFmtId="176" fontId="18" fillId="0" borderId="0"/>
    <xf numFmtId="175" fontId="18" fillId="0" borderId="0"/>
    <xf numFmtId="176" fontId="18" fillId="0" borderId="0"/>
    <xf numFmtId="176" fontId="18" fillId="0" borderId="0"/>
    <xf numFmtId="175" fontId="18" fillId="0" borderId="0"/>
    <xf numFmtId="175" fontId="18" fillId="0" borderId="0"/>
    <xf numFmtId="176" fontId="18" fillId="0" borderId="0"/>
    <xf numFmtId="176" fontId="18" fillId="0" borderId="0"/>
    <xf numFmtId="176" fontId="18" fillId="0" borderId="0"/>
    <xf numFmtId="176" fontId="18" fillId="0" borderId="0"/>
    <xf numFmtId="175" fontId="18" fillId="0" borderId="0"/>
    <xf numFmtId="176" fontId="18" fillId="0" borderId="0"/>
    <xf numFmtId="176" fontId="18" fillId="0" borderId="0"/>
    <xf numFmtId="175" fontId="18" fillId="0" borderId="0"/>
    <xf numFmtId="176" fontId="18" fillId="0" borderId="0"/>
    <xf numFmtId="176" fontId="18" fillId="0" borderId="0"/>
    <xf numFmtId="0" fontId="18" fillId="0" borderId="0"/>
    <xf numFmtId="175" fontId="18" fillId="0" borderId="0"/>
    <xf numFmtId="175" fontId="18" fillId="0" borderId="0"/>
    <xf numFmtId="176" fontId="18" fillId="0" borderId="0"/>
    <xf numFmtId="176" fontId="18" fillId="0" borderId="0"/>
    <xf numFmtId="176" fontId="18" fillId="0" borderId="0"/>
    <xf numFmtId="176" fontId="18" fillId="0" borderId="0"/>
    <xf numFmtId="175" fontId="18" fillId="0" borderId="0"/>
    <xf numFmtId="176" fontId="18" fillId="0" borderId="0"/>
    <xf numFmtId="176" fontId="18" fillId="0" borderId="0"/>
    <xf numFmtId="175" fontId="18" fillId="0" borderId="0"/>
    <xf numFmtId="176" fontId="18" fillId="0" borderId="0"/>
    <xf numFmtId="176" fontId="18" fillId="0" borderId="0"/>
    <xf numFmtId="175" fontId="18" fillId="0" borderId="0"/>
    <xf numFmtId="175" fontId="18" fillId="0" borderId="0"/>
    <xf numFmtId="176" fontId="18" fillId="0" borderId="0"/>
    <xf numFmtId="176" fontId="18" fillId="0" borderId="0"/>
    <xf numFmtId="176" fontId="18" fillId="0" borderId="0"/>
    <xf numFmtId="176" fontId="18" fillId="0" borderId="0"/>
    <xf numFmtId="175" fontId="18" fillId="0" borderId="0"/>
    <xf numFmtId="176" fontId="18" fillId="0" borderId="0"/>
    <xf numFmtId="176" fontId="18" fillId="0" borderId="0"/>
    <xf numFmtId="175" fontId="18" fillId="0" borderId="0"/>
    <xf numFmtId="176" fontId="18" fillId="0" borderId="0"/>
    <xf numFmtId="176" fontId="18" fillId="0" borderId="0"/>
    <xf numFmtId="0" fontId="18" fillId="0" borderId="0"/>
    <xf numFmtId="175" fontId="18" fillId="0" borderId="0"/>
    <xf numFmtId="175" fontId="18" fillId="0" borderId="0"/>
    <xf numFmtId="176" fontId="18" fillId="0" borderId="0"/>
    <xf numFmtId="176" fontId="18" fillId="0" borderId="0"/>
    <xf numFmtId="176" fontId="18" fillId="0" borderId="0"/>
    <xf numFmtId="176" fontId="18" fillId="0" borderId="0"/>
    <xf numFmtId="175" fontId="18" fillId="0" borderId="0"/>
    <xf numFmtId="176" fontId="18" fillId="0" borderId="0"/>
    <xf numFmtId="176" fontId="18" fillId="0" borderId="0"/>
    <xf numFmtId="175" fontId="18" fillId="0" borderId="0"/>
    <xf numFmtId="176" fontId="18" fillId="0" borderId="0"/>
    <xf numFmtId="176" fontId="18" fillId="0" borderId="0"/>
    <xf numFmtId="175" fontId="18" fillId="0" borderId="0"/>
    <xf numFmtId="175" fontId="18" fillId="0" borderId="0"/>
    <xf numFmtId="176" fontId="18" fillId="0" borderId="0"/>
    <xf numFmtId="176" fontId="18" fillId="0" borderId="0"/>
    <xf numFmtId="176" fontId="18" fillId="0" borderId="0"/>
    <xf numFmtId="176" fontId="18" fillId="0" borderId="0"/>
    <xf numFmtId="175" fontId="18" fillId="0" borderId="0"/>
    <xf numFmtId="176" fontId="18" fillId="0" borderId="0"/>
    <xf numFmtId="176" fontId="18" fillId="0" borderId="0"/>
    <xf numFmtId="0" fontId="18" fillId="0" borderId="0"/>
    <xf numFmtId="175" fontId="18" fillId="0" borderId="0"/>
    <xf numFmtId="176" fontId="18" fillId="0" borderId="0"/>
    <xf numFmtId="176" fontId="18" fillId="0" borderId="0"/>
    <xf numFmtId="0" fontId="18" fillId="0" borderId="0"/>
    <xf numFmtId="0" fontId="18" fillId="0" borderId="0"/>
    <xf numFmtId="175" fontId="18" fillId="0" borderId="0"/>
    <xf numFmtId="175" fontId="18" fillId="0" borderId="0"/>
    <xf numFmtId="176" fontId="18" fillId="0" borderId="0"/>
    <xf numFmtId="176" fontId="18" fillId="0" borderId="0"/>
    <xf numFmtId="0" fontId="18" fillId="0" borderId="0"/>
    <xf numFmtId="176" fontId="18" fillId="0" borderId="0"/>
    <xf numFmtId="0" fontId="18" fillId="0" borderId="0"/>
    <xf numFmtId="176" fontId="18" fillId="0" borderId="0"/>
    <xf numFmtId="0" fontId="18" fillId="0" borderId="0"/>
    <xf numFmtId="0" fontId="18" fillId="0" borderId="0"/>
    <xf numFmtId="175" fontId="18" fillId="0" borderId="0"/>
    <xf numFmtId="176" fontId="18" fillId="0" borderId="0"/>
    <xf numFmtId="176" fontId="18" fillId="0" borderId="0"/>
    <xf numFmtId="0" fontId="18" fillId="0" borderId="0"/>
    <xf numFmtId="175" fontId="18" fillId="0" borderId="0"/>
    <xf numFmtId="176" fontId="18" fillId="0" borderId="0"/>
    <xf numFmtId="176" fontId="18" fillId="0" borderId="0"/>
    <xf numFmtId="175" fontId="18" fillId="0" borderId="0"/>
    <xf numFmtId="175" fontId="18" fillId="0" borderId="0"/>
    <xf numFmtId="176" fontId="18" fillId="0" borderId="0"/>
    <xf numFmtId="176" fontId="18" fillId="0" borderId="0"/>
    <xf numFmtId="0" fontId="18" fillId="0" borderId="0"/>
    <xf numFmtId="176" fontId="18" fillId="0" borderId="0"/>
    <xf numFmtId="176" fontId="18" fillId="0" borderId="0"/>
    <xf numFmtId="0" fontId="18" fillId="0" borderId="0"/>
    <xf numFmtId="175" fontId="18" fillId="0" borderId="0"/>
    <xf numFmtId="176" fontId="18" fillId="0" borderId="0"/>
    <xf numFmtId="176" fontId="18" fillId="0" borderId="0"/>
    <xf numFmtId="175" fontId="18" fillId="0" borderId="0"/>
    <xf numFmtId="176" fontId="18" fillId="0" borderId="0"/>
    <xf numFmtId="176" fontId="18" fillId="0" borderId="0"/>
    <xf numFmtId="0" fontId="18" fillId="0" borderId="0"/>
    <xf numFmtId="0" fontId="18" fillId="0" borderId="0"/>
    <xf numFmtId="175" fontId="18" fillId="0" borderId="0"/>
    <xf numFmtId="175" fontId="18" fillId="0" borderId="0"/>
    <xf numFmtId="176" fontId="18" fillId="0" borderId="0"/>
    <xf numFmtId="176" fontId="18" fillId="0" borderId="0"/>
    <xf numFmtId="176" fontId="18" fillId="0" borderId="0"/>
    <xf numFmtId="176" fontId="18" fillId="0" borderId="0"/>
    <xf numFmtId="175" fontId="18" fillId="0" borderId="0"/>
    <xf numFmtId="176" fontId="18" fillId="0" borderId="0"/>
    <xf numFmtId="176" fontId="18" fillId="0" borderId="0"/>
    <xf numFmtId="175" fontId="18" fillId="0" borderId="0"/>
    <xf numFmtId="176" fontId="18" fillId="0" borderId="0"/>
    <xf numFmtId="176" fontId="18" fillId="0" borderId="0"/>
    <xf numFmtId="175" fontId="18" fillId="0" borderId="0"/>
    <xf numFmtId="175" fontId="18" fillId="0" borderId="0"/>
    <xf numFmtId="176" fontId="18" fillId="0" borderId="0"/>
    <xf numFmtId="176" fontId="18" fillId="0" borderId="0"/>
    <xf numFmtId="176" fontId="18" fillId="0" borderId="0"/>
    <xf numFmtId="176" fontId="18" fillId="0" borderId="0"/>
    <xf numFmtId="175" fontId="18" fillId="0" borderId="0"/>
    <xf numFmtId="176" fontId="18" fillId="0" borderId="0"/>
    <xf numFmtId="176" fontId="18" fillId="0" borderId="0"/>
    <xf numFmtId="175" fontId="18" fillId="0" borderId="0"/>
    <xf numFmtId="176" fontId="18" fillId="0" borderId="0"/>
    <xf numFmtId="176" fontId="18" fillId="0" borderId="0"/>
    <xf numFmtId="0" fontId="18" fillId="0" borderId="0"/>
    <xf numFmtId="0" fontId="18" fillId="0" borderId="0"/>
    <xf numFmtId="175" fontId="18" fillId="0" borderId="0"/>
    <xf numFmtId="175" fontId="18" fillId="0" borderId="0"/>
    <xf numFmtId="176" fontId="18" fillId="0" borderId="0"/>
    <xf numFmtId="176" fontId="18" fillId="0" borderId="0"/>
    <xf numFmtId="176" fontId="18" fillId="0" borderId="0"/>
    <xf numFmtId="176" fontId="18" fillId="0" borderId="0"/>
    <xf numFmtId="175" fontId="18" fillId="0" borderId="0"/>
    <xf numFmtId="176" fontId="18" fillId="0" borderId="0"/>
    <xf numFmtId="176" fontId="18" fillId="0" borderId="0"/>
    <xf numFmtId="175" fontId="18" fillId="0" borderId="0"/>
    <xf numFmtId="176" fontId="18" fillId="0" borderId="0"/>
    <xf numFmtId="176" fontId="18" fillId="0" borderId="0"/>
    <xf numFmtId="175" fontId="18" fillId="0" borderId="0"/>
    <xf numFmtId="175" fontId="18" fillId="0" borderId="0"/>
    <xf numFmtId="176" fontId="18" fillId="0" borderId="0"/>
    <xf numFmtId="176" fontId="18" fillId="0" borderId="0"/>
    <xf numFmtId="176" fontId="18" fillId="0" borderId="0"/>
    <xf numFmtId="176" fontId="18" fillId="0" borderId="0"/>
    <xf numFmtId="175" fontId="18" fillId="0" borderId="0"/>
    <xf numFmtId="176" fontId="18" fillId="0" borderId="0"/>
    <xf numFmtId="176" fontId="18" fillId="0" borderId="0"/>
    <xf numFmtId="175" fontId="18" fillId="0" borderId="0"/>
    <xf numFmtId="176" fontId="18" fillId="0" borderId="0"/>
    <xf numFmtId="176" fontId="18" fillId="0" borderId="0"/>
    <xf numFmtId="0" fontId="18" fillId="0" borderId="0"/>
    <xf numFmtId="0" fontId="18" fillId="0" borderId="0"/>
    <xf numFmtId="175" fontId="18" fillId="0" borderId="0"/>
    <xf numFmtId="175" fontId="18" fillId="0" borderId="0"/>
    <xf numFmtId="176" fontId="18" fillId="0" borderId="0"/>
    <xf numFmtId="176" fontId="18" fillId="0" borderId="0"/>
    <xf numFmtId="176" fontId="18" fillId="0" borderId="0"/>
    <xf numFmtId="176" fontId="18" fillId="0" borderId="0"/>
    <xf numFmtId="175" fontId="18" fillId="0" borderId="0"/>
    <xf numFmtId="176" fontId="18" fillId="0" borderId="0"/>
    <xf numFmtId="176" fontId="18" fillId="0" borderId="0"/>
    <xf numFmtId="175" fontId="18" fillId="0" borderId="0"/>
    <xf numFmtId="176" fontId="18" fillId="0" borderId="0"/>
    <xf numFmtId="176" fontId="18" fillId="0" borderId="0"/>
    <xf numFmtId="175" fontId="18" fillId="0" borderId="0"/>
    <xf numFmtId="175" fontId="18" fillId="0" borderId="0"/>
    <xf numFmtId="176" fontId="18" fillId="0" borderId="0"/>
    <xf numFmtId="176" fontId="18" fillId="0" borderId="0"/>
    <xf numFmtId="176" fontId="18" fillId="0" borderId="0"/>
    <xf numFmtId="176" fontId="18" fillId="0" borderId="0"/>
    <xf numFmtId="175" fontId="18" fillId="0" borderId="0"/>
    <xf numFmtId="176" fontId="18" fillId="0" borderId="0"/>
    <xf numFmtId="176" fontId="18" fillId="0" borderId="0"/>
    <xf numFmtId="175" fontId="18" fillId="0" borderId="0"/>
    <xf numFmtId="176" fontId="18" fillId="0" borderId="0"/>
    <xf numFmtId="176" fontId="18" fillId="0" borderId="0"/>
    <xf numFmtId="0" fontId="18" fillId="0" borderId="0"/>
    <xf numFmtId="0" fontId="18" fillId="0" borderId="0"/>
    <xf numFmtId="0" fontId="18" fillId="0" borderId="0"/>
    <xf numFmtId="175" fontId="18" fillId="0" borderId="0"/>
    <xf numFmtId="175" fontId="18" fillId="0" borderId="0"/>
    <xf numFmtId="176" fontId="18" fillId="0" borderId="0"/>
    <xf numFmtId="176" fontId="18" fillId="0" borderId="0"/>
    <xf numFmtId="176" fontId="18" fillId="0" borderId="0"/>
    <xf numFmtId="176" fontId="18" fillId="0" borderId="0"/>
    <xf numFmtId="175" fontId="18" fillId="0" borderId="0"/>
    <xf numFmtId="176" fontId="18" fillId="0" borderId="0"/>
    <xf numFmtId="176" fontId="18" fillId="0" borderId="0"/>
    <xf numFmtId="175" fontId="18" fillId="0" borderId="0"/>
    <xf numFmtId="176" fontId="18" fillId="0" borderId="0"/>
    <xf numFmtId="176" fontId="18" fillId="0" borderId="0"/>
    <xf numFmtId="175" fontId="18" fillId="0" borderId="0"/>
    <xf numFmtId="175" fontId="18" fillId="0" borderId="0"/>
    <xf numFmtId="176" fontId="18" fillId="0" borderId="0"/>
    <xf numFmtId="176" fontId="18" fillId="0" borderId="0"/>
    <xf numFmtId="176" fontId="18" fillId="0" borderId="0"/>
    <xf numFmtId="176" fontId="18" fillId="0" borderId="0"/>
    <xf numFmtId="175" fontId="18" fillId="0" borderId="0"/>
    <xf numFmtId="176" fontId="18" fillId="0" borderId="0"/>
    <xf numFmtId="176" fontId="18" fillId="0" borderId="0"/>
    <xf numFmtId="175" fontId="18" fillId="0" borderId="0"/>
    <xf numFmtId="176" fontId="18" fillId="0" borderId="0"/>
    <xf numFmtId="176" fontId="18" fillId="0" borderId="0"/>
    <xf numFmtId="0" fontId="18" fillId="0" borderId="0"/>
    <xf numFmtId="175" fontId="18" fillId="0" borderId="0"/>
    <xf numFmtId="175" fontId="18" fillId="0" borderId="0"/>
    <xf numFmtId="176" fontId="18" fillId="0" borderId="0"/>
    <xf numFmtId="176" fontId="18" fillId="0" borderId="0"/>
    <xf numFmtId="176" fontId="18" fillId="0" borderId="0"/>
    <xf numFmtId="176" fontId="18" fillId="0" borderId="0"/>
    <xf numFmtId="175" fontId="18" fillId="0" borderId="0"/>
    <xf numFmtId="176" fontId="18" fillId="0" borderId="0"/>
    <xf numFmtId="176" fontId="18" fillId="0" borderId="0"/>
    <xf numFmtId="175" fontId="18" fillId="0" borderId="0"/>
    <xf numFmtId="176" fontId="18" fillId="0" borderId="0"/>
    <xf numFmtId="176" fontId="18" fillId="0" borderId="0"/>
    <xf numFmtId="175" fontId="18" fillId="0" borderId="0"/>
    <xf numFmtId="175" fontId="18" fillId="0" borderId="0"/>
    <xf numFmtId="176" fontId="18" fillId="0" borderId="0"/>
    <xf numFmtId="176" fontId="18" fillId="0" borderId="0"/>
    <xf numFmtId="176" fontId="18" fillId="0" borderId="0"/>
    <xf numFmtId="176" fontId="18" fillId="0" borderId="0"/>
    <xf numFmtId="175" fontId="18" fillId="0" borderId="0"/>
    <xf numFmtId="176" fontId="18" fillId="0" borderId="0"/>
    <xf numFmtId="176" fontId="18" fillId="0" borderId="0"/>
    <xf numFmtId="175" fontId="18" fillId="0" borderId="0"/>
    <xf numFmtId="176" fontId="18" fillId="0" borderId="0"/>
    <xf numFmtId="176" fontId="18" fillId="0" borderId="0"/>
    <xf numFmtId="0" fontId="18" fillId="0" borderId="0"/>
    <xf numFmtId="175" fontId="18" fillId="0" borderId="0"/>
    <xf numFmtId="175" fontId="18" fillId="0" borderId="0"/>
    <xf numFmtId="176" fontId="18" fillId="0" borderId="0"/>
    <xf numFmtId="176" fontId="18" fillId="0" borderId="0"/>
    <xf numFmtId="176" fontId="18" fillId="0" borderId="0"/>
    <xf numFmtId="176" fontId="18" fillId="0" borderId="0"/>
    <xf numFmtId="175" fontId="18" fillId="0" borderId="0"/>
    <xf numFmtId="176" fontId="18" fillId="0" borderId="0"/>
    <xf numFmtId="176" fontId="18" fillId="0" borderId="0"/>
    <xf numFmtId="175" fontId="18" fillId="0" borderId="0"/>
    <xf numFmtId="176" fontId="18" fillId="0" borderId="0"/>
    <xf numFmtId="176" fontId="18" fillId="0" borderId="0"/>
    <xf numFmtId="175" fontId="18" fillId="0" borderId="0"/>
    <xf numFmtId="175" fontId="18" fillId="0" borderId="0"/>
    <xf numFmtId="176" fontId="18" fillId="0" borderId="0"/>
    <xf numFmtId="176" fontId="18" fillId="0" borderId="0"/>
    <xf numFmtId="176" fontId="18" fillId="0" borderId="0"/>
    <xf numFmtId="176" fontId="18" fillId="0" borderId="0"/>
    <xf numFmtId="175" fontId="18" fillId="0" borderId="0"/>
    <xf numFmtId="176" fontId="18" fillId="0" borderId="0"/>
    <xf numFmtId="176" fontId="18" fillId="0" borderId="0"/>
    <xf numFmtId="0" fontId="18" fillId="0" borderId="0"/>
    <xf numFmtId="0" fontId="18" fillId="0" borderId="0"/>
    <xf numFmtId="175" fontId="18" fillId="0" borderId="0"/>
    <xf numFmtId="175" fontId="18" fillId="0" borderId="0"/>
    <xf numFmtId="176" fontId="18" fillId="0" borderId="0"/>
    <xf numFmtId="176" fontId="18" fillId="0" borderId="0"/>
    <xf numFmtId="176" fontId="18" fillId="0" borderId="0"/>
    <xf numFmtId="176" fontId="18" fillId="0" borderId="0"/>
    <xf numFmtId="0" fontId="18" fillId="0" borderId="0"/>
    <xf numFmtId="175" fontId="18" fillId="0" borderId="0"/>
    <xf numFmtId="176" fontId="18" fillId="0" borderId="0"/>
    <xf numFmtId="176" fontId="18" fillId="0" borderId="0"/>
    <xf numFmtId="175" fontId="18" fillId="0" borderId="0"/>
    <xf numFmtId="176" fontId="18" fillId="0" borderId="0"/>
    <xf numFmtId="176" fontId="18" fillId="0" borderId="0"/>
    <xf numFmtId="175" fontId="18" fillId="0" borderId="0"/>
    <xf numFmtId="175" fontId="18" fillId="0" borderId="0"/>
    <xf numFmtId="176" fontId="18" fillId="0" borderId="0"/>
    <xf numFmtId="176" fontId="18" fillId="0" borderId="0"/>
    <xf numFmtId="176" fontId="18" fillId="0" borderId="0"/>
    <xf numFmtId="176" fontId="18" fillId="0" borderId="0"/>
    <xf numFmtId="175" fontId="18" fillId="0" borderId="0"/>
    <xf numFmtId="176" fontId="18" fillId="0" borderId="0"/>
    <xf numFmtId="176" fontId="18" fillId="0" borderId="0"/>
    <xf numFmtId="175" fontId="18" fillId="0" borderId="0"/>
    <xf numFmtId="176" fontId="18" fillId="0" borderId="0"/>
    <xf numFmtId="176" fontId="18" fillId="0" borderId="0"/>
    <xf numFmtId="0" fontId="18" fillId="0" borderId="0"/>
    <xf numFmtId="0" fontId="18" fillId="0" borderId="0"/>
    <xf numFmtId="175" fontId="18" fillId="0" borderId="0"/>
    <xf numFmtId="175" fontId="18" fillId="0" borderId="0"/>
    <xf numFmtId="176" fontId="18" fillId="0" borderId="0"/>
    <xf numFmtId="176" fontId="18" fillId="0" borderId="0"/>
    <xf numFmtId="176" fontId="18" fillId="0" borderId="0"/>
    <xf numFmtId="176" fontId="18" fillId="0" borderId="0"/>
    <xf numFmtId="175" fontId="18" fillId="0" borderId="0"/>
    <xf numFmtId="176" fontId="18" fillId="0" borderId="0"/>
    <xf numFmtId="176" fontId="18" fillId="0" borderId="0"/>
    <xf numFmtId="175" fontId="18" fillId="0" borderId="0"/>
    <xf numFmtId="176" fontId="18" fillId="0" borderId="0"/>
    <xf numFmtId="176" fontId="18" fillId="0" borderId="0"/>
    <xf numFmtId="175" fontId="18" fillId="0" borderId="0"/>
    <xf numFmtId="175" fontId="18" fillId="0" borderId="0"/>
    <xf numFmtId="176" fontId="18" fillId="0" borderId="0"/>
    <xf numFmtId="176" fontId="18" fillId="0" borderId="0"/>
    <xf numFmtId="176" fontId="18" fillId="0" borderId="0"/>
    <xf numFmtId="176" fontId="18" fillId="0" borderId="0"/>
    <xf numFmtId="175" fontId="18" fillId="0" borderId="0"/>
    <xf numFmtId="176" fontId="18" fillId="0" borderId="0"/>
    <xf numFmtId="176" fontId="18" fillId="0" borderId="0"/>
    <xf numFmtId="175" fontId="18" fillId="0" borderId="0"/>
    <xf numFmtId="176" fontId="18" fillId="0" borderId="0"/>
    <xf numFmtId="176" fontId="18" fillId="0" borderId="0"/>
    <xf numFmtId="0" fontId="18" fillId="0" borderId="0"/>
    <xf numFmtId="0" fontId="18" fillId="0" borderId="0"/>
    <xf numFmtId="175" fontId="18" fillId="0" borderId="0"/>
    <xf numFmtId="175" fontId="18" fillId="0" borderId="0"/>
    <xf numFmtId="176" fontId="18" fillId="0" borderId="0"/>
    <xf numFmtId="176" fontId="18" fillId="0" borderId="0"/>
    <xf numFmtId="176" fontId="18" fillId="0" borderId="0"/>
    <xf numFmtId="176" fontId="18" fillId="0" borderId="0"/>
    <xf numFmtId="0" fontId="18" fillId="0" borderId="0"/>
    <xf numFmtId="175" fontId="18" fillId="0" borderId="0"/>
    <xf numFmtId="176" fontId="18" fillId="0" borderId="0"/>
    <xf numFmtId="176" fontId="18" fillId="0" borderId="0"/>
    <xf numFmtId="175" fontId="18" fillId="0" borderId="0"/>
    <xf numFmtId="176" fontId="18" fillId="0" borderId="0"/>
    <xf numFmtId="176" fontId="18" fillId="0" borderId="0"/>
    <xf numFmtId="175" fontId="18" fillId="0" borderId="0"/>
    <xf numFmtId="175" fontId="18" fillId="0" borderId="0"/>
    <xf numFmtId="176" fontId="18" fillId="0" borderId="0"/>
    <xf numFmtId="176" fontId="18" fillId="0" borderId="0"/>
    <xf numFmtId="176" fontId="18" fillId="0" borderId="0"/>
    <xf numFmtId="176" fontId="18" fillId="0" borderId="0"/>
    <xf numFmtId="0" fontId="18" fillId="0" borderId="0"/>
    <xf numFmtId="175" fontId="18" fillId="0" borderId="0"/>
    <xf numFmtId="176" fontId="18" fillId="0" borderId="0"/>
    <xf numFmtId="176" fontId="18" fillId="0" borderId="0"/>
    <xf numFmtId="175" fontId="18" fillId="0" borderId="0"/>
    <xf numFmtId="176" fontId="18" fillId="0" borderId="0"/>
    <xf numFmtId="176" fontId="18" fillId="0" borderId="0"/>
    <xf numFmtId="0" fontId="18" fillId="0" borderId="0"/>
    <xf numFmtId="0" fontId="18" fillId="0" borderId="0"/>
    <xf numFmtId="175" fontId="18" fillId="0" borderId="0"/>
    <xf numFmtId="175" fontId="18" fillId="0" borderId="0"/>
    <xf numFmtId="176" fontId="18" fillId="0" borderId="0"/>
    <xf numFmtId="176" fontId="18" fillId="0" borderId="0"/>
    <xf numFmtId="176" fontId="18" fillId="0" borderId="0"/>
    <xf numFmtId="176" fontId="18" fillId="0" borderId="0"/>
    <xf numFmtId="175" fontId="18" fillId="0" borderId="0"/>
    <xf numFmtId="176" fontId="18" fillId="0" borderId="0"/>
    <xf numFmtId="176" fontId="18" fillId="0" borderId="0"/>
    <xf numFmtId="175" fontId="18" fillId="0" borderId="0"/>
    <xf numFmtId="176" fontId="18" fillId="0" borderId="0"/>
    <xf numFmtId="176" fontId="18" fillId="0" borderId="0"/>
    <xf numFmtId="175" fontId="18" fillId="0" borderId="0"/>
    <xf numFmtId="175" fontId="18" fillId="0" borderId="0"/>
    <xf numFmtId="176" fontId="18" fillId="0" borderId="0"/>
    <xf numFmtId="176" fontId="18" fillId="0" borderId="0"/>
    <xf numFmtId="176" fontId="18" fillId="0" borderId="0"/>
    <xf numFmtId="176" fontId="18" fillId="0" borderId="0"/>
    <xf numFmtId="175" fontId="18" fillId="0" borderId="0"/>
    <xf numFmtId="176" fontId="18" fillId="0" borderId="0"/>
    <xf numFmtId="176" fontId="18" fillId="0" borderId="0"/>
    <xf numFmtId="175" fontId="18" fillId="0" borderId="0"/>
    <xf numFmtId="176" fontId="18" fillId="0" borderId="0"/>
    <xf numFmtId="176" fontId="18" fillId="0" borderId="0"/>
    <xf numFmtId="0" fontId="18" fillId="0" borderId="0"/>
    <xf numFmtId="0" fontId="18" fillId="0" borderId="0"/>
    <xf numFmtId="0" fontId="18" fillId="0" borderId="0"/>
    <xf numFmtId="175" fontId="18" fillId="0" borderId="0"/>
    <xf numFmtId="175" fontId="18" fillId="0" borderId="0"/>
    <xf numFmtId="176" fontId="18" fillId="0" borderId="0"/>
    <xf numFmtId="176" fontId="18" fillId="0" borderId="0"/>
    <xf numFmtId="176" fontId="18" fillId="0" borderId="0"/>
    <xf numFmtId="176" fontId="18" fillId="0" borderId="0"/>
    <xf numFmtId="175" fontId="18" fillId="0" borderId="0"/>
    <xf numFmtId="176" fontId="18" fillId="0" borderId="0"/>
    <xf numFmtId="176" fontId="18" fillId="0" borderId="0"/>
    <xf numFmtId="175" fontId="18" fillId="0" borderId="0"/>
    <xf numFmtId="176" fontId="18" fillId="0" borderId="0"/>
    <xf numFmtId="176" fontId="18" fillId="0" borderId="0"/>
    <xf numFmtId="175" fontId="18" fillId="0" borderId="0"/>
    <xf numFmtId="175" fontId="18" fillId="0" borderId="0"/>
    <xf numFmtId="176" fontId="18" fillId="0" borderId="0"/>
    <xf numFmtId="176" fontId="18" fillId="0" borderId="0"/>
    <xf numFmtId="176" fontId="18" fillId="0" borderId="0"/>
    <xf numFmtId="176" fontId="18" fillId="0" borderId="0"/>
    <xf numFmtId="175" fontId="18" fillId="0" borderId="0"/>
    <xf numFmtId="176" fontId="18" fillId="0" borderId="0"/>
    <xf numFmtId="176" fontId="18" fillId="0" borderId="0"/>
    <xf numFmtId="175" fontId="18" fillId="0" borderId="0"/>
    <xf numFmtId="176" fontId="18" fillId="0" borderId="0"/>
    <xf numFmtId="176" fontId="18" fillId="0" borderId="0"/>
    <xf numFmtId="0" fontId="18" fillId="0" borderId="0"/>
    <xf numFmtId="175" fontId="18" fillId="0" borderId="0"/>
    <xf numFmtId="175" fontId="18" fillId="0" borderId="0"/>
    <xf numFmtId="176" fontId="18" fillId="0" borderId="0"/>
    <xf numFmtId="176" fontId="18" fillId="0" borderId="0"/>
    <xf numFmtId="176" fontId="18" fillId="0" borderId="0"/>
    <xf numFmtId="176" fontId="18" fillId="0" borderId="0"/>
    <xf numFmtId="175" fontId="18" fillId="0" borderId="0"/>
    <xf numFmtId="176" fontId="18" fillId="0" borderId="0"/>
    <xf numFmtId="176" fontId="18" fillId="0" borderId="0"/>
    <xf numFmtId="175" fontId="18" fillId="0" borderId="0"/>
    <xf numFmtId="176" fontId="18" fillId="0" borderId="0"/>
    <xf numFmtId="176" fontId="18" fillId="0" borderId="0"/>
    <xf numFmtId="175" fontId="18" fillId="0" borderId="0"/>
    <xf numFmtId="175" fontId="18" fillId="0" borderId="0"/>
    <xf numFmtId="176" fontId="18" fillId="0" borderId="0"/>
    <xf numFmtId="176" fontId="18" fillId="0" borderId="0"/>
    <xf numFmtId="176" fontId="18" fillId="0" borderId="0"/>
    <xf numFmtId="176" fontId="18" fillId="0" borderId="0"/>
    <xf numFmtId="175" fontId="18" fillId="0" borderId="0"/>
    <xf numFmtId="176" fontId="18" fillId="0" borderId="0"/>
    <xf numFmtId="176" fontId="18" fillId="0" borderId="0"/>
    <xf numFmtId="175" fontId="18" fillId="0" borderId="0"/>
    <xf numFmtId="176" fontId="18" fillId="0" borderId="0"/>
    <xf numFmtId="176" fontId="18" fillId="0" borderId="0"/>
    <xf numFmtId="0" fontId="18" fillId="0" borderId="0"/>
    <xf numFmtId="175" fontId="18" fillId="0" borderId="0"/>
    <xf numFmtId="175" fontId="18" fillId="0" borderId="0"/>
    <xf numFmtId="176" fontId="18" fillId="0" borderId="0"/>
    <xf numFmtId="176" fontId="18" fillId="0" borderId="0"/>
    <xf numFmtId="176" fontId="18" fillId="0" borderId="0"/>
    <xf numFmtId="176" fontId="18" fillId="0" borderId="0"/>
    <xf numFmtId="175" fontId="18" fillId="0" borderId="0"/>
    <xf numFmtId="176" fontId="18" fillId="0" borderId="0"/>
    <xf numFmtId="176" fontId="18" fillId="0" borderId="0"/>
    <xf numFmtId="175" fontId="18" fillId="0" borderId="0"/>
    <xf numFmtId="176" fontId="18" fillId="0" borderId="0"/>
    <xf numFmtId="176" fontId="18" fillId="0" borderId="0"/>
    <xf numFmtId="175" fontId="18" fillId="0" borderId="0"/>
    <xf numFmtId="175" fontId="18" fillId="0" borderId="0"/>
    <xf numFmtId="176" fontId="18" fillId="0" borderId="0"/>
    <xf numFmtId="176" fontId="18" fillId="0" borderId="0"/>
    <xf numFmtId="176" fontId="18" fillId="0" borderId="0"/>
    <xf numFmtId="176" fontId="18" fillId="0" borderId="0"/>
    <xf numFmtId="175" fontId="18" fillId="0" borderId="0"/>
    <xf numFmtId="176" fontId="18" fillId="0" borderId="0"/>
    <xf numFmtId="176" fontId="18" fillId="0" borderId="0"/>
    <xf numFmtId="175" fontId="18" fillId="0" borderId="0"/>
    <xf numFmtId="175" fontId="18" fillId="0" borderId="0"/>
    <xf numFmtId="176" fontId="18" fillId="0" borderId="0"/>
    <xf numFmtId="176" fontId="18" fillId="0" borderId="0"/>
    <xf numFmtId="176" fontId="18" fillId="0" borderId="0"/>
    <xf numFmtId="176" fontId="18" fillId="0" borderId="0"/>
    <xf numFmtId="175" fontId="18" fillId="0" borderId="0"/>
    <xf numFmtId="176" fontId="18" fillId="0" borderId="0"/>
    <xf numFmtId="176" fontId="18" fillId="0" borderId="0"/>
    <xf numFmtId="175" fontId="18" fillId="0" borderId="0"/>
    <xf numFmtId="176" fontId="18" fillId="0" borderId="0"/>
    <xf numFmtId="176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175" fontId="18" fillId="0" borderId="0"/>
    <xf numFmtId="175" fontId="18" fillId="0" borderId="0"/>
    <xf numFmtId="176" fontId="18" fillId="0" borderId="0"/>
    <xf numFmtId="176" fontId="18" fillId="0" borderId="0"/>
    <xf numFmtId="176" fontId="18" fillId="0" borderId="0"/>
    <xf numFmtId="176" fontId="18" fillId="0" borderId="0"/>
    <xf numFmtId="175" fontId="18" fillId="0" borderId="0"/>
    <xf numFmtId="176" fontId="18" fillId="0" borderId="0"/>
    <xf numFmtId="176" fontId="18" fillId="0" borderId="0"/>
    <xf numFmtId="175" fontId="18" fillId="0" borderId="0"/>
    <xf numFmtId="176" fontId="18" fillId="0" borderId="0"/>
    <xf numFmtId="176" fontId="18" fillId="0" borderId="0"/>
    <xf numFmtId="175" fontId="18" fillId="0" borderId="0"/>
    <xf numFmtId="175" fontId="18" fillId="0" borderId="0"/>
    <xf numFmtId="176" fontId="18" fillId="0" borderId="0"/>
    <xf numFmtId="176" fontId="18" fillId="0" borderId="0"/>
    <xf numFmtId="176" fontId="18" fillId="0" borderId="0"/>
    <xf numFmtId="176" fontId="18" fillId="0" borderId="0"/>
    <xf numFmtId="175" fontId="18" fillId="0" borderId="0"/>
    <xf numFmtId="176" fontId="18" fillId="0" borderId="0"/>
    <xf numFmtId="176" fontId="18" fillId="0" borderId="0"/>
    <xf numFmtId="175" fontId="18" fillId="0" borderId="0"/>
    <xf numFmtId="176" fontId="18" fillId="0" borderId="0"/>
    <xf numFmtId="176" fontId="18" fillId="0" borderId="0"/>
    <xf numFmtId="0" fontId="18" fillId="0" borderId="0"/>
    <xf numFmtId="175" fontId="18" fillId="0" borderId="0"/>
    <xf numFmtId="175" fontId="18" fillId="0" borderId="0"/>
    <xf numFmtId="176" fontId="18" fillId="0" borderId="0"/>
    <xf numFmtId="176" fontId="18" fillId="0" borderId="0"/>
    <xf numFmtId="176" fontId="18" fillId="0" borderId="0"/>
    <xf numFmtId="176" fontId="18" fillId="0" borderId="0"/>
    <xf numFmtId="175" fontId="18" fillId="0" borderId="0"/>
    <xf numFmtId="176" fontId="18" fillId="0" borderId="0"/>
    <xf numFmtId="176" fontId="18" fillId="0" borderId="0"/>
    <xf numFmtId="175" fontId="18" fillId="0" borderId="0"/>
    <xf numFmtId="176" fontId="18" fillId="0" borderId="0"/>
    <xf numFmtId="176" fontId="18" fillId="0" borderId="0"/>
    <xf numFmtId="0" fontId="18" fillId="0" borderId="0"/>
    <xf numFmtId="175" fontId="18" fillId="0" borderId="0"/>
    <xf numFmtId="175" fontId="18" fillId="0" borderId="0"/>
    <xf numFmtId="176" fontId="18" fillId="0" borderId="0"/>
    <xf numFmtId="176" fontId="18" fillId="0" borderId="0"/>
    <xf numFmtId="176" fontId="18" fillId="0" borderId="0"/>
    <xf numFmtId="176" fontId="18" fillId="0" borderId="0"/>
    <xf numFmtId="175" fontId="18" fillId="0" borderId="0"/>
    <xf numFmtId="176" fontId="18" fillId="0" borderId="0"/>
    <xf numFmtId="176" fontId="18" fillId="0" borderId="0"/>
    <xf numFmtId="175" fontId="18" fillId="0" borderId="0"/>
    <xf numFmtId="176" fontId="18" fillId="0" borderId="0"/>
    <xf numFmtId="176" fontId="18" fillId="0" borderId="0"/>
    <xf numFmtId="0" fontId="18" fillId="0" borderId="0"/>
    <xf numFmtId="175" fontId="18" fillId="0" borderId="0"/>
    <xf numFmtId="175" fontId="18" fillId="0" borderId="0"/>
    <xf numFmtId="176" fontId="18" fillId="0" borderId="0"/>
    <xf numFmtId="176" fontId="18" fillId="0" borderId="0"/>
    <xf numFmtId="176" fontId="18" fillId="0" borderId="0"/>
    <xf numFmtId="176" fontId="18" fillId="0" borderId="0"/>
    <xf numFmtId="175" fontId="18" fillId="0" borderId="0"/>
    <xf numFmtId="176" fontId="18" fillId="0" borderId="0"/>
    <xf numFmtId="176" fontId="18" fillId="0" borderId="0"/>
    <xf numFmtId="175" fontId="18" fillId="0" borderId="0"/>
    <xf numFmtId="176" fontId="18" fillId="0" borderId="0"/>
    <xf numFmtId="176" fontId="18" fillId="0" borderId="0"/>
    <xf numFmtId="175" fontId="18" fillId="0" borderId="0"/>
    <xf numFmtId="176" fontId="18" fillId="0" borderId="0"/>
    <xf numFmtId="176" fontId="18" fillId="0" borderId="0"/>
    <xf numFmtId="0" fontId="18" fillId="0" borderId="0"/>
    <xf numFmtId="0" fontId="18" fillId="0" borderId="0"/>
    <xf numFmtId="175" fontId="18" fillId="0" borderId="0"/>
    <xf numFmtId="175" fontId="18" fillId="0" borderId="0"/>
    <xf numFmtId="176" fontId="18" fillId="0" borderId="0"/>
    <xf numFmtId="176" fontId="18" fillId="0" borderId="0"/>
    <xf numFmtId="176" fontId="18" fillId="0" borderId="0"/>
    <xf numFmtId="176" fontId="18" fillId="0" borderId="0"/>
    <xf numFmtId="175" fontId="18" fillId="0" borderId="0"/>
    <xf numFmtId="176" fontId="18" fillId="0" borderId="0"/>
    <xf numFmtId="176" fontId="18" fillId="0" borderId="0"/>
    <xf numFmtId="175" fontId="18" fillId="0" borderId="0"/>
    <xf numFmtId="176" fontId="18" fillId="0" borderId="0"/>
    <xf numFmtId="176" fontId="18" fillId="0" borderId="0"/>
    <xf numFmtId="175" fontId="18" fillId="0" borderId="0"/>
    <xf numFmtId="175" fontId="18" fillId="0" borderId="0"/>
    <xf numFmtId="176" fontId="18" fillId="0" borderId="0"/>
    <xf numFmtId="176" fontId="18" fillId="0" borderId="0"/>
    <xf numFmtId="176" fontId="18" fillId="0" borderId="0"/>
    <xf numFmtId="176" fontId="18" fillId="0" borderId="0"/>
    <xf numFmtId="175" fontId="18" fillId="0" borderId="0"/>
    <xf numFmtId="176" fontId="18" fillId="0" borderId="0"/>
    <xf numFmtId="176" fontId="18" fillId="0" borderId="0"/>
    <xf numFmtId="175" fontId="18" fillId="0" borderId="0"/>
    <xf numFmtId="176" fontId="18" fillId="0" borderId="0"/>
    <xf numFmtId="176" fontId="18" fillId="0" borderId="0"/>
    <xf numFmtId="0" fontId="18" fillId="0" borderId="0"/>
    <xf numFmtId="0" fontId="18" fillId="0" borderId="0"/>
    <xf numFmtId="217" fontId="18" fillId="0" borderId="0"/>
    <xf numFmtId="0" fontId="18" fillId="0" borderId="0"/>
    <xf numFmtId="175" fontId="18" fillId="0" borderId="0"/>
    <xf numFmtId="175" fontId="18" fillId="0" borderId="0"/>
    <xf numFmtId="176" fontId="18" fillId="0" borderId="0"/>
    <xf numFmtId="176" fontId="18" fillId="0" borderId="0"/>
    <xf numFmtId="176" fontId="18" fillId="0" borderId="0"/>
    <xf numFmtId="176" fontId="18" fillId="0" borderId="0"/>
    <xf numFmtId="0" fontId="18" fillId="0" borderId="0"/>
    <xf numFmtId="175" fontId="18" fillId="0" borderId="0"/>
    <xf numFmtId="176" fontId="18" fillId="0" borderId="0"/>
    <xf numFmtId="176" fontId="18" fillId="0" borderId="0"/>
    <xf numFmtId="175" fontId="18" fillId="0" borderId="0"/>
    <xf numFmtId="176" fontId="18" fillId="0" borderId="0"/>
    <xf numFmtId="176" fontId="18" fillId="0" borderId="0"/>
    <xf numFmtId="175" fontId="18" fillId="0" borderId="0"/>
    <xf numFmtId="175" fontId="18" fillId="0" borderId="0"/>
    <xf numFmtId="176" fontId="18" fillId="0" borderId="0"/>
    <xf numFmtId="176" fontId="18" fillId="0" borderId="0"/>
    <xf numFmtId="176" fontId="18" fillId="0" borderId="0"/>
    <xf numFmtId="176" fontId="18" fillId="0" borderId="0"/>
    <xf numFmtId="175" fontId="18" fillId="0" borderId="0"/>
    <xf numFmtId="176" fontId="18" fillId="0" borderId="0"/>
    <xf numFmtId="176" fontId="18" fillId="0" borderId="0"/>
    <xf numFmtId="175" fontId="18" fillId="0" borderId="0"/>
    <xf numFmtId="176" fontId="18" fillId="0" borderId="0"/>
    <xf numFmtId="176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175" fontId="18" fillId="0" borderId="0"/>
    <xf numFmtId="175" fontId="18" fillId="0" borderId="0"/>
    <xf numFmtId="176" fontId="18" fillId="0" borderId="0"/>
    <xf numFmtId="176" fontId="18" fillId="0" borderId="0"/>
    <xf numFmtId="176" fontId="18" fillId="0" borderId="0"/>
    <xf numFmtId="176" fontId="18" fillId="0" borderId="0"/>
    <xf numFmtId="175" fontId="18" fillId="0" borderId="0"/>
    <xf numFmtId="176" fontId="18" fillId="0" borderId="0"/>
    <xf numFmtId="176" fontId="18" fillId="0" borderId="0"/>
    <xf numFmtId="175" fontId="18" fillId="0" borderId="0"/>
    <xf numFmtId="176" fontId="18" fillId="0" borderId="0"/>
    <xf numFmtId="176" fontId="18" fillId="0" borderId="0"/>
    <xf numFmtId="175" fontId="18" fillId="0" borderId="0"/>
    <xf numFmtId="175" fontId="18" fillId="0" borderId="0"/>
    <xf numFmtId="176" fontId="18" fillId="0" borderId="0"/>
    <xf numFmtId="176" fontId="18" fillId="0" borderId="0"/>
    <xf numFmtId="176" fontId="18" fillId="0" borderId="0"/>
    <xf numFmtId="176" fontId="18" fillId="0" borderId="0"/>
    <xf numFmtId="175" fontId="18" fillId="0" borderId="0"/>
    <xf numFmtId="176" fontId="18" fillId="0" borderId="0"/>
    <xf numFmtId="176" fontId="18" fillId="0" borderId="0"/>
    <xf numFmtId="175" fontId="18" fillId="0" borderId="0"/>
    <xf numFmtId="176" fontId="18" fillId="0" borderId="0"/>
    <xf numFmtId="176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70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70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70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70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15" fontId="53" fillId="0" borderId="0" applyBorder="0">
      <protection locked="0"/>
    </xf>
    <xf numFmtId="15" fontId="54" fillId="0" borderId="0">
      <protection locked="0"/>
    </xf>
    <xf numFmtId="15" fontId="54" fillId="0" borderId="0">
      <protection locked="0"/>
    </xf>
    <xf numFmtId="0" fontId="17" fillId="0" borderId="0"/>
    <xf numFmtId="169" fontId="54" fillId="0" borderId="0">
      <protection locked="0"/>
    </xf>
    <xf numFmtId="169" fontId="54" fillId="0" borderId="0">
      <protection locked="0"/>
    </xf>
    <xf numFmtId="169" fontId="54" fillId="0" borderId="0">
      <protection locked="0"/>
    </xf>
    <xf numFmtId="169" fontId="54" fillId="0" borderId="0">
      <protection locked="0"/>
    </xf>
    <xf numFmtId="169" fontId="54" fillId="0" borderId="0">
      <protection locked="0"/>
    </xf>
    <xf numFmtId="169" fontId="54" fillId="0" borderId="0">
      <protection locked="0"/>
    </xf>
    <xf numFmtId="169" fontId="54" fillId="0" borderId="0">
      <protection locked="0"/>
    </xf>
    <xf numFmtId="169" fontId="54" fillId="0" borderId="0">
      <protection locked="0"/>
    </xf>
    <xf numFmtId="169" fontId="54" fillId="0" borderId="0">
      <protection locked="0"/>
    </xf>
    <xf numFmtId="169" fontId="54" fillId="0" borderId="0">
      <protection locked="0"/>
    </xf>
    <xf numFmtId="169" fontId="54" fillId="0" borderId="0">
      <protection locked="0"/>
    </xf>
    <xf numFmtId="169" fontId="54" fillId="0" borderId="0">
      <protection locked="0"/>
    </xf>
    <xf numFmtId="169" fontId="54" fillId="0" borderId="0">
      <protection locked="0"/>
    </xf>
    <xf numFmtId="170" fontId="36" fillId="0" borderId="0" applyFont="0" applyFill="0" applyBorder="0" applyAlignment="0" applyProtection="0"/>
    <xf numFmtId="170" fontId="30" fillId="0" borderId="0" applyFont="0" applyFill="0" applyBorder="0" applyAlignment="0" applyProtection="0"/>
    <xf numFmtId="170" fontId="30" fillId="0" borderId="0" applyFont="0" applyFill="0" applyBorder="0" applyAlignment="0" applyProtection="0"/>
    <xf numFmtId="170" fontId="30" fillId="0" borderId="0" applyFont="0" applyFill="0" applyBorder="0" applyAlignment="0" applyProtection="0"/>
    <xf numFmtId="170" fontId="22" fillId="0" borderId="0" applyFont="0" applyFill="0" applyBorder="0" applyAlignment="0" applyProtection="0"/>
    <xf numFmtId="170" fontId="22" fillId="0" borderId="0" applyFont="0" applyFill="0" applyBorder="0" applyAlignment="0" applyProtection="0"/>
    <xf numFmtId="170" fontId="22" fillId="0" borderId="0" applyFont="0" applyFill="0" applyBorder="0" applyAlignment="0" applyProtection="0"/>
    <xf numFmtId="170" fontId="17" fillId="0" borderId="0" applyFont="0" applyFill="0" applyBorder="0" applyAlignment="0" applyProtection="0"/>
    <xf numFmtId="170" fontId="112" fillId="0" borderId="0" applyFont="0" applyFill="0" applyBorder="0" applyAlignment="0" applyProtection="0"/>
    <xf numFmtId="173" fontId="17" fillId="0" borderId="0" applyFont="0" applyFill="0" applyBorder="0" applyAlignment="0" applyProtection="0"/>
    <xf numFmtId="170" fontId="36" fillId="0" borderId="0" applyFont="0" applyFill="0" applyBorder="0" applyAlignment="0" applyProtection="0"/>
    <xf numFmtId="171" fontId="17" fillId="0" borderId="0" applyFont="0" applyFill="0" applyBorder="0" applyAlignment="0" applyProtection="0"/>
    <xf numFmtId="170" fontId="150" fillId="0" borderId="0" applyNumberFormat="0" applyFill="0" applyBorder="0" applyAlignment="0" applyProtection="0">
      <alignment horizontal="center"/>
    </xf>
    <xf numFmtId="168" fontId="182" fillId="32" borderId="41">
      <alignment horizontal="center" vertical="center" wrapText="1"/>
      <protection locked="0"/>
    </xf>
    <xf numFmtId="168" fontId="182" fillId="32" borderId="41">
      <alignment horizontal="center" vertical="center" wrapText="1"/>
      <protection locked="0"/>
    </xf>
    <xf numFmtId="168" fontId="182" fillId="32" borderId="41">
      <alignment horizontal="center" vertical="center" wrapText="1"/>
      <protection locked="0"/>
    </xf>
    <xf numFmtId="168" fontId="182" fillId="32" borderId="41">
      <alignment horizontal="center" vertical="center" wrapText="1"/>
      <protection locked="0"/>
    </xf>
    <xf numFmtId="168" fontId="182" fillId="32" borderId="41">
      <alignment horizontal="center" vertical="center" wrapText="1"/>
      <protection locked="0"/>
    </xf>
    <xf numFmtId="168" fontId="182" fillId="32" borderId="41">
      <alignment horizontal="center" vertical="center" wrapText="1"/>
      <protection locked="0"/>
    </xf>
    <xf numFmtId="168" fontId="182" fillId="32" borderId="41">
      <alignment horizontal="center" vertical="center" wrapText="1"/>
      <protection locked="0"/>
    </xf>
    <xf numFmtId="168" fontId="182" fillId="32" borderId="41">
      <alignment horizontal="center" vertical="center" wrapText="1"/>
      <protection locked="0"/>
    </xf>
    <xf numFmtId="168" fontId="182" fillId="32" borderId="41">
      <alignment horizontal="center" vertical="center" wrapText="1"/>
      <protection locked="0"/>
    </xf>
    <xf numFmtId="168" fontId="182" fillId="32" borderId="41">
      <alignment horizontal="center" vertical="center" wrapText="1"/>
      <protection locked="0"/>
    </xf>
    <xf numFmtId="168" fontId="182" fillId="32" borderId="41">
      <alignment horizontal="center" vertical="center" wrapText="1"/>
      <protection locked="0"/>
    </xf>
    <xf numFmtId="168" fontId="182" fillId="32" borderId="41">
      <alignment horizontal="center" vertical="center" wrapText="1"/>
      <protection locked="0"/>
    </xf>
    <xf numFmtId="168" fontId="182" fillId="32" borderId="41">
      <alignment horizontal="center" vertical="center" wrapText="1"/>
      <protection locked="0"/>
    </xf>
    <xf numFmtId="168" fontId="182" fillId="32" borderId="41">
      <alignment horizontal="center" vertical="center" wrapText="1"/>
      <protection locked="0"/>
    </xf>
    <xf numFmtId="168" fontId="182" fillId="32" borderId="41">
      <alignment horizontal="center" vertical="center" wrapText="1"/>
      <protection locked="0"/>
    </xf>
    <xf numFmtId="168" fontId="182" fillId="32" borderId="41">
      <alignment horizontal="center" vertical="center" wrapText="1"/>
      <protection locked="0"/>
    </xf>
    <xf numFmtId="168" fontId="182" fillId="32" borderId="41">
      <alignment horizontal="center" vertical="center" wrapText="1"/>
      <protection locked="0"/>
    </xf>
    <xf numFmtId="168" fontId="182" fillId="32" borderId="41">
      <alignment horizontal="center" vertical="center" wrapText="1"/>
      <protection locked="0"/>
    </xf>
    <xf numFmtId="168" fontId="182" fillId="32" borderId="41">
      <alignment horizontal="center" vertical="center" wrapText="1"/>
      <protection locked="0"/>
    </xf>
    <xf numFmtId="168" fontId="182" fillId="32" borderId="41">
      <alignment horizontal="center" vertical="center" wrapText="1"/>
      <protection locked="0"/>
    </xf>
    <xf numFmtId="168" fontId="182" fillId="32" borderId="41">
      <alignment horizontal="center" vertical="center" wrapText="1"/>
      <protection locked="0"/>
    </xf>
    <xf numFmtId="168" fontId="182" fillId="32" borderId="41">
      <alignment horizontal="center" vertical="center" wrapText="1"/>
      <protection locked="0"/>
    </xf>
    <xf numFmtId="168" fontId="182" fillId="32" borderId="41">
      <alignment horizontal="center" vertical="center" wrapText="1"/>
      <protection locked="0"/>
    </xf>
    <xf numFmtId="168" fontId="182" fillId="32" borderId="41">
      <alignment horizontal="center" vertical="center" wrapText="1"/>
      <protection locked="0"/>
    </xf>
    <xf numFmtId="168" fontId="182" fillId="32" borderId="41">
      <alignment horizontal="center" vertical="center" wrapText="1"/>
      <protection locked="0"/>
    </xf>
    <xf numFmtId="168" fontId="182" fillId="32" borderId="41">
      <alignment horizontal="center" vertical="center" wrapText="1"/>
      <protection locked="0"/>
    </xf>
    <xf numFmtId="168" fontId="182" fillId="32" borderId="41">
      <alignment horizontal="center" vertical="center" wrapText="1"/>
      <protection locked="0"/>
    </xf>
    <xf numFmtId="0" fontId="17" fillId="0" borderId="0"/>
    <xf numFmtId="0" fontId="17" fillId="0" borderId="0"/>
    <xf numFmtId="0" fontId="17" fillId="0" borderId="0"/>
    <xf numFmtId="9" fontId="17" fillId="0" borderId="0" applyFont="0" applyFill="0" applyBorder="0" applyAlignment="0" applyProtection="0"/>
    <xf numFmtId="168" fontId="228" fillId="32" borderId="41" applyFont="0" applyAlignment="0" applyProtection="0"/>
    <xf numFmtId="168" fontId="228" fillId="32" borderId="41" applyFont="0" applyAlignment="0" applyProtection="0"/>
    <xf numFmtId="168" fontId="228" fillId="32" borderId="41" applyFont="0" applyAlignment="0" applyProtection="0"/>
    <xf numFmtId="168" fontId="228" fillId="32" borderId="41" applyFont="0" applyAlignment="0" applyProtection="0"/>
    <xf numFmtId="168" fontId="228" fillId="32" borderId="41" applyFont="0" applyAlignment="0" applyProtection="0"/>
    <xf numFmtId="168" fontId="228" fillId="32" borderId="41" applyFont="0" applyAlignment="0" applyProtection="0"/>
    <xf numFmtId="168" fontId="228" fillId="32" borderId="41" applyFont="0" applyAlignment="0" applyProtection="0"/>
    <xf numFmtId="168" fontId="228" fillId="32" borderId="41" applyFont="0" applyAlignment="0" applyProtection="0"/>
    <xf numFmtId="168" fontId="228" fillId="32" borderId="41" applyFont="0" applyAlignment="0" applyProtection="0"/>
    <xf numFmtId="168" fontId="228" fillId="32" borderId="41" applyFont="0" applyAlignment="0" applyProtection="0"/>
    <xf numFmtId="168" fontId="228" fillId="32" borderId="41" applyFont="0" applyAlignment="0" applyProtection="0"/>
    <xf numFmtId="168" fontId="228" fillId="32" borderId="41" applyFont="0" applyAlignment="0" applyProtection="0"/>
    <xf numFmtId="168" fontId="228" fillId="32" borderId="41" applyFont="0" applyAlignment="0" applyProtection="0"/>
    <xf numFmtId="168" fontId="228" fillId="32" borderId="41" applyFont="0" applyAlignment="0" applyProtection="0"/>
    <xf numFmtId="168" fontId="228" fillId="32" borderId="41" applyFont="0" applyAlignment="0" applyProtection="0"/>
    <xf numFmtId="168" fontId="228" fillId="32" borderId="41" applyFont="0" applyAlignment="0" applyProtection="0"/>
    <xf numFmtId="168" fontId="228" fillId="32" borderId="41" applyFont="0" applyAlignment="0" applyProtection="0"/>
    <xf numFmtId="168" fontId="228" fillId="32" borderId="41" applyFont="0" applyAlignment="0" applyProtection="0"/>
    <xf numFmtId="168" fontId="228" fillId="32" borderId="41" applyFont="0" applyAlignment="0" applyProtection="0"/>
    <xf numFmtId="168" fontId="228" fillId="32" borderId="41" applyFont="0" applyAlignment="0" applyProtection="0"/>
    <xf numFmtId="168" fontId="228" fillId="32" borderId="41" applyFont="0" applyAlignment="0" applyProtection="0"/>
    <xf numFmtId="168" fontId="228" fillId="32" borderId="41" applyFont="0" applyAlignment="0" applyProtection="0"/>
    <xf numFmtId="168" fontId="228" fillId="32" borderId="41" applyFont="0" applyAlignment="0" applyProtection="0"/>
    <xf numFmtId="168" fontId="228" fillId="32" borderId="41" applyFont="0" applyAlignment="0" applyProtection="0"/>
    <xf numFmtId="167" fontId="30" fillId="0" borderId="0" applyFont="0" applyFill="0" applyBorder="0" applyAlignment="0" applyProtection="0"/>
    <xf numFmtId="169" fontId="30" fillId="0" borderId="0" applyFont="0" applyFill="0" applyBorder="0" applyAlignment="0" applyProtection="0"/>
    <xf numFmtId="169" fontId="30" fillId="0" borderId="0" applyFont="0" applyFill="0" applyBorder="0" applyAlignment="0" applyProtection="0"/>
    <xf numFmtId="169" fontId="44" fillId="0" borderId="0" applyFont="0" applyFill="0" applyBorder="0" applyAlignment="0" applyProtection="0"/>
    <xf numFmtId="169" fontId="30" fillId="0" borderId="0" applyFont="0" applyFill="0" applyBorder="0" applyAlignment="0" applyProtection="0"/>
    <xf numFmtId="169" fontId="30" fillId="0" borderId="0" applyFont="0" applyFill="0" applyBorder="0" applyAlignment="0" applyProtection="0"/>
    <xf numFmtId="169" fontId="30" fillId="0" borderId="0" applyFont="0" applyFill="0" applyBorder="0" applyAlignment="0" applyProtection="0"/>
    <xf numFmtId="169" fontId="30" fillId="0" borderId="0" applyFont="0" applyFill="0" applyBorder="0" applyAlignment="0" applyProtection="0"/>
    <xf numFmtId="169" fontId="71" fillId="0" borderId="0" applyFont="0" applyFill="0" applyBorder="0" applyAlignment="0" applyProtection="0"/>
    <xf numFmtId="169" fontId="30" fillId="0" borderId="0" applyFont="0" applyFill="0" applyBorder="0" applyAlignment="0" applyProtection="0"/>
    <xf numFmtId="169" fontId="71" fillId="0" borderId="0" applyFont="0" applyFill="0" applyBorder="0" applyAlignment="0" applyProtection="0"/>
    <xf numFmtId="169" fontId="71" fillId="0" borderId="0" applyFont="0" applyFill="0" applyBorder="0" applyAlignment="0" applyProtection="0"/>
    <xf numFmtId="169" fontId="71" fillId="0" borderId="0" applyFont="0" applyFill="0" applyBorder="0" applyAlignment="0" applyProtection="0"/>
    <xf numFmtId="169" fontId="79" fillId="0" borderId="0" applyFont="0" applyFill="0" applyBorder="0" applyAlignment="0" applyProtection="0">
      <alignment vertical="center"/>
    </xf>
    <xf numFmtId="169" fontId="30" fillId="0" borderId="0" applyFont="0" applyFill="0" applyBorder="0" applyAlignment="0" applyProtection="0"/>
    <xf numFmtId="169" fontId="71" fillId="0" borderId="0" applyFont="0" applyFill="0" applyBorder="0" applyAlignment="0" applyProtection="0"/>
    <xf numFmtId="169" fontId="71" fillId="0" borderId="0" applyFont="0" applyFill="0" applyBorder="0" applyAlignment="0" applyProtection="0"/>
    <xf numFmtId="169" fontId="17" fillId="0" borderId="0" applyFont="0" applyFill="0" applyBorder="0" applyAlignment="0" applyProtection="0"/>
    <xf numFmtId="169" fontId="17" fillId="0" borderId="0" applyFont="0" applyFill="0" applyBorder="0" applyAlignment="0" applyProtection="0"/>
    <xf numFmtId="169" fontId="17" fillId="0" borderId="0" applyFont="0" applyFill="0" applyBorder="0" applyAlignment="0" applyProtection="0"/>
    <xf numFmtId="169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75" fontId="17" fillId="0" borderId="0"/>
    <xf numFmtId="175" fontId="17" fillId="0" borderId="0"/>
    <xf numFmtId="176" fontId="17" fillId="0" borderId="0"/>
    <xf numFmtId="176" fontId="17" fillId="0" borderId="0"/>
    <xf numFmtId="176" fontId="17" fillId="0" borderId="0"/>
    <xf numFmtId="176" fontId="17" fillId="0" borderId="0"/>
    <xf numFmtId="175" fontId="17" fillId="0" borderId="0"/>
    <xf numFmtId="176" fontId="17" fillId="0" borderId="0"/>
    <xf numFmtId="176" fontId="17" fillId="0" borderId="0"/>
    <xf numFmtId="175" fontId="17" fillId="0" borderId="0"/>
    <xf numFmtId="176" fontId="17" fillId="0" borderId="0"/>
    <xf numFmtId="176" fontId="17" fillId="0" borderId="0"/>
    <xf numFmtId="175" fontId="17" fillId="0" borderId="0"/>
    <xf numFmtId="175" fontId="17" fillId="0" borderId="0"/>
    <xf numFmtId="176" fontId="17" fillId="0" borderId="0"/>
    <xf numFmtId="176" fontId="17" fillId="0" borderId="0"/>
    <xf numFmtId="176" fontId="17" fillId="0" borderId="0"/>
    <xf numFmtId="176" fontId="17" fillId="0" borderId="0"/>
    <xf numFmtId="175" fontId="17" fillId="0" borderId="0"/>
    <xf numFmtId="176" fontId="17" fillId="0" borderId="0"/>
    <xf numFmtId="176" fontId="17" fillId="0" borderId="0"/>
    <xf numFmtId="175" fontId="17" fillId="0" borderId="0"/>
    <xf numFmtId="176" fontId="17" fillId="0" borderId="0"/>
    <xf numFmtId="176" fontId="17" fillId="0" borderId="0"/>
    <xf numFmtId="0" fontId="17" fillId="0" borderId="0"/>
    <xf numFmtId="175" fontId="17" fillId="0" borderId="0"/>
    <xf numFmtId="175" fontId="17" fillId="0" borderId="0"/>
    <xf numFmtId="176" fontId="17" fillId="0" borderId="0"/>
    <xf numFmtId="176" fontId="17" fillId="0" borderId="0"/>
    <xf numFmtId="176" fontId="17" fillId="0" borderId="0"/>
    <xf numFmtId="176" fontId="17" fillId="0" borderId="0"/>
    <xf numFmtId="175" fontId="17" fillId="0" borderId="0"/>
    <xf numFmtId="176" fontId="17" fillId="0" borderId="0"/>
    <xf numFmtId="176" fontId="17" fillId="0" borderId="0"/>
    <xf numFmtId="175" fontId="17" fillId="0" borderId="0"/>
    <xf numFmtId="176" fontId="17" fillId="0" borderId="0"/>
    <xf numFmtId="176" fontId="17" fillId="0" borderId="0"/>
    <xf numFmtId="0" fontId="17" fillId="0" borderId="0"/>
    <xf numFmtId="175" fontId="17" fillId="0" borderId="0"/>
    <xf numFmtId="176" fontId="17" fillId="0" borderId="0"/>
    <xf numFmtId="176" fontId="17" fillId="0" borderId="0"/>
    <xf numFmtId="176" fontId="17" fillId="0" borderId="0"/>
    <xf numFmtId="176" fontId="17" fillId="0" borderId="0"/>
    <xf numFmtId="175" fontId="17" fillId="0" borderId="0"/>
    <xf numFmtId="176" fontId="17" fillId="0" borderId="0"/>
    <xf numFmtId="176" fontId="17" fillId="0" borderId="0"/>
    <xf numFmtId="175" fontId="17" fillId="0" borderId="0"/>
    <xf numFmtId="175" fontId="17" fillId="0" borderId="0"/>
    <xf numFmtId="176" fontId="17" fillId="0" borderId="0"/>
    <xf numFmtId="176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75" fontId="17" fillId="0" borderId="0"/>
    <xf numFmtId="175" fontId="17" fillId="0" borderId="0"/>
    <xf numFmtId="176" fontId="17" fillId="0" borderId="0"/>
    <xf numFmtId="176" fontId="17" fillId="0" borderId="0"/>
    <xf numFmtId="176" fontId="17" fillId="0" borderId="0"/>
    <xf numFmtId="176" fontId="17" fillId="0" borderId="0"/>
    <xf numFmtId="0" fontId="17" fillId="0" borderId="0"/>
    <xf numFmtId="175" fontId="17" fillId="0" borderId="0"/>
    <xf numFmtId="176" fontId="17" fillId="0" borderId="0"/>
    <xf numFmtId="176" fontId="17" fillId="0" borderId="0"/>
    <xf numFmtId="175" fontId="17" fillId="0" borderId="0"/>
    <xf numFmtId="176" fontId="17" fillId="0" borderId="0"/>
    <xf numFmtId="176" fontId="17" fillId="0" borderId="0"/>
    <xf numFmtId="175" fontId="17" fillId="0" borderId="0"/>
    <xf numFmtId="175" fontId="17" fillId="0" borderId="0"/>
    <xf numFmtId="176" fontId="17" fillId="0" borderId="0"/>
    <xf numFmtId="176" fontId="17" fillId="0" borderId="0"/>
    <xf numFmtId="0" fontId="17" fillId="0" borderId="0"/>
    <xf numFmtId="176" fontId="17" fillId="0" borderId="0"/>
    <xf numFmtId="176" fontId="17" fillId="0" borderId="0"/>
    <xf numFmtId="0" fontId="17" fillId="0" borderId="0"/>
    <xf numFmtId="175" fontId="17" fillId="0" borderId="0"/>
    <xf numFmtId="176" fontId="17" fillId="0" borderId="0"/>
    <xf numFmtId="176" fontId="17" fillId="0" borderId="0"/>
    <xf numFmtId="175" fontId="17" fillId="0" borderId="0"/>
    <xf numFmtId="176" fontId="17" fillId="0" borderId="0"/>
    <xf numFmtId="176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75" fontId="17" fillId="0" borderId="0"/>
    <xf numFmtId="175" fontId="17" fillId="0" borderId="0"/>
    <xf numFmtId="176" fontId="17" fillId="0" borderId="0"/>
    <xf numFmtId="176" fontId="17" fillId="0" borderId="0"/>
    <xf numFmtId="176" fontId="17" fillId="0" borderId="0"/>
    <xf numFmtId="176" fontId="17" fillId="0" borderId="0"/>
    <xf numFmtId="175" fontId="17" fillId="0" borderId="0"/>
    <xf numFmtId="176" fontId="17" fillId="0" borderId="0"/>
    <xf numFmtId="176" fontId="17" fillId="0" borderId="0"/>
    <xf numFmtId="175" fontId="17" fillId="0" borderId="0"/>
    <xf numFmtId="176" fontId="17" fillId="0" borderId="0"/>
    <xf numFmtId="176" fontId="17" fillId="0" borderId="0"/>
    <xf numFmtId="175" fontId="17" fillId="0" borderId="0"/>
    <xf numFmtId="175" fontId="17" fillId="0" borderId="0"/>
    <xf numFmtId="176" fontId="17" fillId="0" borderId="0"/>
    <xf numFmtId="176" fontId="17" fillId="0" borderId="0"/>
    <xf numFmtId="176" fontId="17" fillId="0" borderId="0"/>
    <xf numFmtId="176" fontId="17" fillId="0" borderId="0"/>
    <xf numFmtId="175" fontId="17" fillId="0" borderId="0"/>
    <xf numFmtId="176" fontId="17" fillId="0" borderId="0"/>
    <xf numFmtId="176" fontId="17" fillId="0" borderId="0"/>
    <xf numFmtId="175" fontId="17" fillId="0" borderId="0"/>
    <xf numFmtId="176" fontId="17" fillId="0" borderId="0"/>
    <xf numFmtId="176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75" fontId="17" fillId="0" borderId="0"/>
    <xf numFmtId="175" fontId="17" fillId="0" borderId="0"/>
    <xf numFmtId="176" fontId="17" fillId="0" borderId="0"/>
    <xf numFmtId="176" fontId="17" fillId="0" borderId="0"/>
    <xf numFmtId="176" fontId="17" fillId="0" borderId="0"/>
    <xf numFmtId="176" fontId="17" fillId="0" borderId="0"/>
    <xf numFmtId="0" fontId="17" fillId="0" borderId="0"/>
    <xf numFmtId="175" fontId="17" fillId="0" borderId="0"/>
    <xf numFmtId="176" fontId="17" fillId="0" borderId="0"/>
    <xf numFmtId="176" fontId="17" fillId="0" borderId="0"/>
    <xf numFmtId="175" fontId="17" fillId="0" borderId="0"/>
    <xf numFmtId="176" fontId="17" fillId="0" borderId="0"/>
    <xf numFmtId="176" fontId="17" fillId="0" borderId="0"/>
    <xf numFmtId="175" fontId="17" fillId="0" borderId="0"/>
    <xf numFmtId="175" fontId="17" fillId="0" borderId="0"/>
    <xf numFmtId="176" fontId="17" fillId="0" borderId="0"/>
    <xf numFmtId="176" fontId="17" fillId="0" borderId="0"/>
    <xf numFmtId="176" fontId="17" fillId="0" borderId="0"/>
    <xf numFmtId="176" fontId="17" fillId="0" borderId="0"/>
    <xf numFmtId="175" fontId="17" fillId="0" borderId="0"/>
    <xf numFmtId="176" fontId="17" fillId="0" borderId="0"/>
    <xf numFmtId="176" fontId="17" fillId="0" borderId="0"/>
    <xf numFmtId="175" fontId="17" fillId="0" borderId="0"/>
    <xf numFmtId="176" fontId="17" fillId="0" borderId="0"/>
    <xf numFmtId="176" fontId="17" fillId="0" borderId="0"/>
    <xf numFmtId="0" fontId="17" fillId="0" borderId="0"/>
    <xf numFmtId="175" fontId="17" fillId="0" borderId="0"/>
    <xf numFmtId="175" fontId="17" fillId="0" borderId="0"/>
    <xf numFmtId="176" fontId="17" fillId="0" borderId="0"/>
    <xf numFmtId="176" fontId="17" fillId="0" borderId="0"/>
    <xf numFmtId="176" fontId="17" fillId="0" borderId="0"/>
    <xf numFmtId="176" fontId="17" fillId="0" borderId="0"/>
    <xf numFmtId="175" fontId="17" fillId="0" borderId="0"/>
    <xf numFmtId="176" fontId="17" fillId="0" borderId="0"/>
    <xf numFmtId="176" fontId="17" fillId="0" borderId="0"/>
    <xf numFmtId="175" fontId="17" fillId="0" borderId="0"/>
    <xf numFmtId="176" fontId="17" fillId="0" borderId="0"/>
    <xf numFmtId="176" fontId="17" fillId="0" borderId="0"/>
    <xf numFmtId="0" fontId="17" fillId="0" borderId="0"/>
    <xf numFmtId="175" fontId="17" fillId="0" borderId="0"/>
    <xf numFmtId="176" fontId="17" fillId="0" borderId="0"/>
    <xf numFmtId="176" fontId="17" fillId="0" borderId="0"/>
    <xf numFmtId="176" fontId="17" fillId="0" borderId="0"/>
    <xf numFmtId="176" fontId="17" fillId="0" borderId="0"/>
    <xf numFmtId="175" fontId="17" fillId="0" borderId="0"/>
    <xf numFmtId="176" fontId="17" fillId="0" borderId="0"/>
    <xf numFmtId="176" fontId="17" fillId="0" borderId="0"/>
    <xf numFmtId="175" fontId="17" fillId="0" borderId="0"/>
    <xf numFmtId="176" fontId="17" fillId="0" borderId="0"/>
    <xf numFmtId="176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75" fontId="17" fillId="0" borderId="0"/>
    <xf numFmtId="175" fontId="17" fillId="0" borderId="0"/>
    <xf numFmtId="176" fontId="17" fillId="0" borderId="0"/>
    <xf numFmtId="176" fontId="17" fillId="0" borderId="0"/>
    <xf numFmtId="176" fontId="17" fillId="0" borderId="0"/>
    <xf numFmtId="176" fontId="17" fillId="0" borderId="0"/>
    <xf numFmtId="175" fontId="17" fillId="0" borderId="0"/>
    <xf numFmtId="176" fontId="17" fillId="0" borderId="0"/>
    <xf numFmtId="176" fontId="17" fillId="0" borderId="0"/>
    <xf numFmtId="175" fontId="17" fillId="0" borderId="0"/>
    <xf numFmtId="176" fontId="17" fillId="0" borderId="0"/>
    <xf numFmtId="176" fontId="17" fillId="0" borderId="0"/>
    <xf numFmtId="175" fontId="17" fillId="0" borderId="0"/>
    <xf numFmtId="176" fontId="17" fillId="0" borderId="0"/>
    <xf numFmtId="176" fontId="17" fillId="0" borderId="0"/>
    <xf numFmtId="176" fontId="17" fillId="0" borderId="0"/>
    <xf numFmtId="176" fontId="17" fillId="0" borderId="0"/>
    <xf numFmtId="176" fontId="17" fillId="0" borderId="0"/>
    <xf numFmtId="176" fontId="17" fillId="0" borderId="0"/>
    <xf numFmtId="176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75" fontId="17" fillId="0" borderId="0"/>
    <xf numFmtId="175" fontId="17" fillId="0" borderId="0"/>
    <xf numFmtId="176" fontId="17" fillId="0" borderId="0"/>
    <xf numFmtId="176" fontId="17" fillId="0" borderId="0"/>
    <xf numFmtId="176" fontId="17" fillId="0" borderId="0"/>
    <xf numFmtId="176" fontId="17" fillId="0" borderId="0"/>
    <xf numFmtId="175" fontId="17" fillId="0" borderId="0"/>
    <xf numFmtId="176" fontId="17" fillId="0" borderId="0"/>
    <xf numFmtId="176" fontId="17" fillId="0" borderId="0"/>
    <xf numFmtId="175" fontId="17" fillId="0" borderId="0"/>
    <xf numFmtId="176" fontId="17" fillId="0" borderId="0"/>
    <xf numFmtId="176" fontId="17" fillId="0" borderId="0"/>
    <xf numFmtId="0" fontId="17" fillId="0" borderId="0"/>
    <xf numFmtId="0" fontId="17" fillId="0" borderId="0"/>
    <xf numFmtId="175" fontId="17" fillId="0" borderId="0"/>
    <xf numFmtId="176" fontId="17" fillId="0" borderId="0"/>
    <xf numFmtId="176" fontId="17" fillId="0" borderId="0"/>
    <xf numFmtId="176" fontId="17" fillId="0" borderId="0"/>
    <xf numFmtId="176" fontId="17" fillId="0" borderId="0"/>
    <xf numFmtId="175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76" fontId="17" fillId="0" borderId="0"/>
    <xf numFmtId="176" fontId="17" fillId="0" borderId="0"/>
    <xf numFmtId="0" fontId="17" fillId="0" borderId="0"/>
    <xf numFmtId="0" fontId="17" fillId="0" borderId="0"/>
    <xf numFmtId="0" fontId="17" fillId="0" borderId="0"/>
    <xf numFmtId="176" fontId="17" fillId="0" borderId="0"/>
    <xf numFmtId="176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75" fontId="17" fillId="0" borderId="0"/>
    <xf numFmtId="175" fontId="17" fillId="0" borderId="0"/>
    <xf numFmtId="176" fontId="17" fillId="0" borderId="0"/>
    <xf numFmtId="176" fontId="17" fillId="0" borderId="0"/>
    <xf numFmtId="176" fontId="17" fillId="0" borderId="0"/>
    <xf numFmtId="176" fontId="17" fillId="0" borderId="0"/>
    <xf numFmtId="175" fontId="17" fillId="0" borderId="0"/>
    <xf numFmtId="176" fontId="17" fillId="0" borderId="0"/>
    <xf numFmtId="176" fontId="17" fillId="0" borderId="0"/>
    <xf numFmtId="175" fontId="17" fillId="0" borderId="0"/>
    <xf numFmtId="176" fontId="17" fillId="0" borderId="0"/>
    <xf numFmtId="176" fontId="17" fillId="0" borderId="0"/>
    <xf numFmtId="175" fontId="17" fillId="0" borderId="0"/>
    <xf numFmtId="175" fontId="17" fillId="0" borderId="0"/>
    <xf numFmtId="176" fontId="17" fillId="0" borderId="0"/>
    <xf numFmtId="176" fontId="17" fillId="0" borderId="0"/>
    <xf numFmtId="176" fontId="17" fillId="0" borderId="0"/>
    <xf numFmtId="176" fontId="17" fillId="0" borderId="0"/>
    <xf numFmtId="175" fontId="17" fillId="0" borderId="0"/>
    <xf numFmtId="176" fontId="17" fillId="0" borderId="0"/>
    <xf numFmtId="176" fontId="17" fillId="0" borderId="0"/>
    <xf numFmtId="175" fontId="17" fillId="0" borderId="0"/>
    <xf numFmtId="176" fontId="17" fillId="0" borderId="0"/>
    <xf numFmtId="176" fontId="17" fillId="0" borderId="0"/>
    <xf numFmtId="28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75" fontId="17" fillId="0" borderId="0"/>
    <xf numFmtId="176" fontId="17" fillId="0" borderId="0"/>
    <xf numFmtId="176" fontId="17" fillId="0" borderId="0"/>
    <xf numFmtId="175" fontId="17" fillId="0" borderId="0"/>
    <xf numFmtId="176" fontId="17" fillId="0" borderId="0"/>
    <xf numFmtId="176" fontId="17" fillId="0" borderId="0"/>
    <xf numFmtId="28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280" fontId="17" fillId="0" borderId="0"/>
    <xf numFmtId="175" fontId="17" fillId="0" borderId="0"/>
    <xf numFmtId="175" fontId="17" fillId="0" borderId="0"/>
    <xf numFmtId="176" fontId="17" fillId="0" borderId="0"/>
    <xf numFmtId="176" fontId="17" fillId="0" borderId="0"/>
    <xf numFmtId="176" fontId="17" fillId="0" borderId="0"/>
    <xf numFmtId="176" fontId="17" fillId="0" borderId="0"/>
    <xf numFmtId="175" fontId="17" fillId="0" borderId="0"/>
    <xf numFmtId="176" fontId="17" fillId="0" borderId="0"/>
    <xf numFmtId="176" fontId="17" fillId="0" borderId="0"/>
    <xf numFmtId="175" fontId="17" fillId="0" borderId="0"/>
    <xf numFmtId="176" fontId="17" fillId="0" borderId="0"/>
    <xf numFmtId="176" fontId="17" fillId="0" borderId="0"/>
    <xf numFmtId="0" fontId="17" fillId="0" borderId="0"/>
    <xf numFmtId="175" fontId="17" fillId="0" borderId="0"/>
    <xf numFmtId="175" fontId="17" fillId="0" borderId="0"/>
    <xf numFmtId="176" fontId="17" fillId="0" borderId="0"/>
    <xf numFmtId="176" fontId="17" fillId="0" borderId="0"/>
    <xf numFmtId="176" fontId="17" fillId="0" borderId="0"/>
    <xf numFmtId="176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75" fontId="17" fillId="0" borderId="0"/>
    <xf numFmtId="175" fontId="17" fillId="0" borderId="0"/>
    <xf numFmtId="176" fontId="17" fillId="0" borderId="0"/>
    <xf numFmtId="176" fontId="17" fillId="0" borderId="0"/>
    <xf numFmtId="176" fontId="17" fillId="0" borderId="0"/>
    <xf numFmtId="176" fontId="17" fillId="0" borderId="0"/>
    <xf numFmtId="175" fontId="17" fillId="0" borderId="0"/>
    <xf numFmtId="176" fontId="17" fillId="0" borderId="0"/>
    <xf numFmtId="176" fontId="17" fillId="0" borderId="0"/>
    <xf numFmtId="175" fontId="17" fillId="0" borderId="0"/>
    <xf numFmtId="176" fontId="17" fillId="0" borderId="0"/>
    <xf numFmtId="176" fontId="17" fillId="0" borderId="0"/>
    <xf numFmtId="175" fontId="17" fillId="0" borderId="0"/>
    <xf numFmtId="175" fontId="17" fillId="0" borderId="0"/>
    <xf numFmtId="176" fontId="17" fillId="0" borderId="0"/>
    <xf numFmtId="176" fontId="17" fillId="0" borderId="0"/>
    <xf numFmtId="176" fontId="17" fillId="0" borderId="0"/>
    <xf numFmtId="176" fontId="17" fillId="0" borderId="0"/>
    <xf numFmtId="175" fontId="17" fillId="0" borderId="0"/>
    <xf numFmtId="176" fontId="17" fillId="0" borderId="0"/>
    <xf numFmtId="176" fontId="17" fillId="0" borderId="0"/>
    <xf numFmtId="175" fontId="17" fillId="0" borderId="0"/>
    <xf numFmtId="176" fontId="17" fillId="0" borderId="0"/>
    <xf numFmtId="176" fontId="17" fillId="0" borderId="0"/>
    <xf numFmtId="28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75" fontId="17" fillId="0" borderId="0"/>
    <xf numFmtId="176" fontId="17" fillId="0" borderId="0"/>
    <xf numFmtId="176" fontId="17" fillId="0" borderId="0"/>
    <xf numFmtId="0" fontId="17" fillId="0" borderId="0"/>
    <xf numFmtId="0" fontId="17" fillId="0" borderId="0"/>
    <xf numFmtId="175" fontId="17" fillId="0" borderId="0"/>
    <xf numFmtId="175" fontId="17" fillId="0" borderId="0"/>
    <xf numFmtId="176" fontId="17" fillId="0" borderId="0"/>
    <xf numFmtId="176" fontId="17" fillId="0" borderId="0"/>
    <xf numFmtId="176" fontId="17" fillId="0" borderId="0"/>
    <xf numFmtId="176" fontId="17" fillId="0" borderId="0"/>
    <xf numFmtId="175" fontId="17" fillId="0" borderId="0"/>
    <xf numFmtId="176" fontId="17" fillId="0" borderId="0"/>
    <xf numFmtId="176" fontId="17" fillId="0" borderId="0"/>
    <xf numFmtId="175" fontId="17" fillId="0" borderId="0"/>
    <xf numFmtId="176" fontId="17" fillId="0" borderId="0"/>
    <xf numFmtId="176" fontId="17" fillId="0" borderId="0"/>
    <xf numFmtId="175" fontId="17" fillId="0" borderId="0"/>
    <xf numFmtId="175" fontId="17" fillId="0" borderId="0"/>
    <xf numFmtId="176" fontId="17" fillId="0" borderId="0"/>
    <xf numFmtId="176" fontId="17" fillId="0" borderId="0"/>
    <xf numFmtId="176" fontId="17" fillId="0" borderId="0"/>
    <xf numFmtId="176" fontId="17" fillId="0" borderId="0"/>
    <xf numFmtId="175" fontId="17" fillId="0" borderId="0"/>
    <xf numFmtId="176" fontId="17" fillId="0" borderId="0"/>
    <xf numFmtId="176" fontId="17" fillId="0" borderId="0"/>
    <xf numFmtId="175" fontId="17" fillId="0" borderId="0"/>
    <xf numFmtId="176" fontId="17" fillId="0" borderId="0"/>
    <xf numFmtId="176" fontId="17" fillId="0" borderId="0"/>
    <xf numFmtId="0" fontId="17" fillId="0" borderId="0"/>
    <xf numFmtId="0" fontId="17" fillId="0" borderId="0"/>
    <xf numFmtId="175" fontId="17" fillId="0" borderId="0"/>
    <xf numFmtId="175" fontId="17" fillId="0" borderId="0"/>
    <xf numFmtId="176" fontId="17" fillId="0" borderId="0"/>
    <xf numFmtId="176" fontId="17" fillId="0" borderId="0"/>
    <xf numFmtId="176" fontId="17" fillId="0" borderId="0"/>
    <xf numFmtId="176" fontId="17" fillId="0" borderId="0"/>
    <xf numFmtId="0" fontId="17" fillId="0" borderId="0"/>
    <xf numFmtId="175" fontId="17" fillId="0" borderId="0"/>
    <xf numFmtId="176" fontId="17" fillId="0" borderId="0"/>
    <xf numFmtId="176" fontId="17" fillId="0" borderId="0"/>
    <xf numFmtId="175" fontId="17" fillId="0" borderId="0"/>
    <xf numFmtId="176" fontId="17" fillId="0" borderId="0"/>
    <xf numFmtId="176" fontId="17" fillId="0" borderId="0"/>
    <xf numFmtId="175" fontId="17" fillId="0" borderId="0"/>
    <xf numFmtId="175" fontId="17" fillId="0" borderId="0"/>
    <xf numFmtId="176" fontId="17" fillId="0" borderId="0"/>
    <xf numFmtId="176" fontId="17" fillId="0" borderId="0"/>
    <xf numFmtId="176" fontId="17" fillId="0" borderId="0"/>
    <xf numFmtId="176" fontId="17" fillId="0" borderId="0"/>
    <xf numFmtId="175" fontId="17" fillId="0" borderId="0"/>
    <xf numFmtId="176" fontId="17" fillId="0" borderId="0"/>
    <xf numFmtId="176" fontId="17" fillId="0" borderId="0"/>
    <xf numFmtId="175" fontId="17" fillId="0" borderId="0"/>
    <xf numFmtId="176" fontId="17" fillId="0" borderId="0"/>
    <xf numFmtId="176" fontId="17" fillId="0" borderId="0"/>
    <xf numFmtId="0" fontId="17" fillId="0" borderId="0"/>
    <xf numFmtId="0" fontId="17" fillId="0" borderId="0"/>
    <xf numFmtId="175" fontId="17" fillId="0" borderId="0"/>
    <xf numFmtId="175" fontId="17" fillId="0" borderId="0"/>
    <xf numFmtId="176" fontId="17" fillId="0" borderId="0"/>
    <xf numFmtId="176" fontId="17" fillId="0" borderId="0"/>
    <xf numFmtId="176" fontId="17" fillId="0" borderId="0"/>
    <xf numFmtId="176" fontId="17" fillId="0" borderId="0"/>
    <xf numFmtId="175" fontId="17" fillId="0" borderId="0"/>
    <xf numFmtId="176" fontId="17" fillId="0" borderId="0"/>
    <xf numFmtId="176" fontId="17" fillId="0" borderId="0"/>
    <xf numFmtId="175" fontId="17" fillId="0" borderId="0"/>
    <xf numFmtId="176" fontId="17" fillId="0" borderId="0"/>
    <xf numFmtId="176" fontId="17" fillId="0" borderId="0"/>
    <xf numFmtId="175" fontId="17" fillId="0" borderId="0"/>
    <xf numFmtId="175" fontId="17" fillId="0" borderId="0"/>
    <xf numFmtId="176" fontId="17" fillId="0" borderId="0"/>
    <xf numFmtId="176" fontId="17" fillId="0" borderId="0"/>
    <xf numFmtId="176" fontId="17" fillId="0" borderId="0"/>
    <xf numFmtId="176" fontId="17" fillId="0" borderId="0"/>
    <xf numFmtId="175" fontId="17" fillId="0" borderId="0"/>
    <xf numFmtId="176" fontId="17" fillId="0" borderId="0"/>
    <xf numFmtId="176" fontId="17" fillId="0" borderId="0"/>
    <xf numFmtId="175" fontId="17" fillId="0" borderId="0"/>
    <xf numFmtId="176" fontId="17" fillId="0" borderId="0"/>
    <xf numFmtId="176" fontId="17" fillId="0" borderId="0"/>
    <xf numFmtId="0" fontId="17" fillId="0" borderId="0"/>
    <xf numFmtId="0" fontId="17" fillId="0" borderId="0"/>
    <xf numFmtId="175" fontId="17" fillId="0" borderId="0"/>
    <xf numFmtId="175" fontId="17" fillId="0" borderId="0"/>
    <xf numFmtId="176" fontId="17" fillId="0" borderId="0"/>
    <xf numFmtId="176" fontId="17" fillId="0" borderId="0"/>
    <xf numFmtId="176" fontId="17" fillId="0" borderId="0"/>
    <xf numFmtId="176" fontId="17" fillId="0" borderId="0"/>
    <xf numFmtId="175" fontId="17" fillId="0" borderId="0"/>
    <xf numFmtId="176" fontId="17" fillId="0" borderId="0"/>
    <xf numFmtId="176" fontId="17" fillId="0" borderId="0"/>
    <xf numFmtId="175" fontId="17" fillId="0" borderId="0"/>
    <xf numFmtId="176" fontId="17" fillId="0" borderId="0"/>
    <xf numFmtId="176" fontId="17" fillId="0" borderId="0"/>
    <xf numFmtId="175" fontId="17" fillId="0" borderId="0"/>
    <xf numFmtId="175" fontId="17" fillId="0" borderId="0"/>
    <xf numFmtId="176" fontId="17" fillId="0" borderId="0"/>
    <xf numFmtId="176" fontId="17" fillId="0" borderId="0"/>
    <xf numFmtId="176" fontId="17" fillId="0" borderId="0"/>
    <xf numFmtId="176" fontId="17" fillId="0" borderId="0"/>
    <xf numFmtId="175" fontId="17" fillId="0" borderId="0"/>
    <xf numFmtId="176" fontId="17" fillId="0" borderId="0"/>
    <xf numFmtId="176" fontId="17" fillId="0" borderId="0"/>
    <xf numFmtId="175" fontId="17" fillId="0" borderId="0"/>
    <xf numFmtId="176" fontId="17" fillId="0" borderId="0"/>
    <xf numFmtId="176" fontId="17" fillId="0" borderId="0"/>
    <xf numFmtId="0" fontId="17" fillId="0" borderId="0"/>
    <xf numFmtId="0" fontId="17" fillId="0" borderId="0"/>
    <xf numFmtId="0" fontId="17" fillId="0" borderId="0"/>
    <xf numFmtId="175" fontId="17" fillId="0" borderId="0"/>
    <xf numFmtId="175" fontId="17" fillId="0" borderId="0"/>
    <xf numFmtId="176" fontId="17" fillId="0" borderId="0"/>
    <xf numFmtId="176" fontId="17" fillId="0" borderId="0"/>
    <xf numFmtId="176" fontId="17" fillId="0" borderId="0"/>
    <xf numFmtId="176" fontId="17" fillId="0" borderId="0"/>
    <xf numFmtId="175" fontId="17" fillId="0" borderId="0"/>
    <xf numFmtId="176" fontId="17" fillId="0" borderId="0"/>
    <xf numFmtId="176" fontId="17" fillId="0" borderId="0"/>
    <xf numFmtId="175" fontId="17" fillId="0" borderId="0"/>
    <xf numFmtId="176" fontId="17" fillId="0" borderId="0"/>
    <xf numFmtId="176" fontId="17" fillId="0" borderId="0"/>
    <xf numFmtId="175" fontId="17" fillId="0" borderId="0"/>
    <xf numFmtId="175" fontId="17" fillId="0" borderId="0"/>
    <xf numFmtId="176" fontId="17" fillId="0" borderId="0"/>
    <xf numFmtId="176" fontId="17" fillId="0" borderId="0"/>
    <xf numFmtId="176" fontId="17" fillId="0" borderId="0"/>
    <xf numFmtId="176" fontId="17" fillId="0" borderId="0"/>
    <xf numFmtId="175" fontId="17" fillId="0" borderId="0"/>
    <xf numFmtId="176" fontId="17" fillId="0" borderId="0"/>
    <xf numFmtId="176" fontId="17" fillId="0" borderId="0"/>
    <xf numFmtId="175" fontId="17" fillId="0" borderId="0"/>
    <xf numFmtId="176" fontId="17" fillId="0" borderId="0"/>
    <xf numFmtId="176" fontId="17" fillId="0" borderId="0"/>
    <xf numFmtId="0" fontId="17" fillId="0" borderId="0"/>
    <xf numFmtId="175" fontId="17" fillId="0" borderId="0"/>
    <xf numFmtId="175" fontId="17" fillId="0" borderId="0"/>
    <xf numFmtId="176" fontId="17" fillId="0" borderId="0"/>
    <xf numFmtId="176" fontId="17" fillId="0" borderId="0"/>
    <xf numFmtId="176" fontId="17" fillId="0" borderId="0"/>
    <xf numFmtId="176" fontId="17" fillId="0" borderId="0"/>
    <xf numFmtId="175" fontId="17" fillId="0" borderId="0"/>
    <xf numFmtId="176" fontId="17" fillId="0" borderId="0"/>
    <xf numFmtId="176" fontId="17" fillId="0" borderId="0"/>
    <xf numFmtId="175" fontId="17" fillId="0" borderId="0"/>
    <xf numFmtId="176" fontId="17" fillId="0" borderId="0"/>
    <xf numFmtId="176" fontId="17" fillId="0" borderId="0"/>
    <xf numFmtId="175" fontId="17" fillId="0" borderId="0"/>
    <xf numFmtId="175" fontId="17" fillId="0" borderId="0"/>
    <xf numFmtId="176" fontId="17" fillId="0" borderId="0"/>
    <xf numFmtId="176" fontId="17" fillId="0" borderId="0"/>
    <xf numFmtId="176" fontId="17" fillId="0" borderId="0"/>
    <xf numFmtId="176" fontId="17" fillId="0" borderId="0"/>
    <xf numFmtId="175" fontId="17" fillId="0" borderId="0"/>
    <xf numFmtId="176" fontId="17" fillId="0" borderId="0"/>
    <xf numFmtId="176" fontId="17" fillId="0" borderId="0"/>
    <xf numFmtId="175" fontId="17" fillId="0" borderId="0"/>
    <xf numFmtId="176" fontId="17" fillId="0" borderId="0"/>
    <xf numFmtId="176" fontId="17" fillId="0" borderId="0"/>
    <xf numFmtId="0" fontId="17" fillId="0" borderId="0"/>
    <xf numFmtId="175" fontId="17" fillId="0" borderId="0"/>
    <xf numFmtId="175" fontId="17" fillId="0" borderId="0"/>
    <xf numFmtId="176" fontId="17" fillId="0" borderId="0"/>
    <xf numFmtId="176" fontId="17" fillId="0" borderId="0"/>
    <xf numFmtId="176" fontId="17" fillId="0" borderId="0"/>
    <xf numFmtId="176" fontId="17" fillId="0" borderId="0"/>
    <xf numFmtId="175" fontId="17" fillId="0" borderId="0"/>
    <xf numFmtId="176" fontId="17" fillId="0" borderId="0"/>
    <xf numFmtId="176" fontId="17" fillId="0" borderId="0"/>
    <xf numFmtId="175" fontId="17" fillId="0" borderId="0"/>
    <xf numFmtId="176" fontId="17" fillId="0" borderId="0"/>
    <xf numFmtId="176" fontId="17" fillId="0" borderId="0"/>
    <xf numFmtId="175" fontId="17" fillId="0" borderId="0"/>
    <xf numFmtId="175" fontId="17" fillId="0" borderId="0"/>
    <xf numFmtId="176" fontId="17" fillId="0" borderId="0"/>
    <xf numFmtId="176" fontId="17" fillId="0" borderId="0"/>
    <xf numFmtId="176" fontId="17" fillId="0" borderId="0"/>
    <xf numFmtId="176" fontId="17" fillId="0" borderId="0"/>
    <xf numFmtId="175" fontId="17" fillId="0" borderId="0"/>
    <xf numFmtId="176" fontId="17" fillId="0" borderId="0"/>
    <xf numFmtId="176" fontId="17" fillId="0" borderId="0"/>
    <xf numFmtId="0" fontId="17" fillId="0" borderId="0"/>
    <xf numFmtId="175" fontId="17" fillId="0" borderId="0"/>
    <xf numFmtId="176" fontId="17" fillId="0" borderId="0"/>
    <xf numFmtId="176" fontId="17" fillId="0" borderId="0"/>
    <xf numFmtId="0" fontId="17" fillId="0" borderId="0"/>
    <xf numFmtId="0" fontId="17" fillId="0" borderId="0"/>
    <xf numFmtId="175" fontId="17" fillId="0" borderId="0"/>
    <xf numFmtId="175" fontId="17" fillId="0" borderId="0"/>
    <xf numFmtId="176" fontId="17" fillId="0" borderId="0"/>
    <xf numFmtId="176" fontId="17" fillId="0" borderId="0"/>
    <xf numFmtId="0" fontId="17" fillId="0" borderId="0"/>
    <xf numFmtId="176" fontId="17" fillId="0" borderId="0"/>
    <xf numFmtId="0" fontId="17" fillId="0" borderId="0"/>
    <xf numFmtId="176" fontId="17" fillId="0" borderId="0"/>
    <xf numFmtId="0" fontId="17" fillId="0" borderId="0"/>
    <xf numFmtId="0" fontId="17" fillId="0" borderId="0"/>
    <xf numFmtId="175" fontId="17" fillId="0" borderId="0"/>
    <xf numFmtId="176" fontId="17" fillId="0" borderId="0"/>
    <xf numFmtId="176" fontId="17" fillId="0" borderId="0"/>
    <xf numFmtId="0" fontId="17" fillId="0" borderId="0"/>
    <xf numFmtId="175" fontId="17" fillId="0" borderId="0"/>
    <xf numFmtId="176" fontId="17" fillId="0" borderId="0"/>
    <xf numFmtId="176" fontId="17" fillId="0" borderId="0"/>
    <xf numFmtId="175" fontId="17" fillId="0" borderId="0"/>
    <xf numFmtId="175" fontId="17" fillId="0" borderId="0"/>
    <xf numFmtId="176" fontId="17" fillId="0" borderId="0"/>
    <xf numFmtId="176" fontId="17" fillId="0" borderId="0"/>
    <xf numFmtId="0" fontId="17" fillId="0" borderId="0"/>
    <xf numFmtId="176" fontId="17" fillId="0" borderId="0"/>
    <xf numFmtId="176" fontId="17" fillId="0" borderId="0"/>
    <xf numFmtId="0" fontId="17" fillId="0" borderId="0"/>
    <xf numFmtId="175" fontId="17" fillId="0" borderId="0"/>
    <xf numFmtId="176" fontId="17" fillId="0" borderId="0"/>
    <xf numFmtId="176" fontId="17" fillId="0" borderId="0"/>
    <xf numFmtId="175" fontId="17" fillId="0" borderId="0"/>
    <xf numFmtId="176" fontId="17" fillId="0" borderId="0"/>
    <xf numFmtId="176" fontId="17" fillId="0" borderId="0"/>
    <xf numFmtId="0" fontId="17" fillId="0" borderId="0"/>
    <xf numFmtId="0" fontId="17" fillId="0" borderId="0"/>
    <xf numFmtId="175" fontId="17" fillId="0" borderId="0"/>
    <xf numFmtId="175" fontId="17" fillId="0" borderId="0"/>
    <xf numFmtId="176" fontId="17" fillId="0" borderId="0"/>
    <xf numFmtId="176" fontId="17" fillId="0" borderId="0"/>
    <xf numFmtId="176" fontId="17" fillId="0" borderId="0"/>
    <xf numFmtId="176" fontId="17" fillId="0" borderId="0"/>
    <xf numFmtId="175" fontId="17" fillId="0" borderId="0"/>
    <xf numFmtId="176" fontId="17" fillId="0" borderId="0"/>
    <xf numFmtId="176" fontId="17" fillId="0" borderId="0"/>
    <xf numFmtId="175" fontId="17" fillId="0" borderId="0"/>
    <xf numFmtId="176" fontId="17" fillId="0" borderId="0"/>
    <xf numFmtId="176" fontId="17" fillId="0" borderId="0"/>
    <xf numFmtId="175" fontId="17" fillId="0" borderId="0"/>
    <xf numFmtId="175" fontId="17" fillId="0" borderId="0"/>
    <xf numFmtId="176" fontId="17" fillId="0" borderId="0"/>
    <xf numFmtId="176" fontId="17" fillId="0" borderId="0"/>
    <xf numFmtId="176" fontId="17" fillId="0" borderId="0"/>
    <xf numFmtId="176" fontId="17" fillId="0" borderId="0"/>
    <xf numFmtId="175" fontId="17" fillId="0" borderId="0"/>
    <xf numFmtId="176" fontId="17" fillId="0" borderId="0"/>
    <xf numFmtId="176" fontId="17" fillId="0" borderId="0"/>
    <xf numFmtId="175" fontId="17" fillId="0" borderId="0"/>
    <xf numFmtId="176" fontId="17" fillId="0" borderId="0"/>
    <xf numFmtId="176" fontId="17" fillId="0" borderId="0"/>
    <xf numFmtId="0" fontId="17" fillId="0" borderId="0"/>
    <xf numFmtId="0" fontId="17" fillId="0" borderId="0"/>
    <xf numFmtId="175" fontId="17" fillId="0" borderId="0"/>
    <xf numFmtId="175" fontId="17" fillId="0" borderId="0"/>
    <xf numFmtId="176" fontId="17" fillId="0" borderId="0"/>
    <xf numFmtId="176" fontId="17" fillId="0" borderId="0"/>
    <xf numFmtId="176" fontId="17" fillId="0" borderId="0"/>
    <xf numFmtId="176" fontId="17" fillId="0" borderId="0"/>
    <xf numFmtId="175" fontId="17" fillId="0" borderId="0"/>
    <xf numFmtId="176" fontId="17" fillId="0" borderId="0"/>
    <xf numFmtId="176" fontId="17" fillId="0" borderId="0"/>
    <xf numFmtId="175" fontId="17" fillId="0" borderId="0"/>
    <xf numFmtId="176" fontId="17" fillId="0" borderId="0"/>
    <xf numFmtId="176" fontId="17" fillId="0" borderId="0"/>
    <xf numFmtId="175" fontId="17" fillId="0" borderId="0"/>
    <xf numFmtId="175" fontId="17" fillId="0" borderId="0"/>
    <xf numFmtId="176" fontId="17" fillId="0" borderId="0"/>
    <xf numFmtId="176" fontId="17" fillId="0" borderId="0"/>
    <xf numFmtId="176" fontId="17" fillId="0" borderId="0"/>
    <xf numFmtId="176" fontId="17" fillId="0" borderId="0"/>
    <xf numFmtId="175" fontId="17" fillId="0" borderId="0"/>
    <xf numFmtId="176" fontId="17" fillId="0" borderId="0"/>
    <xf numFmtId="176" fontId="17" fillId="0" borderId="0"/>
    <xf numFmtId="175" fontId="17" fillId="0" borderId="0"/>
    <xf numFmtId="176" fontId="17" fillId="0" borderId="0"/>
    <xf numFmtId="176" fontId="17" fillId="0" borderId="0"/>
    <xf numFmtId="0" fontId="17" fillId="0" borderId="0"/>
    <xf numFmtId="0" fontId="17" fillId="0" borderId="0"/>
    <xf numFmtId="175" fontId="17" fillId="0" borderId="0"/>
    <xf numFmtId="175" fontId="17" fillId="0" borderId="0"/>
    <xf numFmtId="176" fontId="17" fillId="0" borderId="0"/>
    <xf numFmtId="176" fontId="17" fillId="0" borderId="0"/>
    <xf numFmtId="176" fontId="17" fillId="0" borderId="0"/>
    <xf numFmtId="176" fontId="17" fillId="0" borderId="0"/>
    <xf numFmtId="175" fontId="17" fillId="0" borderId="0"/>
    <xf numFmtId="176" fontId="17" fillId="0" borderId="0"/>
    <xf numFmtId="176" fontId="17" fillId="0" borderId="0"/>
    <xf numFmtId="175" fontId="17" fillId="0" borderId="0"/>
    <xf numFmtId="176" fontId="17" fillId="0" borderId="0"/>
    <xf numFmtId="176" fontId="17" fillId="0" borderId="0"/>
    <xf numFmtId="175" fontId="17" fillId="0" borderId="0"/>
    <xf numFmtId="175" fontId="17" fillId="0" borderId="0"/>
    <xf numFmtId="176" fontId="17" fillId="0" borderId="0"/>
    <xf numFmtId="176" fontId="17" fillId="0" borderId="0"/>
    <xf numFmtId="176" fontId="17" fillId="0" borderId="0"/>
    <xf numFmtId="176" fontId="17" fillId="0" borderId="0"/>
    <xf numFmtId="175" fontId="17" fillId="0" borderId="0"/>
    <xf numFmtId="176" fontId="17" fillId="0" borderId="0"/>
    <xf numFmtId="176" fontId="17" fillId="0" borderId="0"/>
    <xf numFmtId="175" fontId="17" fillId="0" borderId="0"/>
    <xf numFmtId="176" fontId="17" fillId="0" borderId="0"/>
    <xf numFmtId="176" fontId="17" fillId="0" borderId="0"/>
    <xf numFmtId="0" fontId="17" fillId="0" borderId="0"/>
    <xf numFmtId="0" fontId="17" fillId="0" borderId="0"/>
    <xf numFmtId="0" fontId="17" fillId="0" borderId="0"/>
    <xf numFmtId="175" fontId="17" fillId="0" borderId="0"/>
    <xf numFmtId="175" fontId="17" fillId="0" borderId="0"/>
    <xf numFmtId="176" fontId="17" fillId="0" borderId="0"/>
    <xf numFmtId="176" fontId="17" fillId="0" borderId="0"/>
    <xf numFmtId="176" fontId="17" fillId="0" borderId="0"/>
    <xf numFmtId="176" fontId="17" fillId="0" borderId="0"/>
    <xf numFmtId="175" fontId="17" fillId="0" borderId="0"/>
    <xf numFmtId="176" fontId="17" fillId="0" borderId="0"/>
    <xf numFmtId="176" fontId="17" fillId="0" borderId="0"/>
    <xf numFmtId="175" fontId="17" fillId="0" borderId="0"/>
    <xf numFmtId="176" fontId="17" fillId="0" borderId="0"/>
    <xf numFmtId="176" fontId="17" fillId="0" borderId="0"/>
    <xf numFmtId="175" fontId="17" fillId="0" borderId="0"/>
    <xf numFmtId="175" fontId="17" fillId="0" borderId="0"/>
    <xf numFmtId="176" fontId="17" fillId="0" borderId="0"/>
    <xf numFmtId="176" fontId="17" fillId="0" borderId="0"/>
    <xf numFmtId="176" fontId="17" fillId="0" borderId="0"/>
    <xf numFmtId="176" fontId="17" fillId="0" borderId="0"/>
    <xf numFmtId="175" fontId="17" fillId="0" borderId="0"/>
    <xf numFmtId="176" fontId="17" fillId="0" borderId="0"/>
    <xf numFmtId="176" fontId="17" fillId="0" borderId="0"/>
    <xf numFmtId="175" fontId="17" fillId="0" borderId="0"/>
    <xf numFmtId="176" fontId="17" fillId="0" borderId="0"/>
    <xf numFmtId="176" fontId="17" fillId="0" borderId="0"/>
    <xf numFmtId="0" fontId="17" fillId="0" borderId="0"/>
    <xf numFmtId="175" fontId="17" fillId="0" borderId="0"/>
    <xf numFmtId="175" fontId="17" fillId="0" borderId="0"/>
    <xf numFmtId="176" fontId="17" fillId="0" borderId="0"/>
    <xf numFmtId="176" fontId="17" fillId="0" borderId="0"/>
    <xf numFmtId="176" fontId="17" fillId="0" borderId="0"/>
    <xf numFmtId="176" fontId="17" fillId="0" borderId="0"/>
    <xf numFmtId="175" fontId="17" fillId="0" borderId="0"/>
    <xf numFmtId="176" fontId="17" fillId="0" borderId="0"/>
    <xf numFmtId="176" fontId="17" fillId="0" borderId="0"/>
    <xf numFmtId="175" fontId="17" fillId="0" borderId="0"/>
    <xf numFmtId="176" fontId="17" fillId="0" borderId="0"/>
    <xf numFmtId="176" fontId="17" fillId="0" borderId="0"/>
    <xf numFmtId="175" fontId="17" fillId="0" borderId="0"/>
    <xf numFmtId="175" fontId="17" fillId="0" borderId="0"/>
    <xf numFmtId="176" fontId="17" fillId="0" borderId="0"/>
    <xf numFmtId="176" fontId="17" fillId="0" borderId="0"/>
    <xf numFmtId="176" fontId="17" fillId="0" borderId="0"/>
    <xf numFmtId="176" fontId="17" fillId="0" borderId="0"/>
    <xf numFmtId="175" fontId="17" fillId="0" borderId="0"/>
    <xf numFmtId="176" fontId="17" fillId="0" borderId="0"/>
    <xf numFmtId="176" fontId="17" fillId="0" borderId="0"/>
    <xf numFmtId="175" fontId="17" fillId="0" borderId="0"/>
    <xf numFmtId="176" fontId="17" fillId="0" borderId="0"/>
    <xf numFmtId="176" fontId="17" fillId="0" borderId="0"/>
    <xf numFmtId="0" fontId="17" fillId="0" borderId="0"/>
    <xf numFmtId="175" fontId="17" fillId="0" borderId="0"/>
    <xf numFmtId="175" fontId="17" fillId="0" borderId="0"/>
    <xf numFmtId="176" fontId="17" fillId="0" borderId="0"/>
    <xf numFmtId="176" fontId="17" fillId="0" borderId="0"/>
    <xf numFmtId="176" fontId="17" fillId="0" borderId="0"/>
    <xf numFmtId="176" fontId="17" fillId="0" borderId="0"/>
    <xf numFmtId="175" fontId="17" fillId="0" borderId="0"/>
    <xf numFmtId="176" fontId="17" fillId="0" borderId="0"/>
    <xf numFmtId="176" fontId="17" fillId="0" borderId="0"/>
    <xf numFmtId="175" fontId="17" fillId="0" borderId="0"/>
    <xf numFmtId="176" fontId="17" fillId="0" borderId="0"/>
    <xf numFmtId="176" fontId="17" fillId="0" borderId="0"/>
    <xf numFmtId="175" fontId="17" fillId="0" borderId="0"/>
    <xf numFmtId="175" fontId="17" fillId="0" borderId="0"/>
    <xf numFmtId="176" fontId="17" fillId="0" borderId="0"/>
    <xf numFmtId="176" fontId="17" fillId="0" borderId="0"/>
    <xf numFmtId="176" fontId="17" fillId="0" borderId="0"/>
    <xf numFmtId="176" fontId="17" fillId="0" borderId="0"/>
    <xf numFmtId="175" fontId="17" fillId="0" borderId="0"/>
    <xf numFmtId="176" fontId="17" fillId="0" borderId="0"/>
    <xf numFmtId="176" fontId="17" fillId="0" borderId="0"/>
    <xf numFmtId="0" fontId="17" fillId="0" borderId="0"/>
    <xf numFmtId="0" fontId="17" fillId="0" borderId="0"/>
    <xf numFmtId="175" fontId="17" fillId="0" borderId="0"/>
    <xf numFmtId="175" fontId="17" fillId="0" borderId="0"/>
    <xf numFmtId="176" fontId="17" fillId="0" borderId="0"/>
    <xf numFmtId="176" fontId="17" fillId="0" borderId="0"/>
    <xf numFmtId="176" fontId="17" fillId="0" borderId="0"/>
    <xf numFmtId="176" fontId="17" fillId="0" borderId="0"/>
    <xf numFmtId="0" fontId="17" fillId="0" borderId="0"/>
    <xf numFmtId="175" fontId="17" fillId="0" borderId="0"/>
    <xf numFmtId="176" fontId="17" fillId="0" borderId="0"/>
    <xf numFmtId="176" fontId="17" fillId="0" borderId="0"/>
    <xf numFmtId="175" fontId="17" fillId="0" borderId="0"/>
    <xf numFmtId="176" fontId="17" fillId="0" borderId="0"/>
    <xf numFmtId="176" fontId="17" fillId="0" borderId="0"/>
    <xf numFmtId="175" fontId="17" fillId="0" borderId="0"/>
    <xf numFmtId="175" fontId="17" fillId="0" borderId="0"/>
    <xf numFmtId="176" fontId="17" fillId="0" borderId="0"/>
    <xf numFmtId="176" fontId="17" fillId="0" borderId="0"/>
    <xf numFmtId="176" fontId="17" fillId="0" borderId="0"/>
    <xf numFmtId="176" fontId="17" fillId="0" borderId="0"/>
    <xf numFmtId="175" fontId="17" fillId="0" borderId="0"/>
    <xf numFmtId="176" fontId="17" fillId="0" borderId="0"/>
    <xf numFmtId="176" fontId="17" fillId="0" borderId="0"/>
    <xf numFmtId="175" fontId="17" fillId="0" borderId="0"/>
    <xf numFmtId="176" fontId="17" fillId="0" borderId="0"/>
    <xf numFmtId="176" fontId="17" fillId="0" borderId="0"/>
    <xf numFmtId="0" fontId="17" fillId="0" borderId="0"/>
    <xf numFmtId="0" fontId="17" fillId="0" borderId="0"/>
    <xf numFmtId="175" fontId="17" fillId="0" borderId="0"/>
    <xf numFmtId="175" fontId="17" fillId="0" borderId="0"/>
    <xf numFmtId="176" fontId="17" fillId="0" borderId="0"/>
    <xf numFmtId="176" fontId="17" fillId="0" borderId="0"/>
    <xf numFmtId="176" fontId="17" fillId="0" borderId="0"/>
    <xf numFmtId="176" fontId="17" fillId="0" borderId="0"/>
    <xf numFmtId="175" fontId="17" fillId="0" borderId="0"/>
    <xf numFmtId="176" fontId="17" fillId="0" borderId="0"/>
    <xf numFmtId="176" fontId="17" fillId="0" borderId="0"/>
    <xf numFmtId="175" fontId="17" fillId="0" borderId="0"/>
    <xf numFmtId="176" fontId="17" fillId="0" borderId="0"/>
    <xf numFmtId="176" fontId="17" fillId="0" borderId="0"/>
    <xf numFmtId="175" fontId="17" fillId="0" borderId="0"/>
    <xf numFmtId="175" fontId="17" fillId="0" borderId="0"/>
    <xf numFmtId="176" fontId="17" fillId="0" borderId="0"/>
    <xf numFmtId="176" fontId="17" fillId="0" borderId="0"/>
    <xf numFmtId="176" fontId="17" fillId="0" borderId="0"/>
    <xf numFmtId="176" fontId="17" fillId="0" borderId="0"/>
    <xf numFmtId="175" fontId="17" fillId="0" borderId="0"/>
    <xf numFmtId="176" fontId="17" fillId="0" borderId="0"/>
    <xf numFmtId="176" fontId="17" fillId="0" borderId="0"/>
    <xf numFmtId="175" fontId="17" fillId="0" borderId="0"/>
    <xf numFmtId="176" fontId="17" fillId="0" borderId="0"/>
    <xf numFmtId="176" fontId="17" fillId="0" borderId="0"/>
    <xf numFmtId="0" fontId="17" fillId="0" borderId="0"/>
    <xf numFmtId="0" fontId="17" fillId="0" borderId="0"/>
    <xf numFmtId="175" fontId="17" fillId="0" borderId="0"/>
    <xf numFmtId="175" fontId="17" fillId="0" borderId="0"/>
    <xf numFmtId="176" fontId="17" fillId="0" borderId="0"/>
    <xf numFmtId="176" fontId="17" fillId="0" borderId="0"/>
    <xf numFmtId="176" fontId="17" fillId="0" borderId="0"/>
    <xf numFmtId="176" fontId="17" fillId="0" borderId="0"/>
    <xf numFmtId="0" fontId="17" fillId="0" borderId="0"/>
    <xf numFmtId="175" fontId="17" fillId="0" borderId="0"/>
    <xf numFmtId="176" fontId="17" fillId="0" borderId="0"/>
    <xf numFmtId="176" fontId="17" fillId="0" borderId="0"/>
    <xf numFmtId="175" fontId="17" fillId="0" borderId="0"/>
    <xf numFmtId="176" fontId="17" fillId="0" borderId="0"/>
    <xf numFmtId="176" fontId="17" fillId="0" borderId="0"/>
    <xf numFmtId="175" fontId="17" fillId="0" borderId="0"/>
    <xf numFmtId="175" fontId="17" fillId="0" borderId="0"/>
    <xf numFmtId="176" fontId="17" fillId="0" borderId="0"/>
    <xf numFmtId="176" fontId="17" fillId="0" borderId="0"/>
    <xf numFmtId="176" fontId="17" fillId="0" borderId="0"/>
    <xf numFmtId="176" fontId="17" fillId="0" borderId="0"/>
    <xf numFmtId="0" fontId="17" fillId="0" borderId="0"/>
    <xf numFmtId="175" fontId="17" fillId="0" borderId="0"/>
    <xf numFmtId="176" fontId="17" fillId="0" borderId="0"/>
    <xf numFmtId="176" fontId="17" fillId="0" borderId="0"/>
    <xf numFmtId="175" fontId="17" fillId="0" borderId="0"/>
    <xf numFmtId="176" fontId="17" fillId="0" borderId="0"/>
    <xf numFmtId="176" fontId="17" fillId="0" borderId="0"/>
    <xf numFmtId="0" fontId="17" fillId="0" borderId="0"/>
    <xf numFmtId="0" fontId="17" fillId="0" borderId="0"/>
    <xf numFmtId="175" fontId="17" fillId="0" borderId="0"/>
    <xf numFmtId="175" fontId="17" fillId="0" borderId="0"/>
    <xf numFmtId="176" fontId="17" fillId="0" borderId="0"/>
    <xf numFmtId="176" fontId="17" fillId="0" borderId="0"/>
    <xf numFmtId="176" fontId="17" fillId="0" borderId="0"/>
    <xf numFmtId="176" fontId="17" fillId="0" borderId="0"/>
    <xf numFmtId="175" fontId="17" fillId="0" borderId="0"/>
    <xf numFmtId="176" fontId="17" fillId="0" borderId="0"/>
    <xf numFmtId="176" fontId="17" fillId="0" borderId="0"/>
    <xf numFmtId="175" fontId="17" fillId="0" borderId="0"/>
    <xf numFmtId="176" fontId="17" fillId="0" borderId="0"/>
    <xf numFmtId="176" fontId="17" fillId="0" borderId="0"/>
    <xf numFmtId="175" fontId="17" fillId="0" borderId="0"/>
    <xf numFmtId="175" fontId="17" fillId="0" borderId="0"/>
    <xf numFmtId="176" fontId="17" fillId="0" borderId="0"/>
    <xf numFmtId="176" fontId="17" fillId="0" borderId="0"/>
    <xf numFmtId="176" fontId="17" fillId="0" borderId="0"/>
    <xf numFmtId="176" fontId="17" fillId="0" borderId="0"/>
    <xf numFmtId="175" fontId="17" fillId="0" borderId="0"/>
    <xf numFmtId="176" fontId="17" fillId="0" borderId="0"/>
    <xf numFmtId="176" fontId="17" fillId="0" borderId="0"/>
    <xf numFmtId="175" fontId="17" fillId="0" borderId="0"/>
    <xf numFmtId="176" fontId="17" fillId="0" borderId="0"/>
    <xf numFmtId="176" fontId="17" fillId="0" borderId="0"/>
    <xf numFmtId="0" fontId="17" fillId="0" borderId="0"/>
    <xf numFmtId="0" fontId="17" fillId="0" borderId="0"/>
    <xf numFmtId="0" fontId="17" fillId="0" borderId="0"/>
    <xf numFmtId="175" fontId="17" fillId="0" borderId="0"/>
    <xf numFmtId="175" fontId="17" fillId="0" borderId="0"/>
    <xf numFmtId="176" fontId="17" fillId="0" borderId="0"/>
    <xf numFmtId="176" fontId="17" fillId="0" borderId="0"/>
    <xf numFmtId="176" fontId="17" fillId="0" borderId="0"/>
    <xf numFmtId="176" fontId="17" fillId="0" borderId="0"/>
    <xf numFmtId="175" fontId="17" fillId="0" borderId="0"/>
    <xf numFmtId="176" fontId="17" fillId="0" borderId="0"/>
    <xf numFmtId="176" fontId="17" fillId="0" borderId="0"/>
    <xf numFmtId="175" fontId="17" fillId="0" borderId="0"/>
    <xf numFmtId="176" fontId="17" fillId="0" borderId="0"/>
    <xf numFmtId="176" fontId="17" fillId="0" borderId="0"/>
    <xf numFmtId="175" fontId="17" fillId="0" borderId="0"/>
    <xf numFmtId="175" fontId="17" fillId="0" borderId="0"/>
    <xf numFmtId="176" fontId="17" fillId="0" borderId="0"/>
    <xf numFmtId="176" fontId="17" fillId="0" borderId="0"/>
    <xf numFmtId="176" fontId="17" fillId="0" borderId="0"/>
    <xf numFmtId="176" fontId="17" fillId="0" borderId="0"/>
    <xf numFmtId="175" fontId="17" fillId="0" borderId="0"/>
    <xf numFmtId="176" fontId="17" fillId="0" borderId="0"/>
    <xf numFmtId="176" fontId="17" fillId="0" borderId="0"/>
    <xf numFmtId="175" fontId="17" fillId="0" borderId="0"/>
    <xf numFmtId="176" fontId="17" fillId="0" borderId="0"/>
    <xf numFmtId="176" fontId="17" fillId="0" borderId="0"/>
    <xf numFmtId="0" fontId="17" fillId="0" borderId="0"/>
    <xf numFmtId="175" fontId="17" fillId="0" borderId="0"/>
    <xf numFmtId="175" fontId="17" fillId="0" borderId="0"/>
    <xf numFmtId="176" fontId="17" fillId="0" borderId="0"/>
    <xf numFmtId="176" fontId="17" fillId="0" borderId="0"/>
    <xf numFmtId="176" fontId="17" fillId="0" borderId="0"/>
    <xf numFmtId="176" fontId="17" fillId="0" borderId="0"/>
    <xf numFmtId="175" fontId="17" fillId="0" borderId="0"/>
    <xf numFmtId="176" fontId="17" fillId="0" borderId="0"/>
    <xf numFmtId="176" fontId="17" fillId="0" borderId="0"/>
    <xf numFmtId="175" fontId="17" fillId="0" borderId="0"/>
    <xf numFmtId="176" fontId="17" fillId="0" borderId="0"/>
    <xf numFmtId="176" fontId="17" fillId="0" borderId="0"/>
    <xf numFmtId="175" fontId="17" fillId="0" borderId="0"/>
    <xf numFmtId="175" fontId="17" fillId="0" borderId="0"/>
    <xf numFmtId="176" fontId="17" fillId="0" borderId="0"/>
    <xf numFmtId="176" fontId="17" fillId="0" borderId="0"/>
    <xf numFmtId="176" fontId="17" fillId="0" borderId="0"/>
    <xf numFmtId="176" fontId="17" fillId="0" borderId="0"/>
    <xf numFmtId="175" fontId="17" fillId="0" borderId="0"/>
    <xf numFmtId="176" fontId="17" fillId="0" borderId="0"/>
    <xf numFmtId="176" fontId="17" fillId="0" borderId="0"/>
    <xf numFmtId="175" fontId="17" fillId="0" borderId="0"/>
    <xf numFmtId="176" fontId="17" fillId="0" borderId="0"/>
    <xf numFmtId="176" fontId="17" fillId="0" borderId="0"/>
    <xf numFmtId="0" fontId="17" fillId="0" borderId="0"/>
    <xf numFmtId="175" fontId="17" fillId="0" borderId="0"/>
    <xf numFmtId="175" fontId="17" fillId="0" borderId="0"/>
    <xf numFmtId="176" fontId="17" fillId="0" borderId="0"/>
    <xf numFmtId="176" fontId="17" fillId="0" borderId="0"/>
    <xf numFmtId="176" fontId="17" fillId="0" borderId="0"/>
    <xf numFmtId="176" fontId="17" fillId="0" borderId="0"/>
    <xf numFmtId="175" fontId="17" fillId="0" borderId="0"/>
    <xf numFmtId="176" fontId="17" fillId="0" borderId="0"/>
    <xf numFmtId="176" fontId="17" fillId="0" borderId="0"/>
    <xf numFmtId="175" fontId="17" fillId="0" borderId="0"/>
    <xf numFmtId="176" fontId="17" fillId="0" borderId="0"/>
    <xf numFmtId="176" fontId="17" fillId="0" borderId="0"/>
    <xf numFmtId="175" fontId="17" fillId="0" borderId="0"/>
    <xf numFmtId="175" fontId="17" fillId="0" borderId="0"/>
    <xf numFmtId="176" fontId="17" fillId="0" borderId="0"/>
    <xf numFmtId="176" fontId="17" fillId="0" borderId="0"/>
    <xf numFmtId="176" fontId="17" fillId="0" borderId="0"/>
    <xf numFmtId="176" fontId="17" fillId="0" borderId="0"/>
    <xf numFmtId="175" fontId="17" fillId="0" borderId="0"/>
    <xf numFmtId="176" fontId="17" fillId="0" borderId="0"/>
    <xf numFmtId="176" fontId="17" fillId="0" borderId="0"/>
    <xf numFmtId="175" fontId="17" fillId="0" borderId="0"/>
    <xf numFmtId="175" fontId="17" fillId="0" borderId="0"/>
    <xf numFmtId="176" fontId="17" fillId="0" borderId="0"/>
    <xf numFmtId="176" fontId="17" fillId="0" borderId="0"/>
    <xf numFmtId="176" fontId="17" fillId="0" borderId="0"/>
    <xf numFmtId="176" fontId="17" fillId="0" borderId="0"/>
    <xf numFmtId="175" fontId="17" fillId="0" borderId="0"/>
    <xf numFmtId="176" fontId="17" fillId="0" borderId="0"/>
    <xf numFmtId="176" fontId="17" fillId="0" borderId="0"/>
    <xf numFmtId="175" fontId="17" fillId="0" borderId="0"/>
    <xf numFmtId="176" fontId="17" fillId="0" borderId="0"/>
    <xf numFmtId="176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75" fontId="17" fillId="0" borderId="0"/>
    <xf numFmtId="175" fontId="17" fillId="0" borderId="0"/>
    <xf numFmtId="176" fontId="17" fillId="0" borderId="0"/>
    <xf numFmtId="176" fontId="17" fillId="0" borderId="0"/>
    <xf numFmtId="176" fontId="17" fillId="0" borderId="0"/>
    <xf numFmtId="176" fontId="17" fillId="0" borderId="0"/>
    <xf numFmtId="175" fontId="17" fillId="0" borderId="0"/>
    <xf numFmtId="176" fontId="17" fillId="0" borderId="0"/>
    <xf numFmtId="176" fontId="17" fillId="0" borderId="0"/>
    <xf numFmtId="175" fontId="17" fillId="0" borderId="0"/>
    <xf numFmtId="176" fontId="17" fillId="0" borderId="0"/>
    <xf numFmtId="176" fontId="17" fillId="0" borderId="0"/>
    <xf numFmtId="175" fontId="17" fillId="0" borderId="0"/>
    <xf numFmtId="175" fontId="17" fillId="0" borderId="0"/>
    <xf numFmtId="176" fontId="17" fillId="0" borderId="0"/>
    <xf numFmtId="176" fontId="17" fillId="0" borderId="0"/>
    <xf numFmtId="176" fontId="17" fillId="0" borderId="0"/>
    <xf numFmtId="176" fontId="17" fillId="0" borderId="0"/>
    <xf numFmtId="175" fontId="17" fillId="0" borderId="0"/>
    <xf numFmtId="176" fontId="17" fillId="0" borderId="0"/>
    <xf numFmtId="176" fontId="17" fillId="0" borderId="0"/>
    <xf numFmtId="175" fontId="17" fillId="0" borderId="0"/>
    <xf numFmtId="176" fontId="17" fillId="0" borderId="0"/>
    <xf numFmtId="176" fontId="17" fillId="0" borderId="0"/>
    <xf numFmtId="0" fontId="17" fillId="0" borderId="0"/>
    <xf numFmtId="175" fontId="17" fillId="0" borderId="0"/>
    <xf numFmtId="175" fontId="17" fillId="0" borderId="0"/>
    <xf numFmtId="176" fontId="17" fillId="0" borderId="0"/>
    <xf numFmtId="176" fontId="17" fillId="0" borderId="0"/>
    <xf numFmtId="176" fontId="17" fillId="0" borderId="0"/>
    <xf numFmtId="176" fontId="17" fillId="0" borderId="0"/>
    <xf numFmtId="175" fontId="17" fillId="0" borderId="0"/>
    <xf numFmtId="176" fontId="17" fillId="0" borderId="0"/>
    <xf numFmtId="176" fontId="17" fillId="0" borderId="0"/>
    <xf numFmtId="175" fontId="17" fillId="0" borderId="0"/>
    <xf numFmtId="176" fontId="17" fillId="0" borderId="0"/>
    <xf numFmtId="176" fontId="17" fillId="0" borderId="0"/>
    <xf numFmtId="0" fontId="17" fillId="0" borderId="0"/>
    <xf numFmtId="175" fontId="17" fillId="0" borderId="0"/>
    <xf numFmtId="175" fontId="17" fillId="0" borderId="0"/>
    <xf numFmtId="176" fontId="17" fillId="0" borderId="0"/>
    <xf numFmtId="176" fontId="17" fillId="0" borderId="0"/>
    <xf numFmtId="176" fontId="17" fillId="0" borderId="0"/>
    <xf numFmtId="176" fontId="17" fillId="0" borderId="0"/>
    <xf numFmtId="175" fontId="17" fillId="0" borderId="0"/>
    <xf numFmtId="176" fontId="17" fillId="0" borderId="0"/>
    <xf numFmtId="176" fontId="17" fillId="0" borderId="0"/>
    <xf numFmtId="175" fontId="17" fillId="0" borderId="0"/>
    <xf numFmtId="176" fontId="17" fillId="0" borderId="0"/>
    <xf numFmtId="176" fontId="17" fillId="0" borderId="0"/>
    <xf numFmtId="0" fontId="17" fillId="0" borderId="0"/>
    <xf numFmtId="175" fontId="17" fillId="0" borderId="0"/>
    <xf numFmtId="175" fontId="17" fillId="0" borderId="0"/>
    <xf numFmtId="176" fontId="17" fillId="0" borderId="0"/>
    <xf numFmtId="176" fontId="17" fillId="0" borderId="0"/>
    <xf numFmtId="176" fontId="17" fillId="0" borderId="0"/>
    <xf numFmtId="176" fontId="17" fillId="0" borderId="0"/>
    <xf numFmtId="175" fontId="17" fillId="0" borderId="0"/>
    <xf numFmtId="176" fontId="17" fillId="0" borderId="0"/>
    <xf numFmtId="176" fontId="17" fillId="0" borderId="0"/>
    <xf numFmtId="175" fontId="17" fillId="0" borderId="0"/>
    <xf numFmtId="176" fontId="17" fillId="0" borderId="0"/>
    <xf numFmtId="176" fontId="17" fillId="0" borderId="0"/>
    <xf numFmtId="175" fontId="17" fillId="0" borderId="0"/>
    <xf numFmtId="176" fontId="17" fillId="0" borderId="0"/>
    <xf numFmtId="176" fontId="17" fillId="0" borderId="0"/>
    <xf numFmtId="0" fontId="17" fillId="0" borderId="0"/>
    <xf numFmtId="0" fontId="17" fillId="0" borderId="0"/>
    <xf numFmtId="175" fontId="17" fillId="0" borderId="0"/>
    <xf numFmtId="175" fontId="17" fillId="0" borderId="0"/>
    <xf numFmtId="176" fontId="17" fillId="0" borderId="0"/>
    <xf numFmtId="176" fontId="17" fillId="0" borderId="0"/>
    <xf numFmtId="176" fontId="17" fillId="0" borderId="0"/>
    <xf numFmtId="176" fontId="17" fillId="0" borderId="0"/>
    <xf numFmtId="175" fontId="17" fillId="0" borderId="0"/>
    <xf numFmtId="176" fontId="17" fillId="0" borderId="0"/>
    <xf numFmtId="176" fontId="17" fillId="0" borderId="0"/>
    <xf numFmtId="175" fontId="17" fillId="0" borderId="0"/>
    <xf numFmtId="176" fontId="17" fillId="0" borderId="0"/>
    <xf numFmtId="176" fontId="17" fillId="0" borderId="0"/>
    <xf numFmtId="175" fontId="17" fillId="0" borderId="0"/>
    <xf numFmtId="175" fontId="17" fillId="0" borderId="0"/>
    <xf numFmtId="176" fontId="17" fillId="0" borderId="0"/>
    <xf numFmtId="176" fontId="17" fillId="0" borderId="0"/>
    <xf numFmtId="176" fontId="17" fillId="0" borderId="0"/>
    <xf numFmtId="176" fontId="17" fillId="0" borderId="0"/>
    <xf numFmtId="175" fontId="17" fillId="0" borderId="0"/>
    <xf numFmtId="176" fontId="17" fillId="0" borderId="0"/>
    <xf numFmtId="176" fontId="17" fillId="0" borderId="0"/>
    <xf numFmtId="175" fontId="17" fillId="0" borderId="0"/>
    <xf numFmtId="176" fontId="17" fillId="0" borderId="0"/>
    <xf numFmtId="176" fontId="17" fillId="0" borderId="0"/>
    <xf numFmtId="0" fontId="17" fillId="0" borderId="0"/>
    <xf numFmtId="0" fontId="17" fillId="0" borderId="0"/>
    <xf numFmtId="217" fontId="17" fillId="0" borderId="0"/>
    <xf numFmtId="0" fontId="17" fillId="0" borderId="0"/>
    <xf numFmtId="175" fontId="17" fillId="0" borderId="0"/>
    <xf numFmtId="175" fontId="17" fillId="0" borderId="0"/>
    <xf numFmtId="176" fontId="17" fillId="0" borderId="0"/>
    <xf numFmtId="176" fontId="17" fillId="0" borderId="0"/>
    <xf numFmtId="176" fontId="17" fillId="0" borderId="0"/>
    <xf numFmtId="176" fontId="17" fillId="0" borderId="0"/>
    <xf numFmtId="0" fontId="17" fillId="0" borderId="0"/>
    <xf numFmtId="175" fontId="17" fillId="0" borderId="0"/>
    <xf numFmtId="176" fontId="17" fillId="0" borderId="0"/>
    <xf numFmtId="176" fontId="17" fillId="0" borderId="0"/>
    <xf numFmtId="175" fontId="17" fillId="0" borderId="0"/>
    <xf numFmtId="176" fontId="17" fillId="0" borderId="0"/>
    <xf numFmtId="176" fontId="17" fillId="0" borderId="0"/>
    <xf numFmtId="175" fontId="17" fillId="0" borderId="0"/>
    <xf numFmtId="175" fontId="17" fillId="0" borderId="0"/>
    <xf numFmtId="176" fontId="17" fillId="0" borderId="0"/>
    <xf numFmtId="176" fontId="17" fillId="0" borderId="0"/>
    <xf numFmtId="176" fontId="17" fillId="0" borderId="0"/>
    <xf numFmtId="176" fontId="17" fillId="0" borderId="0"/>
    <xf numFmtId="175" fontId="17" fillId="0" borderId="0"/>
    <xf numFmtId="176" fontId="17" fillId="0" borderId="0"/>
    <xf numFmtId="176" fontId="17" fillId="0" borderId="0"/>
    <xf numFmtId="175" fontId="17" fillId="0" borderId="0"/>
    <xf numFmtId="176" fontId="17" fillId="0" borderId="0"/>
    <xf numFmtId="176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75" fontId="17" fillId="0" borderId="0"/>
    <xf numFmtId="175" fontId="17" fillId="0" borderId="0"/>
    <xf numFmtId="176" fontId="17" fillId="0" borderId="0"/>
    <xf numFmtId="176" fontId="17" fillId="0" borderId="0"/>
    <xf numFmtId="176" fontId="17" fillId="0" borderId="0"/>
    <xf numFmtId="176" fontId="17" fillId="0" borderId="0"/>
    <xf numFmtId="175" fontId="17" fillId="0" borderId="0"/>
    <xf numFmtId="176" fontId="17" fillId="0" borderId="0"/>
    <xf numFmtId="176" fontId="17" fillId="0" borderId="0"/>
    <xf numFmtId="175" fontId="17" fillId="0" borderId="0"/>
    <xf numFmtId="176" fontId="17" fillId="0" borderId="0"/>
    <xf numFmtId="176" fontId="17" fillId="0" borderId="0"/>
    <xf numFmtId="175" fontId="17" fillId="0" borderId="0"/>
    <xf numFmtId="175" fontId="17" fillId="0" borderId="0"/>
    <xf numFmtId="176" fontId="17" fillId="0" borderId="0"/>
    <xf numFmtId="176" fontId="17" fillId="0" borderId="0"/>
    <xf numFmtId="176" fontId="17" fillId="0" borderId="0"/>
    <xf numFmtId="176" fontId="17" fillId="0" borderId="0"/>
    <xf numFmtId="175" fontId="17" fillId="0" borderId="0"/>
    <xf numFmtId="176" fontId="17" fillId="0" borderId="0"/>
    <xf numFmtId="176" fontId="17" fillId="0" borderId="0"/>
    <xf numFmtId="175" fontId="17" fillId="0" borderId="0"/>
    <xf numFmtId="176" fontId="17" fillId="0" borderId="0"/>
    <xf numFmtId="176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168" fontId="30" fillId="0" borderId="0" applyFont="0" applyFill="0" applyBorder="0" applyAlignment="0" applyProtection="0"/>
    <xf numFmtId="168" fontId="109" fillId="0" borderId="0" applyFont="0" applyFill="0" applyBorder="0" applyAlignment="0" applyProtection="0"/>
    <xf numFmtId="168" fontId="109" fillId="0" borderId="0" applyFont="0" applyFill="0" applyBorder="0" applyAlignment="0" applyProtection="0"/>
    <xf numFmtId="168" fontId="109" fillId="0" borderId="0" applyFont="0" applyFill="0" applyBorder="0" applyAlignment="0" applyProtection="0"/>
    <xf numFmtId="168" fontId="109" fillId="0" borderId="0" applyFont="0" applyFill="0" applyBorder="0" applyAlignment="0" applyProtection="0"/>
    <xf numFmtId="168" fontId="30" fillId="0" borderId="0" applyFont="0" applyFill="0" applyBorder="0" applyAlignment="0" applyProtection="0"/>
    <xf numFmtId="168" fontId="109" fillId="0" borderId="0" applyFont="0" applyFill="0" applyBorder="0" applyAlignment="0" applyProtection="0"/>
    <xf numFmtId="168" fontId="109" fillId="0" borderId="0" applyFont="0" applyFill="0" applyBorder="0" applyAlignment="0" applyProtection="0"/>
    <xf numFmtId="168" fontId="109" fillId="0" borderId="0" applyFont="0" applyFill="0" applyBorder="0" applyAlignment="0" applyProtection="0"/>
    <xf numFmtId="168" fontId="109" fillId="0" borderId="0" applyFont="0" applyFill="0" applyBorder="0" applyAlignment="0" applyProtection="0"/>
    <xf numFmtId="168" fontId="109" fillId="0" borderId="0" applyFont="0" applyFill="0" applyBorder="0" applyAlignment="0" applyProtection="0"/>
    <xf numFmtId="170" fontId="33" fillId="0" borderId="0" applyFont="0" applyFill="0" applyBorder="0" applyAlignment="0" applyProtection="0"/>
    <xf numFmtId="170" fontId="30" fillId="0" borderId="0" applyFont="0" applyFill="0" applyBorder="0" applyAlignment="0" applyProtection="0"/>
    <xf numFmtId="170" fontId="17" fillId="0" borderId="0" applyFont="0" applyFill="0" applyBorder="0" applyAlignment="0" applyProtection="0"/>
    <xf numFmtId="170" fontId="17" fillId="0" borderId="0" applyFont="0" applyFill="0" applyBorder="0" applyAlignment="0" applyProtection="0"/>
    <xf numFmtId="170" fontId="17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109" fillId="0" borderId="0" applyFont="0" applyFill="0" applyBorder="0" applyAlignment="0" applyProtection="0"/>
    <xf numFmtId="43" fontId="17" fillId="0" borderId="0" applyFont="0" applyFill="0" applyBorder="0" applyAlignment="0" applyProtection="0"/>
    <xf numFmtId="170" fontId="17" fillId="0" borderId="0" applyFont="0" applyFill="0" applyBorder="0" applyAlignment="0" applyProtection="0"/>
    <xf numFmtId="170" fontId="17" fillId="0" borderId="0" applyFont="0" applyFill="0" applyBorder="0" applyAlignment="0" applyProtection="0"/>
    <xf numFmtId="170" fontId="17" fillId="0" borderId="0" applyFont="0" applyFill="0" applyBorder="0" applyAlignment="0" applyProtection="0"/>
    <xf numFmtId="170" fontId="109" fillId="0" borderId="0" applyFont="0" applyFill="0" applyBorder="0" applyAlignment="0" applyProtection="0"/>
    <xf numFmtId="170" fontId="17" fillId="0" borderId="0" applyFont="0" applyFill="0" applyBorder="0" applyAlignment="0" applyProtection="0"/>
    <xf numFmtId="170" fontId="17" fillId="0" borderId="0" applyFont="0" applyFill="0" applyBorder="0" applyAlignment="0" applyProtection="0"/>
    <xf numFmtId="170" fontId="109" fillId="0" borderId="0" applyFont="0" applyFill="0" applyBorder="0" applyAlignment="0" applyProtection="0"/>
    <xf numFmtId="170" fontId="109" fillId="0" borderId="0" applyFont="0" applyFill="0" applyBorder="0" applyAlignment="0" applyProtection="0"/>
    <xf numFmtId="170" fontId="17" fillId="0" borderId="0" applyFont="0" applyFill="0" applyBorder="0" applyAlignment="0" applyProtection="0"/>
    <xf numFmtId="170" fontId="17" fillId="0" borderId="0" applyFont="0" applyFill="0" applyBorder="0" applyAlignment="0" applyProtection="0"/>
    <xf numFmtId="170" fontId="17" fillId="0" borderId="0" applyFont="0" applyFill="0" applyBorder="0" applyAlignment="0" applyProtection="0"/>
    <xf numFmtId="170" fontId="17" fillId="0" borderId="0" applyFont="0" applyFill="0" applyBorder="0" applyAlignment="0" applyProtection="0"/>
    <xf numFmtId="170" fontId="228" fillId="0" borderId="0" applyFont="0" applyFill="0" applyBorder="0" applyAlignment="0" applyProtection="0"/>
    <xf numFmtId="170" fontId="109" fillId="0" borderId="0" applyFont="0" applyFill="0" applyBorder="0" applyAlignment="0" applyProtection="0"/>
    <xf numFmtId="170" fontId="17" fillId="0" borderId="0" applyFont="0" applyFill="0" applyBorder="0" applyAlignment="0" applyProtection="0"/>
    <xf numFmtId="170" fontId="17" fillId="0" borderId="0" applyFont="0" applyFill="0" applyBorder="0" applyAlignment="0" applyProtection="0"/>
    <xf numFmtId="170" fontId="17" fillId="0" borderId="0" applyFont="0" applyFill="0" applyBorder="0" applyAlignment="0" applyProtection="0"/>
    <xf numFmtId="170" fontId="17" fillId="0" borderId="0" applyFont="0" applyFill="0" applyBorder="0" applyAlignment="0" applyProtection="0"/>
    <xf numFmtId="170" fontId="17" fillId="0" borderId="0" applyFont="0" applyFill="0" applyBorder="0" applyAlignment="0" applyProtection="0"/>
    <xf numFmtId="170" fontId="17" fillId="0" borderId="0" applyFont="0" applyFill="0" applyBorder="0" applyAlignment="0" applyProtection="0"/>
    <xf numFmtId="170" fontId="17" fillId="0" borderId="0" applyFont="0" applyFill="0" applyBorder="0" applyAlignment="0" applyProtection="0"/>
    <xf numFmtId="170" fontId="17" fillId="0" borderId="0" applyFont="0" applyFill="0" applyBorder="0" applyAlignment="0" applyProtection="0"/>
    <xf numFmtId="170" fontId="17" fillId="0" borderId="0" applyFont="0" applyFill="0" applyBorder="0" applyAlignment="0" applyProtection="0"/>
    <xf numFmtId="170" fontId="17" fillId="0" borderId="0" applyFont="0" applyFill="0" applyBorder="0" applyAlignment="0" applyProtection="0"/>
    <xf numFmtId="170" fontId="17" fillId="0" borderId="0" applyFont="0" applyFill="0" applyBorder="0" applyAlignment="0" applyProtection="0"/>
    <xf numFmtId="170" fontId="17" fillId="0" borderId="0" applyFont="0" applyFill="0" applyBorder="0" applyAlignment="0" applyProtection="0"/>
    <xf numFmtId="170" fontId="17" fillId="0" borderId="0" applyFont="0" applyFill="0" applyBorder="0" applyAlignment="0" applyProtection="0"/>
    <xf numFmtId="170" fontId="30" fillId="0" borderId="0" applyFont="0" applyFill="0" applyBorder="0" applyAlignment="0" applyProtection="0"/>
    <xf numFmtId="170" fontId="30" fillId="0" borderId="0" applyFont="0" applyFill="0" applyBorder="0" applyAlignment="0" applyProtection="0"/>
    <xf numFmtId="170" fontId="109" fillId="0" borderId="0" applyFont="0" applyFill="0" applyBorder="0" applyAlignment="0" applyProtection="0"/>
    <xf numFmtId="170" fontId="30" fillId="0" borderId="0" applyFont="0" applyFill="0" applyBorder="0" applyAlignment="0" applyProtection="0"/>
    <xf numFmtId="170" fontId="30" fillId="0" borderId="0" applyFont="0" applyFill="0" applyBorder="0" applyAlignment="0" applyProtection="0"/>
    <xf numFmtId="170" fontId="70" fillId="0" borderId="0" applyFont="0" applyFill="0" applyBorder="0" applyAlignment="0" applyProtection="0"/>
    <xf numFmtId="170" fontId="30" fillId="0" borderId="0" applyFont="0" applyFill="0" applyBorder="0" applyAlignment="0" applyProtection="0"/>
    <xf numFmtId="170" fontId="70" fillId="0" borderId="0" applyFont="0" applyFill="0" applyBorder="0" applyAlignment="0" applyProtection="0"/>
    <xf numFmtId="170" fontId="30" fillId="0" borderId="0" applyFont="0" applyFill="0" applyBorder="0" applyAlignment="0" applyProtection="0"/>
    <xf numFmtId="170" fontId="70" fillId="0" borderId="0" applyFont="0" applyFill="0" applyBorder="0" applyAlignment="0" applyProtection="0"/>
    <xf numFmtId="170" fontId="30" fillId="0" borderId="0" applyFont="0" applyFill="0" applyBorder="0" applyAlignment="0" applyProtection="0"/>
    <xf numFmtId="170" fontId="70" fillId="0" borderId="0" applyFont="0" applyFill="0" applyBorder="0" applyAlignment="0" applyProtection="0"/>
    <xf numFmtId="170" fontId="30" fillId="0" borderId="0" applyFont="0" applyFill="0" applyBorder="0" applyAlignment="0" applyProtection="0"/>
    <xf numFmtId="170" fontId="70" fillId="0" borderId="0" applyFont="0" applyFill="0" applyBorder="0" applyAlignment="0" applyProtection="0"/>
    <xf numFmtId="170" fontId="30" fillId="0" borderId="0" applyFont="0" applyFill="0" applyBorder="0" applyAlignment="0" applyProtection="0"/>
    <xf numFmtId="170" fontId="30" fillId="0" borderId="0" applyFont="0" applyFill="0" applyBorder="0" applyAlignment="0" applyProtection="0"/>
    <xf numFmtId="170" fontId="17" fillId="0" borderId="0" applyFont="0" applyFill="0" applyBorder="0" applyAlignment="0" applyProtection="0"/>
    <xf numFmtId="170" fontId="17" fillId="0" borderId="0" applyFont="0" applyFill="0" applyBorder="0" applyAlignment="0" applyProtection="0"/>
    <xf numFmtId="170" fontId="30" fillId="0" borderId="0" applyFont="0" applyFill="0" applyBorder="0" applyAlignment="0" applyProtection="0"/>
    <xf numFmtId="170" fontId="17" fillId="0" borderId="0" applyFont="0" applyFill="0" applyBorder="0" applyAlignment="0" applyProtection="0"/>
    <xf numFmtId="170" fontId="30" fillId="0" borderId="0" applyFont="0" applyFill="0" applyBorder="0" applyAlignment="0" applyProtection="0"/>
    <xf numFmtId="170" fontId="30" fillId="0" borderId="0" applyFont="0" applyFill="0" applyBorder="0" applyAlignment="0" applyProtection="0"/>
    <xf numFmtId="170" fontId="30" fillId="0" borderId="0" applyFont="0" applyFill="0" applyBorder="0" applyAlignment="0" applyProtection="0"/>
    <xf numFmtId="170" fontId="33" fillId="0" borderId="0" applyFont="0" applyFill="0" applyBorder="0" applyAlignment="0" applyProtection="0"/>
    <xf numFmtId="170" fontId="30" fillId="0" borderId="0" applyFont="0" applyFill="0" applyBorder="0" applyAlignment="0" applyProtection="0"/>
    <xf numFmtId="170" fontId="33" fillId="0" borderId="0" applyFont="0" applyFill="0" applyBorder="0" applyAlignment="0" applyProtection="0"/>
    <xf numFmtId="170" fontId="30" fillId="0" borderId="0" applyFont="0" applyFill="0" applyBorder="0" applyAlignment="0" applyProtection="0"/>
    <xf numFmtId="170" fontId="33" fillId="0" borderId="0" applyFont="0" applyFill="0" applyBorder="0" applyAlignment="0" applyProtection="0"/>
    <xf numFmtId="170" fontId="30" fillId="0" borderId="0" applyFont="0" applyFill="0" applyBorder="0" applyAlignment="0" applyProtection="0"/>
    <xf numFmtId="170" fontId="33" fillId="0" borderId="0" applyFont="0" applyFill="0" applyBorder="0" applyAlignment="0" applyProtection="0"/>
    <xf numFmtId="170" fontId="33" fillId="0" borderId="0" applyFont="0" applyFill="0" applyBorder="0" applyAlignment="0" applyProtection="0"/>
    <xf numFmtId="170" fontId="33" fillId="0" borderId="0" applyFont="0" applyFill="0" applyBorder="0" applyAlignment="0" applyProtection="0"/>
    <xf numFmtId="170" fontId="33" fillId="0" borderId="0" applyFont="0" applyFill="0" applyBorder="0" applyAlignment="0" applyProtection="0"/>
    <xf numFmtId="170" fontId="33" fillId="0" borderId="0" applyFont="0" applyFill="0" applyBorder="0" applyAlignment="0" applyProtection="0"/>
    <xf numFmtId="170" fontId="33" fillId="0" borderId="0" applyFont="0" applyFill="0" applyBorder="0" applyAlignment="0" applyProtection="0"/>
    <xf numFmtId="170" fontId="33" fillId="0" borderId="0" applyFont="0" applyFill="0" applyBorder="0" applyAlignment="0" applyProtection="0"/>
    <xf numFmtId="170" fontId="33" fillId="0" borderId="0" applyFont="0" applyFill="0" applyBorder="0" applyAlignment="0" applyProtection="0"/>
    <xf numFmtId="170" fontId="70" fillId="0" borderId="0" applyFont="0" applyFill="0" applyBorder="0" applyAlignment="0" applyProtection="0"/>
    <xf numFmtId="170" fontId="70" fillId="0" borderId="0" applyFont="0" applyFill="0" applyBorder="0" applyAlignment="0" applyProtection="0"/>
    <xf numFmtId="170" fontId="70" fillId="0" borderId="0" applyFont="0" applyFill="0" applyBorder="0" applyAlignment="0" applyProtection="0"/>
    <xf numFmtId="170" fontId="70" fillId="0" borderId="0" applyFont="0" applyFill="0" applyBorder="0" applyAlignment="0" applyProtection="0"/>
    <xf numFmtId="170" fontId="30" fillId="0" borderId="0" applyFont="0" applyFill="0" applyBorder="0" applyAlignment="0" applyProtection="0"/>
    <xf numFmtId="170" fontId="109" fillId="0" borderId="0" applyFont="0" applyFill="0" applyBorder="0" applyAlignment="0" applyProtection="0"/>
    <xf numFmtId="170" fontId="30" fillId="0" borderId="0" applyFont="0" applyFill="0" applyBorder="0" applyAlignment="0" applyProtection="0"/>
    <xf numFmtId="170" fontId="30" fillId="0" borderId="0" applyFont="0" applyFill="0" applyBorder="0" applyAlignment="0" applyProtection="0"/>
    <xf numFmtId="170" fontId="70" fillId="0" borderId="0" applyFont="0" applyFill="0" applyBorder="0" applyAlignment="0" applyProtection="0"/>
    <xf numFmtId="170" fontId="70" fillId="0" borderId="0" applyFont="0" applyFill="0" applyBorder="0" applyAlignment="0" applyProtection="0"/>
    <xf numFmtId="170" fontId="70" fillId="0" borderId="0" applyFont="0" applyFill="0" applyBorder="0" applyAlignment="0" applyProtection="0"/>
    <xf numFmtId="170" fontId="70" fillId="0" borderId="0" applyFont="0" applyFill="0" applyBorder="0" applyAlignment="0" applyProtection="0"/>
    <xf numFmtId="170" fontId="30" fillId="0" borderId="0" applyFont="0" applyFill="0" applyBorder="0" applyAlignment="0" applyProtection="0"/>
    <xf numFmtId="170" fontId="30" fillId="0" borderId="0" applyFont="0" applyFill="0" applyBorder="0" applyAlignment="0" applyProtection="0"/>
    <xf numFmtId="170" fontId="30" fillId="0" borderId="0" applyFont="0" applyFill="0" applyBorder="0" applyAlignment="0" applyProtection="0"/>
    <xf numFmtId="170" fontId="30" fillId="0" borderId="0" applyFont="0" applyFill="0" applyBorder="0" applyAlignment="0" applyProtection="0"/>
    <xf numFmtId="170" fontId="30" fillId="0" borderId="0" applyFont="0" applyFill="0" applyBorder="0" applyAlignment="0" applyProtection="0"/>
    <xf numFmtId="170" fontId="30" fillId="0" borderId="0" applyFont="0" applyFill="0" applyBorder="0" applyAlignment="0" applyProtection="0"/>
    <xf numFmtId="170" fontId="30" fillId="0" borderId="0" applyFont="0" applyFill="0" applyBorder="0" applyAlignment="0" applyProtection="0"/>
    <xf numFmtId="170" fontId="30" fillId="0" borderId="0" applyFont="0" applyFill="0" applyBorder="0" applyAlignment="0" applyProtection="0"/>
    <xf numFmtId="170" fontId="70" fillId="0" borderId="0" applyFont="0" applyFill="0" applyBorder="0" applyAlignment="0" applyProtection="0"/>
    <xf numFmtId="170" fontId="70" fillId="0" borderId="0" applyFont="0" applyFill="0" applyBorder="0" applyAlignment="0" applyProtection="0"/>
    <xf numFmtId="170" fontId="70" fillId="0" borderId="0" applyFont="0" applyFill="0" applyBorder="0" applyAlignment="0" applyProtection="0"/>
    <xf numFmtId="170" fontId="70" fillId="0" borderId="0" applyFont="0" applyFill="0" applyBorder="0" applyAlignment="0" applyProtection="0"/>
    <xf numFmtId="170" fontId="70" fillId="0" borderId="0" applyFont="0" applyFill="0" applyBorder="0" applyAlignment="0" applyProtection="0"/>
    <xf numFmtId="170" fontId="70" fillId="0" borderId="0" applyFont="0" applyFill="0" applyBorder="0" applyAlignment="0" applyProtection="0"/>
    <xf numFmtId="170" fontId="70" fillId="0" borderId="0" applyFont="0" applyFill="0" applyBorder="0" applyAlignment="0" applyProtection="0"/>
    <xf numFmtId="170" fontId="30" fillId="0" borderId="0" applyFont="0" applyFill="0" applyBorder="0" applyAlignment="0" applyProtection="0"/>
    <xf numFmtId="170" fontId="30" fillId="0" borderId="0" applyFont="0" applyFill="0" applyBorder="0" applyAlignment="0" applyProtection="0"/>
    <xf numFmtId="170" fontId="30" fillId="0" borderId="0" applyFont="0" applyFill="0" applyBorder="0" applyAlignment="0" applyProtection="0"/>
    <xf numFmtId="170" fontId="30" fillId="0" borderId="0" applyFont="0" applyFill="0" applyBorder="0" applyAlignment="0" applyProtection="0"/>
    <xf numFmtId="170" fontId="30" fillId="0" borderId="0" applyFont="0" applyFill="0" applyBorder="0" applyAlignment="0" applyProtection="0"/>
    <xf numFmtId="170" fontId="70" fillId="0" borderId="0" applyFont="0" applyFill="0" applyBorder="0" applyAlignment="0" applyProtection="0"/>
    <xf numFmtId="170" fontId="30" fillId="0" borderId="0" applyFont="0" applyFill="0" applyBorder="0" applyAlignment="0" applyProtection="0"/>
    <xf numFmtId="170" fontId="30" fillId="0" borderId="0" applyFont="0" applyFill="0" applyBorder="0" applyAlignment="0" applyProtection="0"/>
    <xf numFmtId="170" fontId="30" fillId="0" borderId="0" applyFont="0" applyFill="0" applyBorder="0" applyAlignment="0" applyProtection="0"/>
    <xf numFmtId="170" fontId="30" fillId="0" borderId="0" applyFont="0" applyFill="0" applyBorder="0" applyAlignment="0" applyProtection="0"/>
    <xf numFmtId="170" fontId="70" fillId="0" borderId="0" applyFont="0" applyFill="0" applyBorder="0" applyAlignment="0" applyProtection="0"/>
    <xf numFmtId="170" fontId="70" fillId="0" borderId="0" applyFont="0" applyFill="0" applyBorder="0" applyAlignment="0" applyProtection="0"/>
    <xf numFmtId="170" fontId="70" fillId="0" borderId="0" applyFont="0" applyFill="0" applyBorder="0" applyAlignment="0" applyProtection="0"/>
    <xf numFmtId="170" fontId="70" fillId="0" borderId="0" applyFont="0" applyFill="0" applyBorder="0" applyAlignment="0" applyProtection="0"/>
    <xf numFmtId="170" fontId="70" fillId="0" borderId="0" applyFont="0" applyFill="0" applyBorder="0" applyAlignment="0" applyProtection="0"/>
    <xf numFmtId="170" fontId="30" fillId="0" borderId="0" applyFont="0" applyFill="0" applyBorder="0" applyAlignment="0" applyProtection="0"/>
    <xf numFmtId="170" fontId="70" fillId="0" borderId="0" applyFont="0" applyFill="0" applyBorder="0" applyAlignment="0" applyProtection="0"/>
    <xf numFmtId="170" fontId="70" fillId="0" borderId="0" applyFont="0" applyFill="0" applyBorder="0" applyAlignment="0" applyProtection="0"/>
    <xf numFmtId="170" fontId="70" fillId="0" borderId="0" applyFont="0" applyFill="0" applyBorder="0" applyAlignment="0" applyProtection="0"/>
    <xf numFmtId="170" fontId="70" fillId="0" borderId="0" applyFont="0" applyFill="0" applyBorder="0" applyAlignment="0" applyProtection="0"/>
    <xf numFmtId="170" fontId="70" fillId="0" borderId="0" applyFont="0" applyFill="0" applyBorder="0" applyAlignment="0" applyProtection="0"/>
    <xf numFmtId="170" fontId="70" fillId="0" borderId="0" applyFont="0" applyFill="0" applyBorder="0" applyAlignment="0" applyProtection="0"/>
    <xf numFmtId="170" fontId="70" fillId="0" borderId="0" applyFont="0" applyFill="0" applyBorder="0" applyAlignment="0" applyProtection="0"/>
    <xf numFmtId="170" fontId="70" fillId="0" borderId="0" applyFont="0" applyFill="0" applyBorder="0" applyAlignment="0" applyProtection="0"/>
    <xf numFmtId="170" fontId="30" fillId="0" borderId="0" applyFont="0" applyFill="0" applyBorder="0" applyAlignment="0" applyProtection="0"/>
    <xf numFmtId="170" fontId="30" fillId="0" borderId="0" applyFont="0" applyFill="0" applyBorder="0" applyAlignment="0" applyProtection="0"/>
    <xf numFmtId="170" fontId="30" fillId="0" borderId="0" applyFont="0" applyFill="0" applyBorder="0" applyAlignment="0" applyProtection="0"/>
    <xf numFmtId="170" fontId="30" fillId="0" borderId="0" applyFont="0" applyFill="0" applyBorder="0" applyAlignment="0" applyProtection="0"/>
    <xf numFmtId="170" fontId="70" fillId="0" borderId="0" applyFont="0" applyFill="0" applyBorder="0" applyAlignment="0" applyProtection="0"/>
    <xf numFmtId="170" fontId="70" fillId="0" borderId="0" applyFont="0" applyFill="0" applyBorder="0" applyAlignment="0" applyProtection="0"/>
    <xf numFmtId="170" fontId="30" fillId="0" borderId="0" applyFont="0" applyFill="0" applyBorder="0" applyAlignment="0" applyProtection="0"/>
    <xf numFmtId="170" fontId="30" fillId="0" borderId="0" applyFont="0" applyFill="0" applyBorder="0" applyAlignment="0" applyProtection="0"/>
    <xf numFmtId="170" fontId="30" fillId="0" borderId="0" applyFont="0" applyFill="0" applyBorder="0" applyAlignment="0" applyProtection="0"/>
    <xf numFmtId="170" fontId="30" fillId="0" borderId="0" applyFont="0" applyFill="0" applyBorder="0" applyAlignment="0" applyProtection="0"/>
    <xf numFmtId="170" fontId="30" fillId="0" borderId="0" applyFont="0" applyFill="0" applyBorder="0" applyAlignment="0" applyProtection="0"/>
    <xf numFmtId="170" fontId="70" fillId="0" borderId="0" applyFont="0" applyFill="0" applyBorder="0" applyAlignment="0" applyProtection="0"/>
    <xf numFmtId="170" fontId="70" fillId="0" borderId="0" applyFont="0" applyFill="0" applyBorder="0" applyAlignment="0" applyProtection="0"/>
    <xf numFmtId="170" fontId="33" fillId="0" borderId="0" applyFont="0" applyFill="0" applyBorder="0" applyAlignment="0" applyProtection="0"/>
    <xf numFmtId="170" fontId="33" fillId="0" borderId="0" applyFont="0" applyFill="0" applyBorder="0" applyAlignment="0" applyProtection="0"/>
    <xf numFmtId="170" fontId="33" fillId="0" borderId="0" applyFont="0" applyFill="0" applyBorder="0" applyAlignment="0" applyProtection="0"/>
    <xf numFmtId="170" fontId="33" fillId="0" borderId="0" applyFont="0" applyFill="0" applyBorder="0" applyAlignment="0" applyProtection="0"/>
    <xf numFmtId="170" fontId="33" fillId="0" borderId="0" applyFont="0" applyFill="0" applyBorder="0" applyAlignment="0" applyProtection="0"/>
    <xf numFmtId="170" fontId="33" fillId="0" borderId="0" applyFont="0" applyFill="0" applyBorder="0" applyAlignment="0" applyProtection="0"/>
    <xf numFmtId="170" fontId="33" fillId="0" borderId="0" applyFont="0" applyFill="0" applyBorder="0" applyAlignment="0" applyProtection="0"/>
    <xf numFmtId="170" fontId="33" fillId="0" borderId="0" applyFont="0" applyFill="0" applyBorder="0" applyAlignment="0" applyProtection="0"/>
    <xf numFmtId="170" fontId="33" fillId="0" borderId="0" applyFont="0" applyFill="0" applyBorder="0" applyAlignment="0" applyProtection="0"/>
    <xf numFmtId="170" fontId="33" fillId="0" borderId="0" applyFont="0" applyFill="0" applyBorder="0" applyAlignment="0" applyProtection="0"/>
    <xf numFmtId="170" fontId="33" fillId="0" borderId="0" applyFont="0" applyFill="0" applyBorder="0" applyAlignment="0" applyProtection="0"/>
    <xf numFmtId="170" fontId="30" fillId="0" borderId="0" applyFont="0" applyFill="0" applyBorder="0" applyAlignment="0" applyProtection="0"/>
    <xf numFmtId="170" fontId="70" fillId="0" borderId="0" applyFont="0" applyFill="0" applyBorder="0" applyAlignment="0" applyProtection="0"/>
    <xf numFmtId="170" fontId="70" fillId="0" borderId="0" applyFont="0" applyFill="0" applyBorder="0" applyAlignment="0" applyProtection="0"/>
    <xf numFmtId="170" fontId="30" fillId="0" borderId="0" applyFont="0" applyFill="0" applyBorder="0" applyAlignment="0" applyProtection="0"/>
    <xf numFmtId="170" fontId="30" fillId="0" borderId="0" applyFont="0" applyFill="0" applyBorder="0" applyAlignment="0" applyProtection="0"/>
    <xf numFmtId="170" fontId="30" fillId="0" borderId="0" applyFont="0" applyFill="0" applyBorder="0" applyAlignment="0" applyProtection="0"/>
    <xf numFmtId="170" fontId="30" fillId="0" borderId="0" applyFont="0" applyFill="0" applyBorder="0" applyAlignment="0" applyProtection="0"/>
    <xf numFmtId="170" fontId="30" fillId="0" borderId="0" applyFont="0" applyFill="0" applyBorder="0" applyAlignment="0" applyProtection="0"/>
    <xf numFmtId="170" fontId="70" fillId="0" borderId="0" applyFont="0" applyFill="0" applyBorder="0" applyAlignment="0" applyProtection="0"/>
    <xf numFmtId="170" fontId="70" fillId="0" borderId="0" applyFont="0" applyFill="0" applyBorder="0" applyAlignment="0" applyProtection="0"/>
    <xf numFmtId="170" fontId="70" fillId="0" borderId="0" applyFont="0" applyFill="0" applyBorder="0" applyAlignment="0" applyProtection="0"/>
    <xf numFmtId="170" fontId="33" fillId="0" borderId="0" applyFont="0" applyFill="0" applyBorder="0" applyAlignment="0" applyProtection="0"/>
    <xf numFmtId="170" fontId="33" fillId="0" borderId="0" applyFont="0" applyFill="0" applyBorder="0" applyAlignment="0" applyProtection="0"/>
    <xf numFmtId="170" fontId="33" fillId="0" borderId="0" applyFont="0" applyFill="0" applyBorder="0" applyAlignment="0" applyProtection="0"/>
    <xf numFmtId="170" fontId="33" fillId="0" borderId="0" applyFont="0" applyFill="0" applyBorder="0" applyAlignment="0" applyProtection="0"/>
    <xf numFmtId="170" fontId="33" fillId="0" borderId="0" applyFont="0" applyFill="0" applyBorder="0" applyAlignment="0" applyProtection="0"/>
    <xf numFmtId="170" fontId="33" fillId="0" borderId="0" applyFont="0" applyFill="0" applyBorder="0" applyAlignment="0" applyProtection="0"/>
    <xf numFmtId="170" fontId="70" fillId="0" borderId="0" applyFont="0" applyFill="0" applyBorder="0" applyAlignment="0" applyProtection="0"/>
    <xf numFmtId="170" fontId="70" fillId="0" borderId="0" applyFont="0" applyFill="0" applyBorder="0" applyAlignment="0" applyProtection="0"/>
    <xf numFmtId="170" fontId="30" fillId="0" borderId="0" applyFont="0" applyFill="0" applyBorder="0" applyAlignment="0" applyProtection="0"/>
    <xf numFmtId="170" fontId="70" fillId="0" borderId="0" applyFont="0" applyFill="0" applyBorder="0" applyAlignment="0" applyProtection="0"/>
    <xf numFmtId="170" fontId="70" fillId="0" borderId="0" applyFont="0" applyFill="0" applyBorder="0" applyAlignment="0" applyProtection="0"/>
    <xf numFmtId="170" fontId="70" fillId="0" borderId="0" applyFont="0" applyFill="0" applyBorder="0" applyAlignment="0" applyProtection="0"/>
    <xf numFmtId="170" fontId="33" fillId="0" borderId="0" applyFont="0" applyFill="0" applyBorder="0" applyAlignment="0" applyProtection="0"/>
    <xf numFmtId="170" fontId="70" fillId="0" borderId="0" applyFont="0" applyFill="0" applyBorder="0" applyAlignment="0" applyProtection="0"/>
    <xf numFmtId="170" fontId="70" fillId="0" borderId="0" applyFont="0" applyFill="0" applyBorder="0" applyAlignment="0" applyProtection="0"/>
    <xf numFmtId="170" fontId="17" fillId="0" borderId="0" applyFont="0" applyFill="0" applyBorder="0" applyAlignment="0" applyProtection="0"/>
    <xf numFmtId="170" fontId="70" fillId="0" borderId="0" applyFont="0" applyFill="0" applyBorder="0" applyAlignment="0" applyProtection="0"/>
    <xf numFmtId="170" fontId="33" fillId="0" borderId="0" applyFont="0" applyFill="0" applyBorder="0" applyAlignment="0" applyProtection="0"/>
    <xf numFmtId="170" fontId="70" fillId="0" borderId="0" applyFont="0" applyFill="0" applyBorder="0" applyAlignment="0" applyProtection="0"/>
    <xf numFmtId="170" fontId="70" fillId="0" borderId="0" applyFont="0" applyFill="0" applyBorder="0" applyAlignment="0" applyProtection="0"/>
    <xf numFmtId="170" fontId="33" fillId="0" borderId="0" applyFont="0" applyFill="0" applyBorder="0" applyAlignment="0" applyProtection="0"/>
    <xf numFmtId="170" fontId="70" fillId="0" borderId="0" applyFont="0" applyFill="0" applyBorder="0" applyAlignment="0" applyProtection="0"/>
    <xf numFmtId="170" fontId="70" fillId="0" borderId="0" applyFont="0" applyFill="0" applyBorder="0" applyAlignment="0" applyProtection="0"/>
    <xf numFmtId="170" fontId="33" fillId="0" borderId="0" applyFont="0" applyFill="0" applyBorder="0" applyAlignment="0" applyProtection="0"/>
    <xf numFmtId="170" fontId="30" fillId="0" borderId="0" applyFont="0" applyFill="0" applyBorder="0" applyAlignment="0" applyProtection="0"/>
    <xf numFmtId="170" fontId="33" fillId="0" borderId="0" applyFont="0" applyFill="0" applyBorder="0" applyAlignment="0" applyProtection="0"/>
    <xf numFmtId="170" fontId="30" fillId="0" borderId="0" applyFont="0" applyFill="0" applyBorder="0" applyAlignment="0" applyProtection="0"/>
    <xf numFmtId="170" fontId="30" fillId="0" borderId="0" applyFont="0" applyFill="0" applyBorder="0" applyAlignment="0" applyProtection="0"/>
    <xf numFmtId="170" fontId="30" fillId="0" borderId="0" applyFont="0" applyFill="0" applyBorder="0" applyAlignment="0" applyProtection="0"/>
    <xf numFmtId="170" fontId="30" fillId="0" borderId="0" applyFont="0" applyFill="0" applyBorder="0" applyAlignment="0" applyProtection="0"/>
    <xf numFmtId="170" fontId="30" fillId="0" borderId="0" applyFont="0" applyFill="0" applyBorder="0" applyAlignment="0" applyProtection="0"/>
    <xf numFmtId="170" fontId="30" fillId="0" borderId="0" applyFont="0" applyFill="0" applyBorder="0" applyAlignment="0" applyProtection="0"/>
    <xf numFmtId="170" fontId="30" fillId="0" borderId="0" applyFont="0" applyFill="0" applyBorder="0" applyAlignment="0" applyProtection="0"/>
    <xf numFmtId="170" fontId="30" fillId="0" borderId="0" applyFont="0" applyFill="0" applyBorder="0" applyAlignment="0" applyProtection="0"/>
    <xf numFmtId="170" fontId="30" fillId="0" borderId="0" applyFont="0" applyFill="0" applyBorder="0" applyAlignment="0" applyProtection="0"/>
    <xf numFmtId="170" fontId="30" fillId="0" borderId="0" applyFont="0" applyFill="0" applyBorder="0" applyAlignment="0" applyProtection="0"/>
    <xf numFmtId="170" fontId="30" fillId="0" borderId="0" applyFont="0" applyFill="0" applyBorder="0" applyAlignment="0" applyProtection="0"/>
    <xf numFmtId="170" fontId="17" fillId="0" borderId="0" applyFont="0" applyFill="0" applyBorder="0" applyAlignment="0" applyProtection="0"/>
    <xf numFmtId="170" fontId="17" fillId="0" borderId="0" applyFont="0" applyFill="0" applyBorder="0" applyAlignment="0" applyProtection="0"/>
    <xf numFmtId="170" fontId="17" fillId="0" borderId="0" applyFont="0" applyFill="0" applyBorder="0" applyAlignment="0" applyProtection="0"/>
    <xf numFmtId="170" fontId="33" fillId="0" borderId="0" applyFont="0" applyFill="0" applyBorder="0" applyAlignment="0" applyProtection="0"/>
    <xf numFmtId="170" fontId="30" fillId="0" borderId="0" applyFont="0" applyFill="0" applyBorder="0" applyAlignment="0" applyProtection="0"/>
    <xf numFmtId="170" fontId="70" fillId="0" borderId="0" applyFont="0" applyFill="0" applyBorder="0" applyAlignment="0" applyProtection="0"/>
    <xf numFmtId="170" fontId="70" fillId="0" borderId="0" applyFont="0" applyFill="0" applyBorder="0" applyAlignment="0" applyProtection="0"/>
    <xf numFmtId="170" fontId="30" fillId="0" borderId="0" applyFont="0" applyFill="0" applyBorder="0" applyAlignment="0" applyProtection="0"/>
    <xf numFmtId="170" fontId="30" fillId="0" borderId="0" applyFont="0" applyFill="0" applyBorder="0" applyAlignment="0" applyProtection="0"/>
    <xf numFmtId="170" fontId="30" fillId="0" borderId="0" applyFont="0" applyFill="0" applyBorder="0" applyAlignment="0" applyProtection="0"/>
    <xf numFmtId="170" fontId="30" fillId="0" borderId="0" applyFont="0" applyFill="0" applyBorder="0" applyAlignment="0" applyProtection="0"/>
    <xf numFmtId="170" fontId="30" fillId="0" borderId="0" applyFont="0" applyFill="0" applyBorder="0" applyAlignment="0" applyProtection="0"/>
    <xf numFmtId="170" fontId="70" fillId="0" borderId="0" applyFont="0" applyFill="0" applyBorder="0" applyAlignment="0" applyProtection="0"/>
    <xf numFmtId="170" fontId="70" fillId="0" borderId="0" applyFont="0" applyFill="0" applyBorder="0" applyAlignment="0" applyProtection="0"/>
    <xf numFmtId="170" fontId="70" fillId="0" borderId="0" applyFont="0" applyFill="0" applyBorder="0" applyAlignment="0" applyProtection="0"/>
    <xf numFmtId="170" fontId="17" fillId="0" borderId="0" applyFont="0" applyFill="0" applyBorder="0" applyAlignment="0" applyProtection="0"/>
    <xf numFmtId="170" fontId="70" fillId="0" borderId="0" applyFont="0" applyFill="0" applyBorder="0" applyAlignment="0" applyProtection="0"/>
    <xf numFmtId="170" fontId="70" fillId="0" borderId="0" applyFont="0" applyFill="0" applyBorder="0" applyAlignment="0" applyProtection="0"/>
    <xf numFmtId="170" fontId="30" fillId="0" borderId="0" applyFont="0" applyFill="0" applyBorder="0" applyAlignment="0" applyProtection="0"/>
    <xf numFmtId="170" fontId="70" fillId="0" borderId="0" applyFont="0" applyFill="0" applyBorder="0" applyAlignment="0" applyProtection="0"/>
    <xf numFmtId="170" fontId="70" fillId="0" borderId="0" applyFont="0" applyFill="0" applyBorder="0" applyAlignment="0" applyProtection="0"/>
    <xf numFmtId="170" fontId="44" fillId="0" borderId="0" applyFont="0" applyFill="0" applyBorder="0" applyAlignment="0" applyProtection="0"/>
    <xf numFmtId="170" fontId="70" fillId="0" borderId="0" applyFont="0" applyFill="0" applyBorder="0" applyAlignment="0" applyProtection="0"/>
    <xf numFmtId="170" fontId="17" fillId="0" borderId="0" applyFont="0" applyFill="0" applyBorder="0" applyAlignment="0" applyProtection="0"/>
    <xf numFmtId="170" fontId="70" fillId="0" borderId="0" applyFont="0" applyFill="0" applyBorder="0" applyAlignment="0" applyProtection="0"/>
    <xf numFmtId="170" fontId="70" fillId="0" borderId="0" applyFont="0" applyFill="0" applyBorder="0" applyAlignment="0" applyProtection="0"/>
    <xf numFmtId="170" fontId="70" fillId="0" borderId="0" applyFont="0" applyFill="0" applyBorder="0" applyAlignment="0" applyProtection="0"/>
    <xf numFmtId="170" fontId="70" fillId="0" borderId="0" applyFont="0" applyFill="0" applyBorder="0" applyAlignment="0" applyProtection="0"/>
    <xf numFmtId="170" fontId="70" fillId="0" borderId="0" applyFont="0" applyFill="0" applyBorder="0" applyAlignment="0" applyProtection="0"/>
    <xf numFmtId="170" fontId="70" fillId="0" borderId="0" applyFont="0" applyFill="0" applyBorder="0" applyAlignment="0" applyProtection="0"/>
    <xf numFmtId="170" fontId="30" fillId="0" borderId="0" applyFont="0" applyFill="0" applyBorder="0" applyAlignment="0" applyProtection="0"/>
    <xf numFmtId="170" fontId="109" fillId="0" borderId="0" applyFont="0" applyFill="0" applyBorder="0" applyAlignment="0" applyProtection="0"/>
    <xf numFmtId="170" fontId="30" fillId="0" borderId="0" applyFont="0" applyFill="0" applyBorder="0" applyAlignment="0" applyProtection="0"/>
    <xf numFmtId="170" fontId="30" fillId="0" borderId="0" applyFont="0" applyFill="0" applyBorder="0" applyAlignment="0" applyProtection="0"/>
    <xf numFmtId="170" fontId="30" fillId="0" borderId="0" applyFont="0" applyFill="0" applyBorder="0" applyAlignment="0" applyProtection="0"/>
    <xf numFmtId="170" fontId="30" fillId="0" borderId="0" applyFont="0" applyFill="0" applyBorder="0" applyAlignment="0" applyProtection="0"/>
    <xf numFmtId="170" fontId="30" fillId="0" borderId="0" applyFont="0" applyFill="0" applyBorder="0" applyAlignment="0" applyProtection="0"/>
    <xf numFmtId="170" fontId="30" fillId="0" borderId="0" applyFont="0" applyFill="0" applyBorder="0" applyAlignment="0" applyProtection="0"/>
    <xf numFmtId="170" fontId="30" fillId="0" borderId="0" applyFont="0" applyFill="0" applyBorder="0" applyAlignment="0" applyProtection="0"/>
    <xf numFmtId="170" fontId="17" fillId="0" borderId="0" applyFont="0" applyFill="0" applyBorder="0" applyAlignment="0" applyProtection="0"/>
    <xf numFmtId="170" fontId="79" fillId="0" borderId="0" applyFont="0" applyFill="0" applyBorder="0" applyAlignment="0" applyProtection="0"/>
    <xf numFmtId="170" fontId="17" fillId="0" borderId="0" applyFont="0" applyFill="0" applyBorder="0" applyAlignment="0" applyProtection="0"/>
    <xf numFmtId="170" fontId="30" fillId="0" borderId="0" applyFont="0" applyFill="0" applyBorder="0" applyAlignment="0" applyProtection="0"/>
    <xf numFmtId="170" fontId="70" fillId="0" borderId="0" applyFont="0" applyFill="0" applyBorder="0" applyAlignment="0" applyProtection="0"/>
    <xf numFmtId="170" fontId="70" fillId="0" borderId="0" applyFont="0" applyFill="0" applyBorder="0" applyAlignment="0" applyProtection="0"/>
    <xf numFmtId="170" fontId="30" fillId="0" borderId="0" applyFont="0" applyFill="0" applyBorder="0" applyAlignment="0" applyProtection="0"/>
    <xf numFmtId="170" fontId="30" fillId="0" borderId="0" applyFont="0" applyFill="0" applyBorder="0" applyAlignment="0" applyProtection="0"/>
    <xf numFmtId="170" fontId="71" fillId="0" borderId="0" applyFont="0" applyFill="0" applyBorder="0" applyAlignment="0" applyProtection="0"/>
    <xf numFmtId="170" fontId="79" fillId="0" borderId="0" applyFont="0" applyFill="0" applyBorder="0" applyAlignment="0" applyProtection="0">
      <alignment vertical="center"/>
    </xf>
    <xf numFmtId="170" fontId="30" fillId="0" borderId="0" applyFont="0" applyFill="0" applyBorder="0" applyAlignment="0" applyProtection="0"/>
    <xf numFmtId="170" fontId="17" fillId="0" borderId="0" applyFont="0" applyFill="0" applyBorder="0" applyAlignment="0" applyProtection="0"/>
    <xf numFmtId="170" fontId="30" fillId="0" borderId="0" applyFont="0" applyFill="0" applyBorder="0" applyAlignment="0" applyProtection="0"/>
    <xf numFmtId="170" fontId="44" fillId="0" borderId="0" applyFont="0" applyFill="0" applyBorder="0" applyAlignment="0" applyProtection="0"/>
    <xf numFmtId="170" fontId="30" fillId="0" borderId="0" applyFont="0" applyFill="0" applyBorder="0" applyAlignment="0" applyProtection="0"/>
    <xf numFmtId="170" fontId="71" fillId="0" borderId="0" applyFont="0" applyFill="0" applyBorder="0" applyAlignment="0" applyProtection="0"/>
    <xf numFmtId="170" fontId="79" fillId="0" borderId="0" applyFont="0" applyFill="0" applyBorder="0" applyAlignment="0" applyProtection="0">
      <alignment vertical="center"/>
    </xf>
    <xf numFmtId="170" fontId="30" fillId="0" borderId="0" applyFont="0" applyFill="0" applyBorder="0" applyAlignment="0" applyProtection="0"/>
    <xf numFmtId="170" fontId="30" fillId="0" borderId="0" applyFont="0" applyFill="0" applyBorder="0" applyAlignment="0" applyProtection="0"/>
    <xf numFmtId="170" fontId="44" fillId="0" borderId="0" applyFont="0" applyFill="0" applyBorder="0" applyAlignment="0" applyProtection="0"/>
    <xf numFmtId="170" fontId="44" fillId="0" borderId="0" applyFont="0" applyFill="0" applyBorder="0" applyAlignment="0" applyProtection="0"/>
    <xf numFmtId="170" fontId="30" fillId="0" borderId="0" applyFont="0" applyFill="0" applyBorder="0" applyAlignment="0" applyProtection="0"/>
    <xf numFmtId="170" fontId="30" fillId="0" borderId="0" applyFont="0" applyFill="0" applyBorder="0" applyAlignment="0" applyProtection="0"/>
    <xf numFmtId="170" fontId="71" fillId="0" borderId="0" applyFont="0" applyFill="0" applyBorder="0" applyAlignment="0" applyProtection="0"/>
    <xf numFmtId="170" fontId="79" fillId="0" borderId="0" applyFont="0" applyFill="0" applyBorder="0" applyAlignment="0" applyProtection="0">
      <alignment vertical="center"/>
    </xf>
    <xf numFmtId="170" fontId="30" fillId="0" borderId="0" applyFont="0" applyFill="0" applyBorder="0" applyAlignment="0" applyProtection="0"/>
    <xf numFmtId="170" fontId="30" fillId="0" borderId="0" applyFont="0" applyFill="0" applyBorder="0" applyAlignment="0" applyProtection="0"/>
    <xf numFmtId="170" fontId="30" fillId="0" borderId="0" applyFont="0" applyFill="0" applyBorder="0" applyAlignment="0" applyProtection="0"/>
    <xf numFmtId="170" fontId="71" fillId="0" borderId="0" applyFont="0" applyFill="0" applyBorder="0" applyAlignment="0" applyProtection="0"/>
    <xf numFmtId="170" fontId="30" fillId="0" borderId="0" applyFont="0" applyFill="0" applyBorder="0" applyAlignment="0" applyProtection="0"/>
    <xf numFmtId="170" fontId="30" fillId="0" borderId="0" applyFont="0" applyFill="0" applyBorder="0" applyAlignment="0" applyProtection="0"/>
    <xf numFmtId="170" fontId="30" fillId="0" borderId="0" applyFont="0" applyFill="0" applyBorder="0" applyAlignment="0" applyProtection="0"/>
    <xf numFmtId="170" fontId="309" fillId="0" borderId="0" applyFont="0" applyFill="0" applyBorder="0" applyAlignment="0" applyProtection="0"/>
    <xf numFmtId="170" fontId="237" fillId="0" borderId="0" applyFont="0" applyFill="0" applyBorder="0" applyAlignment="0" applyProtection="0"/>
    <xf numFmtId="170" fontId="30" fillId="0" borderId="0" applyFont="0" applyFill="0" applyBorder="0" applyAlignment="0" applyProtection="0"/>
    <xf numFmtId="170" fontId="30" fillId="0" borderId="0" applyFont="0" applyFill="0" applyBorder="0" applyAlignment="0" applyProtection="0"/>
    <xf numFmtId="170" fontId="71" fillId="0" borderId="0" applyFont="0" applyFill="0" applyBorder="0" applyAlignment="0" applyProtection="0"/>
    <xf numFmtId="170" fontId="70" fillId="0" borderId="0" applyFont="0" applyFill="0" applyBorder="0" applyAlignment="0" applyProtection="0"/>
    <xf numFmtId="170" fontId="30" fillId="0" borderId="0" applyFont="0" applyFill="0" applyBorder="0" applyAlignment="0" applyProtection="0"/>
    <xf numFmtId="170" fontId="109" fillId="0" borderId="0" applyFont="0" applyFill="0" applyBorder="0" applyAlignment="0" applyProtection="0"/>
    <xf numFmtId="170" fontId="109" fillId="0" borderId="0" applyFont="0" applyFill="0" applyBorder="0" applyAlignment="0" applyProtection="0"/>
    <xf numFmtId="170" fontId="228" fillId="0" borderId="0" applyFont="0" applyFill="0" applyBorder="0" applyAlignment="0" applyProtection="0"/>
    <xf numFmtId="170" fontId="228" fillId="0" borderId="0" applyFont="0" applyFill="0" applyBorder="0" applyAlignment="0" applyProtection="0"/>
    <xf numFmtId="170" fontId="228" fillId="0" borderId="0" applyFont="0" applyFill="0" applyBorder="0" applyAlignment="0" applyProtection="0"/>
    <xf numFmtId="170" fontId="228" fillId="0" borderId="0" applyFont="0" applyFill="0" applyBorder="0" applyAlignment="0" applyProtection="0"/>
    <xf numFmtId="170" fontId="228" fillId="0" borderId="0" applyFont="0" applyFill="0" applyBorder="0" applyAlignment="0" applyProtection="0"/>
    <xf numFmtId="170" fontId="228" fillId="0" borderId="0" applyFont="0" applyFill="0" applyBorder="0" applyAlignment="0" applyProtection="0"/>
    <xf numFmtId="170" fontId="228" fillId="0" borderId="0" applyFont="0" applyFill="0" applyBorder="0" applyAlignment="0" applyProtection="0"/>
    <xf numFmtId="170" fontId="44" fillId="0" borderId="0" applyFont="0" applyFill="0" applyBorder="0" applyAlignment="0" applyProtection="0"/>
    <xf numFmtId="170" fontId="44" fillId="0" borderId="0" applyFont="0" applyFill="0" applyBorder="0" applyAlignment="0" applyProtection="0"/>
    <xf numFmtId="170" fontId="22" fillId="0" borderId="0" applyFont="0" applyFill="0" applyBorder="0" applyAlignment="0" applyProtection="0"/>
    <xf numFmtId="170" fontId="71" fillId="0" borderId="0" applyFont="0" applyFill="0" applyBorder="0" applyAlignment="0" applyProtection="0"/>
    <xf numFmtId="170" fontId="109" fillId="0" borderId="0" applyFont="0" applyFill="0" applyBorder="0" applyAlignment="0" applyProtection="0"/>
    <xf numFmtId="170" fontId="44" fillId="0" borderId="0" applyFont="0" applyFill="0" applyBorder="0" applyAlignment="0" applyProtection="0"/>
    <xf numFmtId="170" fontId="17" fillId="0" borderId="0" applyFont="0" applyFill="0" applyBorder="0" applyAlignment="0" applyProtection="0"/>
    <xf numFmtId="170" fontId="71" fillId="0" borderId="0" applyFont="0" applyFill="0" applyBorder="0" applyAlignment="0" applyProtection="0"/>
    <xf numFmtId="170" fontId="17" fillId="0" borderId="0" applyFont="0" applyFill="0" applyBorder="0" applyAlignment="0" applyProtection="0"/>
    <xf numFmtId="170" fontId="17" fillId="0" borderId="0" applyFont="0" applyFill="0" applyBorder="0" applyAlignment="0" applyProtection="0"/>
    <xf numFmtId="170" fontId="71" fillId="0" borderId="0" applyFont="0" applyFill="0" applyBorder="0" applyAlignment="0" applyProtection="0"/>
    <xf numFmtId="170" fontId="44" fillId="0" borderId="0" applyFont="0" applyFill="0" applyBorder="0" applyAlignment="0" applyProtection="0"/>
    <xf numFmtId="170" fontId="30" fillId="0" borderId="0" applyFont="0" applyFill="0" applyBorder="0" applyAlignment="0" applyProtection="0"/>
    <xf numFmtId="170" fontId="30" fillId="0" borderId="0" applyFont="0" applyFill="0" applyBorder="0" applyAlignment="0" applyProtection="0"/>
    <xf numFmtId="170" fontId="79" fillId="0" borderId="0" applyFont="0" applyFill="0" applyBorder="0" applyAlignment="0" applyProtection="0">
      <alignment vertical="center"/>
    </xf>
    <xf numFmtId="170" fontId="17" fillId="0" borderId="0" applyFont="0" applyFill="0" applyBorder="0" applyAlignment="0" applyProtection="0"/>
    <xf numFmtId="170" fontId="30" fillId="0" borderId="0" applyFont="0" applyFill="0" applyBorder="0" applyAlignment="0" applyProtection="0"/>
    <xf numFmtId="170" fontId="22" fillId="0" borderId="0" applyFont="0" applyFill="0" applyBorder="0" applyAlignment="0" applyProtection="0"/>
    <xf numFmtId="170" fontId="228" fillId="0" borderId="0" applyFont="0" applyFill="0" applyBorder="0" applyAlignment="0" applyProtection="0"/>
    <xf numFmtId="170" fontId="228" fillId="0" borderId="0" applyFont="0" applyFill="0" applyBorder="0" applyAlignment="0" applyProtection="0"/>
    <xf numFmtId="170" fontId="228" fillId="0" borderId="0" applyFont="0" applyFill="0" applyBorder="0" applyAlignment="0" applyProtection="0"/>
    <xf numFmtId="170" fontId="228" fillId="0" borderId="0" applyFont="0" applyFill="0" applyBorder="0" applyAlignment="0" applyProtection="0"/>
    <xf numFmtId="170" fontId="228" fillId="0" borderId="0" applyFont="0" applyFill="0" applyBorder="0" applyAlignment="0" applyProtection="0"/>
    <xf numFmtId="170" fontId="228" fillId="0" borderId="0" applyFont="0" applyFill="0" applyBorder="0" applyAlignment="0" applyProtection="0"/>
    <xf numFmtId="170" fontId="228" fillId="0" borderId="0" applyFont="0" applyFill="0" applyBorder="0" applyAlignment="0" applyProtection="0"/>
    <xf numFmtId="170" fontId="228" fillId="0" borderId="0" applyFont="0" applyFill="0" applyBorder="0" applyAlignment="0" applyProtection="0"/>
    <xf numFmtId="170" fontId="228" fillId="0" borderId="0" applyFont="0" applyFill="0" applyBorder="0" applyAlignment="0" applyProtection="0"/>
    <xf numFmtId="170" fontId="228" fillId="0" borderId="0" applyFont="0" applyFill="0" applyBorder="0" applyAlignment="0" applyProtection="0"/>
    <xf numFmtId="170" fontId="71" fillId="0" borderId="0" applyFont="0" applyFill="0" applyBorder="0" applyAlignment="0" applyProtection="0"/>
    <xf numFmtId="170" fontId="17" fillId="0" borderId="0" applyFont="0" applyFill="0" applyBorder="0" applyAlignment="0" applyProtection="0"/>
    <xf numFmtId="170" fontId="17" fillId="0" borderId="0" applyFont="0" applyFill="0" applyBorder="0" applyAlignment="0" applyProtection="0"/>
    <xf numFmtId="170" fontId="17" fillId="0" borderId="0" applyFont="0" applyFill="0" applyBorder="0" applyAlignment="0" applyProtection="0"/>
    <xf numFmtId="170" fontId="17" fillId="0" borderId="0" applyFont="0" applyFill="0" applyBorder="0" applyAlignment="0" applyProtection="0"/>
    <xf numFmtId="170" fontId="17" fillId="0" borderId="0" applyFont="0" applyFill="0" applyBorder="0" applyAlignment="0" applyProtection="0"/>
    <xf numFmtId="170" fontId="17" fillId="0" borderId="0" applyFont="0" applyFill="0" applyBorder="0" applyAlignment="0" applyProtection="0"/>
    <xf numFmtId="170" fontId="17" fillId="0" borderId="0" applyFont="0" applyFill="0" applyBorder="0" applyAlignment="0" applyProtection="0"/>
    <xf numFmtId="170" fontId="17" fillId="0" borderId="0" applyFont="0" applyFill="0" applyBorder="0" applyAlignment="0" applyProtection="0"/>
    <xf numFmtId="170" fontId="109" fillId="0" borderId="0" applyFont="0" applyFill="0" applyBorder="0" applyAlignment="0" applyProtection="0"/>
    <xf numFmtId="170" fontId="44" fillId="0" borderId="0" applyFont="0" applyFill="0" applyBorder="0" applyAlignment="0" applyProtection="0"/>
    <xf numFmtId="170" fontId="17" fillId="0" borderId="0" applyFont="0" applyFill="0" applyBorder="0" applyAlignment="0" applyProtection="0"/>
    <xf numFmtId="170" fontId="17" fillId="0" borderId="0" applyFont="0" applyFill="0" applyBorder="0" applyAlignment="0" applyProtection="0"/>
    <xf numFmtId="170" fontId="17" fillId="0" borderId="0" applyFont="0" applyFill="0" applyBorder="0" applyAlignment="0" applyProtection="0"/>
    <xf numFmtId="170" fontId="17" fillId="0" borderId="0" applyFont="0" applyFill="0" applyBorder="0" applyAlignment="0" applyProtection="0"/>
    <xf numFmtId="170" fontId="17" fillId="0" borderId="0" applyFont="0" applyFill="0" applyBorder="0" applyAlignment="0" applyProtection="0"/>
    <xf numFmtId="170" fontId="17" fillId="0" borderId="0" applyFont="0" applyFill="0" applyBorder="0" applyAlignment="0" applyProtection="0"/>
    <xf numFmtId="170" fontId="17" fillId="0" borderId="0" applyFont="0" applyFill="0" applyBorder="0" applyAlignment="0" applyProtection="0"/>
    <xf numFmtId="170" fontId="17" fillId="0" borderId="0" applyFont="0" applyFill="0" applyBorder="0" applyAlignment="0" applyProtection="0"/>
    <xf numFmtId="170" fontId="17" fillId="0" borderId="0" applyFont="0" applyFill="0" applyBorder="0" applyAlignment="0" applyProtection="0"/>
    <xf numFmtId="170" fontId="30" fillId="0" borderId="0" applyFont="0" applyFill="0" applyBorder="0" applyAlignment="0" applyProtection="0"/>
    <xf numFmtId="170" fontId="228" fillId="0" borderId="0" applyFont="0" applyFill="0" applyBorder="0" applyAlignment="0" applyProtection="0"/>
    <xf numFmtId="170" fontId="228" fillId="0" borderId="0" applyFont="0" applyFill="0" applyBorder="0" applyAlignment="0" applyProtection="0"/>
    <xf numFmtId="170" fontId="228" fillId="0" borderId="0" applyFont="0" applyFill="0" applyBorder="0" applyAlignment="0" applyProtection="0"/>
    <xf numFmtId="170" fontId="228" fillId="0" borderId="0" applyFont="0" applyFill="0" applyBorder="0" applyAlignment="0" applyProtection="0"/>
    <xf numFmtId="170" fontId="228" fillId="0" borderId="0" applyFont="0" applyFill="0" applyBorder="0" applyAlignment="0" applyProtection="0"/>
    <xf numFmtId="170" fontId="228" fillId="0" borderId="0" applyFont="0" applyFill="0" applyBorder="0" applyAlignment="0" applyProtection="0"/>
    <xf numFmtId="170" fontId="17" fillId="0" borderId="0" applyFont="0" applyFill="0" applyBorder="0" applyAlignment="0" applyProtection="0"/>
    <xf numFmtId="170" fontId="17" fillId="0" borderId="0" applyFont="0" applyFill="0" applyBorder="0" applyAlignment="0" applyProtection="0"/>
    <xf numFmtId="170" fontId="17" fillId="0" borderId="0" applyFont="0" applyFill="0" applyBorder="0" applyAlignment="0" applyProtection="0"/>
    <xf numFmtId="170" fontId="17" fillId="0" borderId="0" applyFont="0" applyFill="0" applyBorder="0" applyAlignment="0" applyProtection="0"/>
    <xf numFmtId="170" fontId="17" fillId="0" borderId="0" applyFont="0" applyFill="0" applyBorder="0" applyAlignment="0" applyProtection="0"/>
    <xf numFmtId="170" fontId="17" fillId="0" borderId="0" applyFont="0" applyFill="0" applyBorder="0" applyAlignment="0" applyProtection="0"/>
    <xf numFmtId="170" fontId="17" fillId="0" borderId="0" applyFont="0" applyFill="0" applyBorder="0" applyAlignment="0" applyProtection="0"/>
    <xf numFmtId="170" fontId="17" fillId="0" borderId="0" applyFont="0" applyFill="0" applyBorder="0" applyAlignment="0" applyProtection="0"/>
    <xf numFmtId="170" fontId="71" fillId="0" borderId="0" applyFont="0" applyFill="0" applyBorder="0" applyAlignment="0" applyProtection="0"/>
    <xf numFmtId="170" fontId="17" fillId="0" borderId="0" applyFont="0" applyFill="0" applyBorder="0" applyAlignment="0" applyProtection="0"/>
    <xf numFmtId="170" fontId="17" fillId="0" borderId="0" applyFont="0" applyFill="0" applyBorder="0" applyAlignment="0" applyProtection="0"/>
    <xf numFmtId="170" fontId="17" fillId="0" borderId="0" applyFont="0" applyFill="0" applyBorder="0" applyAlignment="0" applyProtection="0"/>
    <xf numFmtId="170" fontId="17" fillId="0" borderId="0" applyFont="0" applyFill="0" applyBorder="0" applyAlignment="0" applyProtection="0"/>
    <xf numFmtId="170" fontId="17" fillId="0" borderId="0" applyFont="0" applyFill="0" applyBorder="0" applyAlignment="0" applyProtection="0"/>
    <xf numFmtId="170" fontId="17" fillId="0" borderId="0" applyFont="0" applyFill="0" applyBorder="0" applyAlignment="0" applyProtection="0"/>
    <xf numFmtId="170" fontId="109" fillId="0" borderId="0" applyFont="0" applyFill="0" applyBorder="0" applyAlignment="0" applyProtection="0"/>
    <xf numFmtId="170" fontId="17" fillId="0" borderId="0" applyFont="0" applyFill="0" applyBorder="0" applyAlignment="0" applyProtection="0"/>
    <xf numFmtId="170" fontId="17" fillId="0" borderId="0" applyFont="0" applyFill="0" applyBorder="0" applyAlignment="0" applyProtection="0"/>
    <xf numFmtId="170" fontId="17" fillId="0" borderId="0" applyFont="0" applyFill="0" applyBorder="0" applyAlignment="0" applyProtection="0"/>
    <xf numFmtId="170" fontId="17" fillId="0" borderId="0" applyFont="0" applyFill="0" applyBorder="0" applyAlignment="0" applyProtection="0"/>
    <xf numFmtId="170" fontId="71" fillId="0" borderId="0" applyFont="0" applyFill="0" applyBorder="0" applyAlignment="0" applyProtection="0"/>
    <xf numFmtId="170" fontId="17" fillId="0" borderId="0" applyFont="0" applyFill="0" applyBorder="0" applyAlignment="0" applyProtection="0"/>
    <xf numFmtId="170" fontId="17" fillId="0" borderId="0" applyFont="0" applyFill="0" applyBorder="0" applyAlignment="0" applyProtection="0"/>
    <xf numFmtId="170" fontId="17" fillId="0" borderId="0" applyFont="0" applyFill="0" applyBorder="0" applyAlignment="0" applyProtection="0"/>
    <xf numFmtId="170" fontId="17" fillId="0" borderId="0" applyFont="0" applyFill="0" applyBorder="0" applyAlignment="0" applyProtection="0"/>
    <xf numFmtId="170" fontId="17" fillId="0" borderId="0" applyFont="0" applyFill="0" applyBorder="0" applyAlignment="0" applyProtection="0"/>
    <xf numFmtId="170" fontId="17" fillId="0" borderId="0" applyFont="0" applyFill="0" applyBorder="0" applyAlignment="0" applyProtection="0"/>
    <xf numFmtId="170" fontId="17" fillId="0" borderId="0" applyFont="0" applyFill="0" applyBorder="0" applyAlignment="0" applyProtection="0"/>
    <xf numFmtId="170" fontId="17" fillId="0" borderId="0" applyFont="0" applyFill="0" applyBorder="0" applyAlignment="0" applyProtection="0"/>
    <xf numFmtId="170" fontId="109" fillId="0" borderId="0" applyFont="0" applyFill="0" applyBorder="0" applyAlignment="0" applyProtection="0"/>
    <xf numFmtId="170" fontId="17" fillId="0" borderId="0" applyFont="0" applyFill="0" applyBorder="0" applyAlignment="0" applyProtection="0"/>
    <xf numFmtId="170" fontId="17" fillId="0" borderId="0" applyFont="0" applyFill="0" applyBorder="0" applyAlignment="0" applyProtection="0"/>
    <xf numFmtId="170" fontId="109" fillId="0" borderId="0" applyFont="0" applyFill="0" applyBorder="0" applyAlignment="0" applyProtection="0"/>
    <xf numFmtId="170" fontId="17" fillId="0" borderId="0" applyFont="0" applyFill="0" applyBorder="0" applyAlignment="0" applyProtection="0"/>
    <xf numFmtId="170" fontId="17" fillId="0" borderId="0" applyFont="0" applyFill="0" applyBorder="0" applyAlignment="0" applyProtection="0"/>
    <xf numFmtId="170" fontId="109" fillId="0" borderId="0" applyFont="0" applyFill="0" applyBorder="0" applyAlignment="0" applyProtection="0"/>
    <xf numFmtId="170" fontId="71" fillId="0" borderId="0" applyFont="0" applyFill="0" applyBorder="0" applyAlignment="0" applyProtection="0"/>
    <xf numFmtId="170" fontId="228" fillId="0" borderId="0" applyFont="0" applyFill="0" applyBorder="0" applyAlignment="0" applyProtection="0"/>
    <xf numFmtId="170" fontId="71" fillId="0" borderId="0" applyFont="0" applyFill="0" applyBorder="0" applyAlignment="0" applyProtection="0"/>
    <xf numFmtId="170" fontId="17" fillId="0" borderId="0" applyFont="0" applyFill="0" applyBorder="0" applyAlignment="0" applyProtection="0"/>
    <xf numFmtId="170" fontId="17" fillId="0" borderId="0" applyFont="0" applyFill="0" applyBorder="0" applyAlignment="0" applyProtection="0"/>
    <xf numFmtId="170" fontId="33" fillId="0" borderId="0" applyFill="0" applyBorder="0" applyAlignment="0" applyProtection="0"/>
    <xf numFmtId="170" fontId="17" fillId="0" borderId="0" applyFont="0" applyFill="0" applyBorder="0" applyAlignment="0" applyProtection="0"/>
    <xf numFmtId="170" fontId="17" fillId="0" borderId="0" applyFont="0" applyFill="0" applyBorder="0" applyAlignment="0" applyProtection="0"/>
    <xf numFmtId="170" fontId="109" fillId="0" borderId="0" applyFont="0" applyFill="0" applyBorder="0" applyAlignment="0" applyProtection="0"/>
    <xf numFmtId="170" fontId="17" fillId="0" borderId="0" applyFont="0" applyFill="0" applyBorder="0" applyAlignment="0" applyProtection="0"/>
    <xf numFmtId="170" fontId="17" fillId="0" borderId="0" applyFont="0" applyFill="0" applyBorder="0" applyAlignment="0" applyProtection="0"/>
    <xf numFmtId="170" fontId="17" fillId="0" borderId="0" applyFont="0" applyFill="0" applyBorder="0" applyAlignment="0" applyProtection="0"/>
    <xf numFmtId="170" fontId="17" fillId="0" borderId="0" applyFont="0" applyFill="0" applyBorder="0" applyAlignment="0" applyProtection="0"/>
    <xf numFmtId="170" fontId="109" fillId="0" borderId="0" applyFont="0" applyFill="0" applyBorder="0" applyAlignment="0" applyProtection="0"/>
    <xf numFmtId="170" fontId="17" fillId="0" borderId="0" applyFont="0" applyFill="0" applyBorder="0" applyAlignment="0" applyProtection="0"/>
    <xf numFmtId="170" fontId="109" fillId="0" borderId="0" applyFont="0" applyFill="0" applyBorder="0" applyAlignment="0" applyProtection="0"/>
    <xf numFmtId="170" fontId="17" fillId="0" borderId="0" applyFont="0" applyFill="0" applyBorder="0" applyAlignment="0" applyProtection="0"/>
    <xf numFmtId="170" fontId="17" fillId="0" borderId="0" applyFont="0" applyFill="0" applyBorder="0" applyAlignment="0" applyProtection="0"/>
    <xf numFmtId="170" fontId="17" fillId="0" borderId="0" applyFont="0" applyFill="0" applyBorder="0" applyAlignment="0" applyProtection="0"/>
    <xf numFmtId="170" fontId="17" fillId="0" borderId="0" applyFont="0" applyFill="0" applyBorder="0" applyAlignment="0" applyProtection="0"/>
    <xf numFmtId="170" fontId="17" fillId="0" borderId="0" applyFont="0" applyFill="0" applyBorder="0" applyAlignment="0" applyProtection="0"/>
    <xf numFmtId="169" fontId="54" fillId="0" borderId="0">
      <protection locked="0"/>
    </xf>
    <xf numFmtId="169" fontId="54" fillId="0" borderId="0">
      <protection locked="0"/>
    </xf>
    <xf numFmtId="169" fontId="54" fillId="0" borderId="0">
      <protection locked="0"/>
    </xf>
    <xf numFmtId="0" fontId="16" fillId="0" borderId="0"/>
    <xf numFmtId="170" fontId="16" fillId="0" borderId="0" applyFont="0" applyFill="0" applyBorder="0" applyAlignment="0" applyProtection="0"/>
    <xf numFmtId="9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15" fillId="0" borderId="0"/>
    <xf numFmtId="0" fontId="30" fillId="0" borderId="0"/>
    <xf numFmtId="0" fontId="352" fillId="0" borderId="0" applyNumberFormat="0" applyFill="0" applyBorder="0" applyAlignment="0" applyProtection="0"/>
    <xf numFmtId="9" fontId="15" fillId="0" borderId="0" applyFont="0" applyFill="0" applyBorder="0" applyAlignment="0" applyProtection="0"/>
    <xf numFmtId="0" fontId="15" fillId="0" borderId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43" fontId="15" fillId="0" borderId="0" applyFont="0" applyFill="0" applyBorder="0" applyAlignment="0" applyProtection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43" fontId="15" fillId="0" borderId="0" applyFont="0" applyFill="0" applyBorder="0" applyAlignment="0" applyProtection="0"/>
    <xf numFmtId="0" fontId="15" fillId="0" borderId="0"/>
    <xf numFmtId="43" fontId="15" fillId="0" borderId="0" applyFont="0" applyFill="0" applyBorder="0" applyAlignment="0" applyProtection="0"/>
    <xf numFmtId="0" fontId="15" fillId="0" borderId="0"/>
    <xf numFmtId="43" fontId="15" fillId="0" borderId="0" applyFont="0" applyFill="0" applyBorder="0" applyAlignment="0" applyProtection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4" fillId="0" borderId="0"/>
    <xf numFmtId="0" fontId="27" fillId="0" borderId="3">
      <alignment horizontal="center" wrapText="1"/>
    </xf>
    <xf numFmtId="0" fontId="12" fillId="0" borderId="0"/>
    <xf numFmtId="0" fontId="12" fillId="0" borderId="0"/>
    <xf numFmtId="0" fontId="5" fillId="0" borderId="0"/>
    <xf numFmtId="0" fontId="4" fillId="0" borderId="0"/>
    <xf numFmtId="0" fontId="3" fillId="0" borderId="0"/>
    <xf numFmtId="43" fontId="3" fillId="0" borderId="0" applyFont="0" applyFill="0" applyBorder="0" applyAlignment="0" applyProtection="0"/>
    <xf numFmtId="0" fontId="22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1" fillId="0" borderId="0"/>
    <xf numFmtId="0" fontId="3" fillId="0" borderId="0"/>
    <xf numFmtId="0" fontId="112" fillId="0" borderId="0"/>
    <xf numFmtId="280" fontId="32" fillId="0" borderId="0"/>
    <xf numFmtId="0" fontId="21" fillId="0" borderId="0"/>
    <xf numFmtId="0" fontId="3" fillId="0" borderId="0"/>
    <xf numFmtId="43" fontId="3" fillId="0" borderId="0" applyFont="0" applyFill="0" applyBorder="0" applyAlignment="0" applyProtection="0"/>
    <xf numFmtId="0" fontId="1" fillId="0" borderId="0"/>
    <xf numFmtId="0" fontId="1" fillId="0" borderId="0"/>
  </cellStyleXfs>
  <cellXfs count="174">
    <xf numFmtId="0" fontId="0" fillId="0" borderId="0" xfId="0"/>
    <xf numFmtId="0" fontId="0" fillId="0" borderId="0" xfId="0" pivotButton="1"/>
    <xf numFmtId="49" fontId="0" fillId="0" borderId="0" xfId="0" applyNumberFormat="1"/>
    <xf numFmtId="0" fontId="341" fillId="0" borderId="0" xfId="0" applyFont="1"/>
    <xf numFmtId="0" fontId="0" fillId="0" borderId="0" xfId="0" applyFill="1"/>
    <xf numFmtId="49" fontId="0" fillId="0" borderId="0" xfId="0" applyNumberFormat="1" applyFill="1"/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342" fillId="0" borderId="0" xfId="0" applyFont="1"/>
    <xf numFmtId="0" fontId="0" fillId="0" borderId="0" xfId="0" applyAlignment="1">
      <alignment horizontal="center" vertical="center" wrapText="1"/>
    </xf>
    <xf numFmtId="280" fontId="0" fillId="0" borderId="0" xfId="0" applyNumberFormat="1" applyAlignment="1">
      <alignment horizontal="left"/>
    </xf>
    <xf numFmtId="4" fontId="0" fillId="0" borderId="0" xfId="0" applyNumberFormat="1"/>
    <xf numFmtId="49" fontId="0" fillId="0" borderId="69" xfId="0" applyNumberFormat="1" applyBorder="1"/>
    <xf numFmtId="0" fontId="341" fillId="0" borderId="70" xfId="0" applyFont="1" applyBorder="1"/>
    <xf numFmtId="49" fontId="0" fillId="0" borderId="5" xfId="0" applyNumberFormat="1" applyBorder="1"/>
    <xf numFmtId="0" fontId="0" fillId="0" borderId="71" xfId="0" applyBorder="1"/>
    <xf numFmtId="0" fontId="0" fillId="0" borderId="5" xfId="0" applyBorder="1"/>
    <xf numFmtId="0" fontId="0" fillId="0" borderId="72" xfId="0" applyBorder="1"/>
    <xf numFmtId="0" fontId="0" fillId="0" borderId="73" xfId="0" applyBorder="1"/>
    <xf numFmtId="0" fontId="0" fillId="0" borderId="71" xfId="0" applyBorder="1" applyAlignment="1">
      <alignment wrapText="1"/>
    </xf>
    <xf numFmtId="0" fontId="343" fillId="0" borderId="0" xfId="0" applyFont="1"/>
    <xf numFmtId="28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280" fontId="341" fillId="0" borderId="0" xfId="0" applyNumberFormat="1" applyFont="1" applyAlignment="1">
      <alignment horizontal="center" vertical="center"/>
    </xf>
    <xf numFmtId="49" fontId="0" fillId="0" borderId="67" xfId="0" applyNumberFormat="1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0" fillId="128" borderId="3" xfId="0" applyFill="1" applyBorder="1"/>
    <xf numFmtId="0" fontId="0" fillId="0" borderId="3" xfId="0" applyBorder="1"/>
    <xf numFmtId="4" fontId="0" fillId="0" borderId="3" xfId="0" applyNumberFormat="1" applyBorder="1"/>
    <xf numFmtId="0" fontId="0" fillId="0" borderId="3" xfId="0" applyFill="1" applyBorder="1"/>
    <xf numFmtId="4" fontId="0" fillId="0" borderId="3" xfId="0" applyNumberFormat="1" applyFill="1" applyBorder="1"/>
    <xf numFmtId="44" fontId="0" fillId="0" borderId="3" xfId="11603" applyFont="1" applyBorder="1"/>
    <xf numFmtId="44" fontId="0" fillId="0" borderId="3" xfId="11603" applyNumberFormat="1" applyFont="1" applyBorder="1"/>
    <xf numFmtId="44" fontId="0" fillId="0" borderId="3" xfId="11603" applyFont="1" applyFill="1" applyBorder="1"/>
    <xf numFmtId="0" fontId="349" fillId="131" borderId="66" xfId="0" applyFont="1" applyFill="1" applyBorder="1" applyAlignment="1">
      <alignment horizontal="center" vertical="center" wrapText="1"/>
    </xf>
    <xf numFmtId="0" fontId="349" fillId="0" borderId="0" xfId="0" applyFont="1" applyFill="1" applyBorder="1" applyAlignment="1">
      <alignment horizontal="center" vertical="center" wrapText="1"/>
    </xf>
    <xf numFmtId="0" fontId="341" fillId="0" borderId="0" xfId="0" applyFont="1" applyAlignment="1">
      <alignment vertical="center"/>
    </xf>
    <xf numFmtId="295" fontId="341" fillId="0" borderId="0" xfId="0" applyNumberFormat="1" applyFont="1" applyAlignment="1">
      <alignment vertical="center"/>
    </xf>
    <xf numFmtId="294" fontId="341" fillId="0" borderId="0" xfId="0" applyNumberFormat="1" applyFont="1" applyAlignment="1">
      <alignment vertical="center"/>
    </xf>
    <xf numFmtId="43" fontId="0" fillId="0" borderId="0" xfId="15075" applyFont="1"/>
    <xf numFmtId="43" fontId="0" fillId="0" borderId="0" xfId="15075" applyFont="1" applyBorder="1"/>
    <xf numFmtId="3" fontId="0" fillId="0" borderId="0" xfId="0" applyNumberFormat="1" applyFont="1"/>
    <xf numFmtId="294" fontId="0" fillId="0" borderId="0" xfId="0" applyNumberFormat="1"/>
    <xf numFmtId="294" fontId="0" fillId="0" borderId="0" xfId="0" applyNumberFormat="1" applyFont="1"/>
    <xf numFmtId="0" fontId="0" fillId="0" borderId="0" xfId="0" applyAlignment="1">
      <alignment vertical="center"/>
    </xf>
    <xf numFmtId="280" fontId="0" fillId="0" borderId="0" xfId="0" applyNumberFormat="1" applyAlignment="1">
      <alignment horizontal="center" vertical="center" wrapText="1"/>
    </xf>
    <xf numFmtId="294" fontId="0" fillId="0" borderId="0" xfId="0" applyNumberFormat="1" applyAlignment="1">
      <alignment horizontal="center" vertical="center" wrapText="1"/>
    </xf>
    <xf numFmtId="0" fontId="350" fillId="132" borderId="67" xfId="0" applyFont="1" applyFill="1" applyBorder="1" applyAlignment="1">
      <alignment horizontal="center" vertical="center" wrapText="1"/>
    </xf>
    <xf numFmtId="0" fontId="342" fillId="0" borderId="0" xfId="0" applyFont="1" applyBorder="1"/>
    <xf numFmtId="4" fontId="342" fillId="0" borderId="0" xfId="0" applyNumberFormat="1" applyFont="1" applyBorder="1"/>
    <xf numFmtId="3" fontId="0" fillId="0" borderId="0" xfId="0" applyNumberFormat="1" applyFont="1" applyAlignment="1">
      <alignment wrapText="1"/>
    </xf>
    <xf numFmtId="0" fontId="0" fillId="129" borderId="0" xfId="0" applyNumberFormat="1" applyFill="1" applyAlignment="1"/>
    <xf numFmtId="49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49" fontId="0" fillId="0" borderId="0" xfId="0" applyNumberFormat="1" applyAlignment="1">
      <alignment horizontal="right"/>
    </xf>
    <xf numFmtId="0" fontId="342" fillId="0" borderId="0" xfId="0" applyFont="1" applyAlignment="1">
      <alignment vertical="center"/>
    </xf>
    <xf numFmtId="0" fontId="342" fillId="0" borderId="0" xfId="0" applyFont="1" applyAlignment="1">
      <alignment vertical="center" wrapText="1"/>
    </xf>
    <xf numFmtId="9" fontId="349" fillId="131" borderId="66" xfId="15074" applyFont="1" applyFill="1" applyBorder="1" applyAlignment="1">
      <alignment horizontal="center" vertical="center" wrapText="1"/>
    </xf>
    <xf numFmtId="9" fontId="349" fillId="0" borderId="0" xfId="15074" applyFont="1" applyFill="1" applyBorder="1" applyAlignment="1">
      <alignment horizontal="center" vertical="center" wrapText="1"/>
    </xf>
    <xf numFmtId="9" fontId="342" fillId="0" borderId="0" xfId="15074" applyFont="1"/>
    <xf numFmtId="9" fontId="0" fillId="0" borderId="0" xfId="15074" applyFont="1"/>
    <xf numFmtId="294" fontId="0" fillId="0" borderId="0" xfId="0" applyNumberFormat="1" applyFill="1"/>
    <xf numFmtId="293" fontId="0" fillId="0" borderId="0" xfId="0" applyNumberFormat="1" applyFont="1"/>
    <xf numFmtId="293" fontId="0" fillId="0" borderId="0" xfId="0" applyNumberFormat="1" applyFont="1" applyBorder="1"/>
    <xf numFmtId="17" fontId="0" fillId="0" borderId="3" xfId="0" applyNumberFormat="1" applyFill="1" applyBorder="1" applyAlignment="1">
      <alignment vertical="center"/>
    </xf>
    <xf numFmtId="49" fontId="0" fillId="0" borderId="0" xfId="0" applyNumberFormat="1" applyAlignment="1">
      <alignment horizontal="center" vertical="center" wrapText="1"/>
    </xf>
    <xf numFmtId="294" fontId="341" fillId="0" borderId="0" xfId="0" applyNumberFormat="1" applyFont="1" applyFill="1" applyAlignment="1">
      <alignment vertical="center"/>
    </xf>
    <xf numFmtId="49" fontId="13" fillId="129" borderId="0" xfId="0" applyNumberFormat="1" applyFont="1" applyFill="1" applyAlignment="1">
      <alignment horizontal="center" vertical="center"/>
    </xf>
    <xf numFmtId="8" fontId="0" fillId="0" borderId="3" xfId="11603" applyNumberFormat="1" applyFont="1" applyFill="1" applyBorder="1"/>
    <xf numFmtId="0" fontId="0" fillId="0" borderId="0" xfId="0"/>
    <xf numFmtId="49" fontId="354" fillId="129" borderId="0" xfId="0" applyNumberFormat="1" applyFont="1" applyFill="1" applyAlignment="1">
      <alignment horizontal="center" vertical="center"/>
    </xf>
    <xf numFmtId="280" fontId="0" fillId="129" borderId="0" xfId="0" applyNumberFormat="1" applyFill="1" applyAlignment="1">
      <alignment horizontal="center" vertical="center"/>
    </xf>
    <xf numFmtId="0" fontId="0" fillId="129" borderId="0" xfId="0" applyFill="1" applyAlignment="1">
      <alignment horizontal="center"/>
    </xf>
    <xf numFmtId="0" fontId="0" fillId="129" borderId="0" xfId="0" applyFill="1" applyAlignment="1">
      <alignment horizontal="left"/>
    </xf>
    <xf numFmtId="0" fontId="0" fillId="129" borderId="0" xfId="0" applyFill="1" applyAlignment="1"/>
    <xf numFmtId="49" fontId="347" fillId="129" borderId="0" xfId="0" applyNumberFormat="1" applyFont="1" applyFill="1" applyAlignment="1">
      <alignment horizontal="center"/>
    </xf>
    <xf numFmtId="3" fontId="0" fillId="129" borderId="0" xfId="0" applyNumberFormat="1" applyFill="1" applyAlignment="1"/>
    <xf numFmtId="294" fontId="0" fillId="129" borderId="0" xfId="11603" applyNumberFormat="1" applyFont="1" applyFill="1" applyAlignment="1"/>
    <xf numFmtId="49" fontId="0" fillId="129" borderId="0" xfId="0" applyNumberFormat="1" applyFill="1" applyAlignment="1">
      <alignment horizontal="center" vertical="center"/>
    </xf>
    <xf numFmtId="0" fontId="0" fillId="129" borderId="0" xfId="0" applyNumberFormat="1" applyFill="1" applyAlignment="1">
      <alignment horizontal="center"/>
    </xf>
    <xf numFmtId="49" fontId="353" fillId="129" borderId="0" xfId="0" applyNumberFormat="1" applyFont="1" applyFill="1" applyAlignment="1">
      <alignment horizontal="center"/>
    </xf>
    <xf numFmtId="280" fontId="0" fillId="0" borderId="0" xfId="0" applyNumberFormat="1" applyFill="1" applyAlignment="1">
      <alignment horizontal="center" vertical="center"/>
    </xf>
    <xf numFmtId="0" fontId="0" fillId="0" borderId="0" xfId="0" applyFill="1" applyAlignment="1">
      <alignment horizontal="left"/>
    </xf>
    <xf numFmtId="0" fontId="0" fillId="0" borderId="0" xfId="0" applyFill="1" applyAlignment="1"/>
    <xf numFmtId="49" fontId="347" fillId="0" borderId="0" xfId="0" applyNumberFormat="1" applyFont="1" applyFill="1" applyAlignment="1">
      <alignment horizontal="center"/>
    </xf>
    <xf numFmtId="3" fontId="0" fillId="0" borderId="0" xfId="0" applyNumberFormat="1" applyFill="1" applyAlignment="1"/>
    <xf numFmtId="294" fontId="0" fillId="0" borderId="0" xfId="11603" applyNumberFormat="1" applyFont="1" applyFill="1" applyAlignment="1"/>
    <xf numFmtId="0" fontId="0" fillId="0" borderId="0" xfId="0" applyNumberFormat="1" applyFill="1" applyAlignment="1"/>
    <xf numFmtId="49" fontId="0" fillId="0" borderId="0" xfId="0" applyNumberFormat="1" applyFill="1" applyAlignment="1">
      <alignment horizontal="center" vertical="center"/>
    </xf>
    <xf numFmtId="49" fontId="11" fillId="0" borderId="0" xfId="0" applyNumberFormat="1" applyFont="1" applyFill="1" applyAlignment="1">
      <alignment horizontal="center" vertical="center"/>
    </xf>
    <xf numFmtId="0" fontId="0" fillId="0" borderId="0" xfId="0" applyNumberFormat="1" applyFill="1" applyAlignment="1">
      <alignment horizontal="center"/>
    </xf>
    <xf numFmtId="0" fontId="342" fillId="0" borderId="0" xfId="0" applyFont="1" applyAlignment="1">
      <alignment wrapText="1"/>
    </xf>
    <xf numFmtId="0" fontId="0" fillId="128" borderId="7" xfId="0" applyFill="1" applyBorder="1" applyAlignment="1">
      <alignment horizontal="center" vertical="center" wrapText="1"/>
    </xf>
    <xf numFmtId="0" fontId="0" fillId="128" borderId="68" xfId="0" applyFill="1" applyBorder="1" applyAlignment="1">
      <alignment horizontal="center" vertical="center" wrapText="1"/>
    </xf>
    <xf numFmtId="49" fontId="10" fillId="129" borderId="0" xfId="0" applyNumberFormat="1" applyFont="1" applyFill="1" applyAlignment="1">
      <alignment horizontal="center" vertical="center"/>
    </xf>
    <xf numFmtId="8" fontId="0" fillId="0" borderId="3" xfId="11603" applyNumberFormat="1" applyFont="1" applyBorder="1"/>
    <xf numFmtId="0" fontId="0" fillId="0" borderId="0" xfId="0" applyNumberFormat="1" applyFill="1" applyAlignment="1">
      <alignment horizontal="center" vertical="center"/>
    </xf>
    <xf numFmtId="49" fontId="9" fillId="0" borderId="0" xfId="0" applyNumberFormat="1" applyFont="1" applyFill="1" applyAlignment="1">
      <alignment horizontal="center" vertical="center"/>
    </xf>
    <xf numFmtId="0" fontId="348" fillId="130" borderId="0" xfId="0" applyFont="1" applyFill="1" applyAlignment="1">
      <alignment vertical="center" wrapText="1"/>
    </xf>
    <xf numFmtId="49" fontId="351" fillId="0" borderId="0" xfId="0" applyNumberFormat="1" applyFont="1" applyAlignment="1">
      <alignment vertical="center" wrapText="1"/>
    </xf>
    <xf numFmtId="49" fontId="356" fillId="129" borderId="0" xfId="0" applyNumberFormat="1" applyFont="1" applyFill="1" applyAlignment="1">
      <alignment horizontal="center" vertical="center"/>
    </xf>
    <xf numFmtId="49" fontId="355" fillId="129" borderId="0" xfId="0" applyNumberFormat="1" applyFont="1" applyFill="1" applyAlignment="1">
      <alignment horizontal="center"/>
    </xf>
    <xf numFmtId="49" fontId="357" fillId="0" borderId="0" xfId="0" applyNumberFormat="1" applyFont="1" applyFill="1" applyAlignment="1">
      <alignment horizontal="center"/>
    </xf>
    <xf numFmtId="0" fontId="0" fillId="0" borderId="0" xfId="0" applyNumberFormat="1"/>
    <xf numFmtId="49" fontId="358" fillId="0" borderId="0" xfId="0" applyNumberFormat="1" applyFont="1" applyFill="1" applyAlignment="1">
      <alignment horizontal="center"/>
    </xf>
    <xf numFmtId="49" fontId="359" fillId="129" borderId="0" xfId="0" applyNumberFormat="1" applyFont="1" applyFill="1" applyAlignment="1">
      <alignment horizontal="center" vertical="center"/>
    </xf>
    <xf numFmtId="3" fontId="0" fillId="133" borderId="0" xfId="0" applyNumberFormat="1" applyFill="1" applyAlignment="1"/>
    <xf numFmtId="294" fontId="0" fillId="133" borderId="0" xfId="11603" applyNumberFormat="1" applyFont="1" applyFill="1" applyAlignment="1"/>
    <xf numFmtId="0" fontId="0" fillId="133" borderId="0" xfId="0" applyFill="1"/>
    <xf numFmtId="49" fontId="358" fillId="129" borderId="0" xfId="0" applyNumberFormat="1" applyFont="1" applyFill="1" applyAlignment="1">
      <alignment horizontal="center"/>
    </xf>
    <xf numFmtId="0" fontId="0" fillId="134" borderId="0" xfId="0" applyFill="1" applyAlignment="1">
      <alignment horizontal="left"/>
    </xf>
    <xf numFmtId="49" fontId="361" fillId="129" borderId="0" xfId="0" applyNumberFormat="1" applyFont="1" applyFill="1" applyAlignment="1">
      <alignment horizontal="center" vertical="center"/>
    </xf>
    <xf numFmtId="49" fontId="360" fillId="129" borderId="0" xfId="0" applyNumberFormat="1" applyFont="1" applyFill="1" applyAlignment="1">
      <alignment horizontal="center"/>
    </xf>
    <xf numFmtId="49" fontId="8" fillId="129" borderId="0" xfId="0" applyNumberFormat="1" applyFont="1" applyFill="1" applyAlignment="1">
      <alignment horizontal="center" vertical="center"/>
    </xf>
    <xf numFmtId="49" fontId="8" fillId="0" borderId="0" xfId="0" applyNumberFormat="1" applyFont="1" applyFill="1" applyAlignment="1">
      <alignment horizontal="center" vertical="center"/>
    </xf>
    <xf numFmtId="0" fontId="0" fillId="0" borderId="0" xfId="0" applyAlignment="1">
      <alignment horizontal="right" indent="1"/>
    </xf>
    <xf numFmtId="49" fontId="7" fillId="0" borderId="0" xfId="0" applyNumberFormat="1" applyFont="1" applyFill="1" applyAlignment="1">
      <alignment horizontal="center" vertical="center"/>
    </xf>
    <xf numFmtId="294" fontId="0" fillId="0" borderId="0" xfId="15075" applyNumberFormat="1" applyFont="1"/>
    <xf numFmtId="49" fontId="6" fillId="129" borderId="0" xfId="0" applyNumberFormat="1" applyFont="1" applyFill="1" applyAlignment="1">
      <alignment horizontal="center" vertical="center"/>
    </xf>
    <xf numFmtId="49" fontId="363" fillId="129" borderId="0" xfId="0" applyNumberFormat="1" applyFont="1" applyFill="1" applyAlignment="1">
      <alignment horizontal="center" vertical="center"/>
    </xf>
    <xf numFmtId="49" fontId="362" fillId="129" borderId="0" xfId="0" applyNumberFormat="1" applyFont="1" applyFill="1" applyAlignment="1">
      <alignment horizontal="center"/>
    </xf>
    <xf numFmtId="294" fontId="0" fillId="135" borderId="0" xfId="11603" applyNumberFormat="1" applyFont="1" applyFill="1" applyAlignment="1"/>
    <xf numFmtId="0" fontId="342" fillId="0" borderId="0" xfId="0" applyFont="1" applyFill="1"/>
    <xf numFmtId="49" fontId="364" fillId="0" borderId="0" xfId="0" applyNumberFormat="1" applyFont="1" applyFill="1" applyAlignment="1">
      <alignment horizontal="center"/>
    </xf>
    <xf numFmtId="43" fontId="11" fillId="0" borderId="0" xfId="15074" applyNumberFormat="1" applyFont="1" applyFill="1" applyAlignment="1"/>
    <xf numFmtId="43" fontId="0" fillId="0" borderId="0" xfId="15074" applyNumberFormat="1" applyFont="1" applyFill="1" applyAlignment="1"/>
    <xf numFmtId="294" fontId="0" fillId="0" borderId="0" xfId="15074" applyNumberFormat="1" applyFont="1" applyFill="1" applyAlignment="1"/>
    <xf numFmtId="0" fontId="0" fillId="0" borderId="0" xfId="0"/>
    <xf numFmtId="280" fontId="0" fillId="0" borderId="67" xfId="0" applyNumberFormat="1" applyFont="1" applyBorder="1" applyAlignment="1">
      <alignment horizontal="left"/>
    </xf>
    <xf numFmtId="280" fontId="0" fillId="0" borderId="0" xfId="0" applyNumberFormat="1" applyFont="1" applyAlignment="1">
      <alignment horizontal="left"/>
    </xf>
    <xf numFmtId="0" fontId="0" fillId="0" borderId="77" xfId="0" applyNumberFormat="1" applyFont="1" applyBorder="1"/>
    <xf numFmtId="296" fontId="347" fillId="136" borderId="78" xfId="0" applyNumberFormat="1" applyFont="1" applyFill="1" applyBorder="1" applyAlignment="1">
      <alignment horizontal="center" vertical="center"/>
    </xf>
    <xf numFmtId="296" fontId="347" fillId="137" borderId="78" xfId="0" applyNumberFormat="1" applyFont="1" applyFill="1" applyBorder="1" applyAlignment="1">
      <alignment horizontal="center" vertical="center"/>
    </xf>
    <xf numFmtId="296" fontId="347" fillId="138" borderId="78" xfId="0" applyNumberFormat="1" applyFont="1" applyFill="1" applyBorder="1" applyAlignment="1">
      <alignment horizontal="center" vertical="center"/>
    </xf>
    <xf numFmtId="296" fontId="347" fillId="139" borderId="78" xfId="0" applyNumberFormat="1" applyFont="1" applyFill="1" applyBorder="1" applyAlignment="1">
      <alignment horizontal="center" vertical="center"/>
    </xf>
    <xf numFmtId="0" fontId="365" fillId="140" borderId="78" xfId="7192" applyFont="1" applyFill="1" applyBorder="1" applyAlignment="1" applyProtection="1">
      <alignment horizontal="center" vertical="center" wrapText="1"/>
      <protection locked="0"/>
    </xf>
    <xf numFmtId="4" fontId="347" fillId="141" borderId="78" xfId="0" applyNumberFormat="1" applyFont="1" applyFill="1" applyBorder="1" applyAlignment="1">
      <alignment horizontal="right" vertical="center"/>
    </xf>
    <xf numFmtId="49" fontId="366" fillId="0" borderId="0" xfId="0" applyNumberFormat="1" applyFont="1" applyFill="1" applyAlignment="1">
      <alignment horizontal="center"/>
    </xf>
    <xf numFmtId="10" fontId="2" fillId="129" borderId="67" xfId="15074" applyNumberFormat="1" applyFont="1" applyFill="1" applyBorder="1" applyAlignment="1"/>
    <xf numFmtId="10" fontId="0" fillId="129" borderId="67" xfId="15074" applyNumberFormat="1" applyFont="1" applyFill="1" applyBorder="1" applyAlignment="1"/>
    <xf numFmtId="0" fontId="367" fillId="0" borderId="0" xfId="0" applyNumberFormat="1" applyFont="1" applyFill="1" applyAlignment="1"/>
    <xf numFmtId="10" fontId="0" fillId="129" borderId="0" xfId="15074" applyNumberFormat="1" applyFont="1" applyFill="1" applyBorder="1" applyAlignment="1"/>
    <xf numFmtId="10" fontId="0" fillId="0" borderId="0" xfId="15074" applyNumberFormat="1" applyFont="1" applyFill="1" applyAlignment="1"/>
    <xf numFmtId="10" fontId="0" fillId="129" borderId="0" xfId="15074" applyNumberFormat="1" applyFont="1" applyFill="1" applyAlignment="1"/>
    <xf numFmtId="294" fontId="367" fillId="0" borderId="0" xfId="15074" applyNumberFormat="1" applyFont="1" applyFill="1" applyAlignment="1"/>
    <xf numFmtId="0" fontId="0" fillId="0" borderId="0" xfId="0"/>
    <xf numFmtId="0" fontId="0" fillId="128" borderId="3" xfId="0" applyFill="1" applyBorder="1" applyAlignment="1">
      <alignment horizontal="center" vertical="center" wrapText="1"/>
    </xf>
    <xf numFmtId="0" fontId="0" fillId="128" borderId="3" xfId="0" applyFill="1" applyBorder="1" applyAlignment="1">
      <alignment horizontal="center" vertical="center"/>
    </xf>
    <xf numFmtId="0" fontId="345" fillId="128" borderId="3" xfId="0" applyFont="1" applyFill="1" applyBorder="1" applyAlignment="1">
      <alignment horizontal="center"/>
    </xf>
    <xf numFmtId="0" fontId="0" fillId="128" borderId="3" xfId="0" applyFill="1" applyBorder="1" applyAlignment="1">
      <alignment horizontal="center"/>
    </xf>
    <xf numFmtId="0" fontId="0" fillId="128" borderId="7" xfId="0" applyFill="1" applyBorder="1" applyAlignment="1">
      <alignment horizontal="center" vertical="center" wrapText="1"/>
    </xf>
    <xf numFmtId="0" fontId="0" fillId="128" borderId="68" xfId="0" applyFill="1" applyBorder="1" applyAlignment="1">
      <alignment horizontal="center" vertical="center" wrapText="1"/>
    </xf>
    <xf numFmtId="0" fontId="348" fillId="130" borderId="0" xfId="0" applyFont="1" applyFill="1" applyAlignment="1">
      <alignment horizontal="center" vertical="center" wrapText="1"/>
    </xf>
    <xf numFmtId="49" fontId="351" fillId="0" borderId="0" xfId="0" applyNumberFormat="1" applyFont="1" applyAlignment="1">
      <alignment horizontal="center" vertical="center" wrapText="1"/>
    </xf>
    <xf numFmtId="0" fontId="368" fillId="0" borderId="0" xfId="0" pivotButton="1" applyFont="1"/>
    <xf numFmtId="0" fontId="368" fillId="0" borderId="0" xfId="0" applyFont="1"/>
    <xf numFmtId="14" fontId="368" fillId="0" borderId="0" xfId="0" applyNumberFormat="1" applyFont="1" applyAlignment="1">
      <alignment horizontal="left"/>
    </xf>
    <xf numFmtId="0" fontId="368" fillId="0" borderId="0" xfId="0" applyFont="1" applyAlignment="1">
      <alignment horizontal="right" vertical="center" wrapText="1"/>
    </xf>
    <xf numFmtId="294" fontId="368" fillId="0" borderId="74" xfId="0" applyNumberFormat="1" applyFont="1" applyBorder="1"/>
    <xf numFmtId="10" fontId="368" fillId="0" borderId="74" xfId="0" applyNumberFormat="1" applyFont="1" applyBorder="1"/>
    <xf numFmtId="0" fontId="368" fillId="0" borderId="74" xfId="0" applyFont="1" applyBorder="1"/>
    <xf numFmtId="0" fontId="368" fillId="0" borderId="0" xfId="0" pivotButton="1" applyFont="1" applyAlignment="1">
      <alignment wrapText="1"/>
    </xf>
    <xf numFmtId="0" fontId="368" fillId="0" borderId="0" xfId="0" applyFont="1" applyAlignment="1">
      <alignment wrapText="1"/>
    </xf>
    <xf numFmtId="295" fontId="368" fillId="0" borderId="74" xfId="0" applyNumberFormat="1" applyFont="1" applyBorder="1"/>
    <xf numFmtId="0" fontId="368" fillId="0" borderId="75" xfId="0" applyFont="1" applyBorder="1"/>
    <xf numFmtId="0" fontId="368" fillId="0" borderId="75" xfId="0" applyFont="1" applyBorder="1" applyAlignment="1">
      <alignment horizontal="left" vertical="center" wrapText="1"/>
    </xf>
    <xf numFmtId="295" fontId="368" fillId="0" borderId="75" xfId="0" applyNumberFormat="1" applyFont="1" applyBorder="1" applyAlignment="1">
      <alignment horizontal="right" vertical="center" wrapText="1"/>
    </xf>
    <xf numFmtId="294" fontId="368" fillId="0" borderId="75" xfId="0" applyNumberFormat="1" applyFont="1" applyBorder="1" applyAlignment="1">
      <alignment horizontal="right" vertical="center" wrapText="1"/>
    </xf>
    <xf numFmtId="10" fontId="368" fillId="0" borderId="75" xfId="0" applyNumberFormat="1" applyFont="1" applyBorder="1" applyAlignment="1">
      <alignment horizontal="right" vertical="center" wrapText="1"/>
    </xf>
    <xf numFmtId="295" fontId="368" fillId="0" borderId="75" xfId="0" applyNumberFormat="1" applyFont="1" applyBorder="1" applyAlignment="1">
      <alignment horizontal="right" vertical="center"/>
    </xf>
    <xf numFmtId="294" fontId="368" fillId="0" borderId="75" xfId="0" applyNumberFormat="1" applyFont="1" applyBorder="1" applyAlignment="1">
      <alignment horizontal="right" vertical="center"/>
    </xf>
    <xf numFmtId="10" fontId="368" fillId="0" borderId="75" xfId="0" applyNumberFormat="1" applyFont="1" applyBorder="1" applyAlignment="1">
      <alignment horizontal="right" vertical="center"/>
    </xf>
    <xf numFmtId="0" fontId="368" fillId="0" borderId="76" xfId="0" applyFont="1" applyBorder="1" applyAlignment="1">
      <alignment horizontal="left" vertical="center" wrapText="1"/>
    </xf>
  </cellXfs>
  <cellStyles count="15202">
    <cellStyle name="_x0005_" xfId="5" xr:uid="{00000000-0005-0000-0000-000000000000}"/>
    <cellStyle name=" 1" xfId="6" xr:uid="{00000000-0005-0000-0000-000001000000}"/>
    <cellStyle name=" 1 2" xfId="7" xr:uid="{00000000-0005-0000-0000-000002000000}"/>
    <cellStyle name=" 1 2 2" xfId="8" xr:uid="{00000000-0005-0000-0000-000003000000}"/>
    <cellStyle name=" 1 2 3" xfId="9" xr:uid="{00000000-0005-0000-0000-000004000000}"/>
    <cellStyle name=" 1 3" xfId="10" xr:uid="{00000000-0005-0000-0000-000005000000}"/>
    <cellStyle name=" 1 3 2" xfId="11" xr:uid="{00000000-0005-0000-0000-000006000000}"/>
    <cellStyle name=" 1 4" xfId="12" xr:uid="{00000000-0005-0000-0000-000007000000}"/>
    <cellStyle name=" 1 4 2" xfId="13" xr:uid="{00000000-0005-0000-0000-000008000000}"/>
    <cellStyle name=" 1 5" xfId="14" xr:uid="{00000000-0005-0000-0000-000009000000}"/>
    <cellStyle name=" 1 6" xfId="15" xr:uid="{00000000-0005-0000-0000-00000A000000}"/>
    <cellStyle name="_x000d__x000a_JournalTemplate=C:\COMFO\CTALK\JOURSTD.TPL_x000d__x000a_LbStateAddress=3 3 0 251 1 89 2 311_x000d__x000a_LbStateJou" xfId="16" xr:uid="{00000000-0005-0000-0000-00000B000000}"/>
    <cellStyle name="%" xfId="17" xr:uid="{00000000-0005-0000-0000-00000C000000}"/>
    <cellStyle name="% 2" xfId="18" xr:uid="{00000000-0005-0000-0000-00000D000000}"/>
    <cellStyle name="% 3" xfId="19" xr:uid="{00000000-0005-0000-0000-00000E000000}"/>
    <cellStyle name="%_306515_K-K_Lot2_20090828_TS_BP" xfId="20" xr:uid="{00000000-0005-0000-0000-00000F000000}"/>
    <cellStyle name="%_307211_Klyuchevaya_PLC_JC_20100607" xfId="21" xr:uid="{00000000-0005-0000-0000-000010000000}"/>
    <cellStyle name="%_307212_Klyuchevaya-Magdagachi_20100608_v2_SSS" xfId="22" xr:uid="{00000000-0005-0000-0000-000011000000}"/>
    <cellStyle name=";;;" xfId="23" xr:uid="{00000000-0005-0000-0000-000012000000}"/>
    <cellStyle name="??&amp;O?&amp;H" xfId="24" xr:uid="{00000000-0005-0000-0000-000013000000}"/>
    <cellStyle name="??&amp;O?&amp;H?_x0008__x000f__x0007_?_x0007__x0001__x0001_" xfId="25" xr:uid="{00000000-0005-0000-0000-000014000000}"/>
    <cellStyle name="??&amp;O?&amp;H?_x0008_??_x0007_" xfId="26" xr:uid="{00000000-0005-0000-0000-000015000000}"/>
    <cellStyle name="??&amp;O?&amp;H?_x0008_??_x0007__x0001__x0001_" xfId="27" xr:uid="{00000000-0005-0000-0000-000016000000}"/>
    <cellStyle name="?_x001d_??%U²u&amp;H²9_x0008_? s_x000a__x0007__x0001__x0001_" xfId="28" xr:uid="{00000000-0005-0000-0000-000017000000}"/>
    <cellStyle name="???????? [0]_vaqduGfTSN7qyUJNWHRlcWo3H" xfId="29" xr:uid="{00000000-0005-0000-0000-000018000000}"/>
    <cellStyle name="????????_vaqduGfTSN7qyUJNWHRlcWo3H" xfId="30" xr:uid="{00000000-0005-0000-0000-000019000000}"/>
    <cellStyle name="???????_vaqduGfTSN7qyUJNWHRlcWo3H" xfId="31" xr:uid="{00000000-0005-0000-0000-00001A000000}"/>
    <cellStyle name="??A? [0]_laroux_1_¸???™? " xfId="32" xr:uid="{00000000-0005-0000-0000-00001B000000}"/>
    <cellStyle name="??A?_laroux_1_¸???™? " xfId="33" xr:uid="{00000000-0005-0000-0000-00001C000000}"/>
    <cellStyle name="?”´?_?¼??¤´_¸???™? " xfId="34" xr:uid="{00000000-0005-0000-0000-00001D000000}"/>
    <cellStyle name="?W?_laroux" xfId="35" xr:uid="{00000000-0005-0000-0000-00001E000000}"/>
    <cellStyle name="?曹%U?&amp;H?_x0008_?s_x000a__x0007__x0001__x0001_" xfId="36" xr:uid="{00000000-0005-0000-0000-00001F000000}"/>
    <cellStyle name="__ 30" xfId="37" xr:uid="{00000000-0005-0000-0000-000020000000}"/>
    <cellStyle name="__ 30_02. ДС 25_НПС 12_приложения 2_3_25" xfId="38" xr:uid="{00000000-0005-0000-0000-000021000000}"/>
    <cellStyle name="__ 30_Контракт_НПС_12 №25_онм по новому" xfId="39" xr:uid="{00000000-0005-0000-0000-000022000000}"/>
    <cellStyle name="__ 30_НПС 12 АДЭС онм по ноВому" xfId="40" xr:uid="{00000000-0005-0000-0000-000023000000}"/>
    <cellStyle name="__ 30_НПС 12 ОНМ по новому" xfId="41" xr:uid="{00000000-0005-0000-0000-000024000000}"/>
    <cellStyle name="_~6099726" xfId="42" xr:uid="{00000000-0005-0000-0000-000025000000}"/>
    <cellStyle name="_~6099726 2" xfId="43" xr:uid="{00000000-0005-0000-0000-000026000000}"/>
    <cellStyle name="_~6099726 3" xfId="44" xr:uid="{00000000-0005-0000-0000-000027000000}"/>
    <cellStyle name="_01 09 06 Формы Бюджет 2007" xfId="45" xr:uid="{00000000-0005-0000-0000-000028000000}"/>
    <cellStyle name="_1 Экспертиза ПБ" xfId="46" xr:uid="{00000000-0005-0000-0000-000029000000}"/>
    <cellStyle name="_1 Экспертиза ПБ_02. ДС 25_НПС 12_приложения 2_3_25" xfId="47" xr:uid="{00000000-0005-0000-0000-00002A000000}"/>
    <cellStyle name="_1 Экспертиза ПБ_Контракт_НПС_12 №25_онм по новому" xfId="48" xr:uid="{00000000-0005-0000-0000-00002B000000}"/>
    <cellStyle name="_1 Экспертиза ПБ_НПС 12 АДЭС онм по ноВому" xfId="49" xr:uid="{00000000-0005-0000-0000-00002C000000}"/>
    <cellStyle name="_1 Экспертиза ПБ_НПС 12 ОНМ по новому" xfId="50" xr:uid="{00000000-0005-0000-0000-00002D000000}"/>
    <cellStyle name="_1. БП (min)" xfId="51" xr:uid="{00000000-0005-0000-0000-00002E000000}"/>
    <cellStyle name="_1. БП (min) 2" xfId="52" xr:uid="{00000000-0005-0000-0000-00002F000000}"/>
    <cellStyle name="_1. БП (min) 3" xfId="53" xr:uid="{00000000-0005-0000-0000-000030000000}"/>
    <cellStyle name="_10.1 Эффект деят-ти" xfId="54" xr:uid="{00000000-0005-0000-0000-000031000000}"/>
    <cellStyle name="_1008-34.2006.2 смета ф.1ПС. и все сметы к дс 4" xfId="55" xr:uid="{00000000-0005-0000-0000-000032000000}"/>
    <cellStyle name="_1008-43.2006.2 смета № 17 - курорт экспертиза" xfId="56" xr:uid="{00000000-0005-0000-0000-000033000000}"/>
    <cellStyle name="_1008-43.2006.2 смета № 17 - РЦИТ" xfId="57" xr:uid="{00000000-0005-0000-0000-000034000000}"/>
    <cellStyle name="_1008-43.2006.2 смета № 18 - РЦИТ" xfId="58" xr:uid="{00000000-0005-0000-0000-000035000000}"/>
    <cellStyle name="_1008-43.2006.2 смета № 22 - Геомониторинг" xfId="59" xr:uid="{00000000-0005-0000-0000-000036000000}"/>
    <cellStyle name="_1008-43.2006.2 смета № Дизайн" xfId="60" xr:uid="{00000000-0005-0000-0000-000037000000}"/>
    <cellStyle name="_11.Произв.расходы 2008" xfId="61" xr:uid="{00000000-0005-0000-0000-000038000000}"/>
    <cellStyle name="_1171-20.2007 ПО Смета № 10" xfId="62" xr:uid="{00000000-0005-0000-0000-000039000000}"/>
    <cellStyle name="_1171-20.2007 ПО Смета № 10_1171-24.2006.2  смета № 5  (ТТ на электрообогрев) " xfId="63" xr:uid="{00000000-0005-0000-0000-00003A000000}"/>
    <cellStyle name="_1171-20.2007 ПО Смета № 10_1171-24.2006.2  смета № 7 трудозатр. (технология) " xfId="64" xr:uid="{00000000-0005-0000-0000-00003B000000}"/>
    <cellStyle name="_1171-20.2007 ПО Смета № 10_1171-24.2006.8  смета № 7 (суб.СНХП)" xfId="65" xr:uid="{00000000-0005-0000-0000-00003C000000}"/>
    <cellStyle name="_1171-20.2007 ПО Смета № 10_1750608-0016Д 008 см. № 8 исп. к эт. 33.3 кал. плана  (НТЦ) " xfId="66" xr:uid="{00000000-0005-0000-0000-00003D000000}"/>
    <cellStyle name="_1171-20.2007 ПО Смета № 10_1750608-0297Д № 2  Принятые  заказчиком " xfId="67" xr:uid="{00000000-0005-0000-0000-00003E000000}"/>
    <cellStyle name="_1171-20.2007 ПО Смета № 10_1750608-0297Д № 2  Принятые  заказчиком _1750609-0363Д   смета на эксперт." xfId="68" xr:uid="{00000000-0005-0000-0000-00003F000000}"/>
    <cellStyle name="_1171-20.2007 ПО Смета № 10_1750608-0297Д № 2  Принятые  заказчиком _1750609-0363Д  смета № 5  (экспертиза)  " xfId="69" xr:uid="{00000000-0005-0000-0000-000040000000}"/>
    <cellStyle name="_1171-20.2007 ПО Смета № 10_1750608-0297Д № 2  Принятые  заказчиком _1750610-0033Д  смета  (экспертиза)" xfId="70" xr:uid="{00000000-0005-0000-0000-000041000000}"/>
    <cellStyle name="_1171-20.2007 ПО Смета № 10_1750609-0019Д001  1ПС 05.04.09" xfId="71" xr:uid="{00000000-0005-0000-0000-000042000000}"/>
    <cellStyle name="_1171-20.2007 ПО Смета № 10_1750609-0019Д001  1ПС 05.04.09_1750609-0363Д   смета на эксперт." xfId="72" xr:uid="{00000000-0005-0000-0000-000043000000}"/>
    <cellStyle name="_1171-20.2007 ПО Смета № 10_1750609-0019Д001  1ПС 05.04.09_1750610-0033Д  смета  (экспертиза)" xfId="73" xr:uid="{00000000-0005-0000-0000-000044000000}"/>
    <cellStyle name="_1171-20.2007 ПО Смета № 10_1750609-0019Д007   1ПС + все сметы  25.09.09" xfId="74" xr:uid="{00000000-0005-0000-0000-000045000000}"/>
    <cellStyle name="_1171-20.2007 ПО Смета № 10_1750609-0045Д  Сметы по ф  1ПС и  все  сметы-ПРИНЯТЫЕ " xfId="75" xr:uid="{00000000-0005-0000-0000-000046000000}"/>
    <cellStyle name="_1171-20.2007 ПО Смета № 10_1750609-0045Д Смета № 1 ." xfId="76" xr:uid="{00000000-0005-0000-0000-000047000000}"/>
    <cellStyle name="_1171-20.2007 ПО Смета № 10_1750609-0045Д Смета № 1 ._1750609-0363Д   смета на эксперт." xfId="77" xr:uid="{00000000-0005-0000-0000-000048000000}"/>
    <cellStyle name="_1171-20.2007 ПО Смета № 10_1750609-0045Д Смета № 1 ._1750609-0363Д  смета № 5  (экспертиза)  " xfId="78" xr:uid="{00000000-0005-0000-0000-000049000000}"/>
    <cellStyle name="_1171-20.2007 ПО Смета № 10_1750609-0045Д Смета № 1 ._1750610-0033Д  смета  (экспертиза)" xfId="79" xr:uid="{00000000-0005-0000-0000-00004A000000}"/>
    <cellStyle name="_1171-20.2007 ПО Смета № 10_1750609-0045Д смета №15 ИИР" xfId="80" xr:uid="{00000000-0005-0000-0000-00004B000000}"/>
    <cellStyle name="_1171-20.2007 ПО Смета № 10_1750609-0045Д смета №15 ИИР_1750609-0363Д   смета на эксперт." xfId="81" xr:uid="{00000000-0005-0000-0000-00004C000000}"/>
    <cellStyle name="_1171-20.2007 ПО Смета № 10_1750609-0045Д смета №15 ИИР_1750609-0363Д  смета № 5  (экспертиза)  " xfId="82" xr:uid="{00000000-0005-0000-0000-00004D000000}"/>
    <cellStyle name="_1171-20.2007 ПО Смета № 10_1750609-0045Д смета №15 ИИР_1750610-0033Д  смета  (экспертиза)" xfId="83" xr:uid="{00000000-0005-0000-0000-00004E000000}"/>
    <cellStyle name="_1171-20.2007 ПО Смета № 10_1750609-0097Д   1ПС + все сметы 16.03.09" xfId="84" xr:uid="{00000000-0005-0000-0000-00004F000000}"/>
    <cellStyle name="_1171-20.2007 ПО Смета № 10_1750609-0097Д   1ПС + все сметы 16.03.09_1750609-0363Д   смета на эксперт." xfId="85" xr:uid="{00000000-0005-0000-0000-000050000000}"/>
    <cellStyle name="_1171-20.2007 ПО Смета № 10_1750609-0097Д   1ПС + все сметы 16.03.09_1750609-0363Д  смета № 5  (экспертиза)  " xfId="86" xr:uid="{00000000-0005-0000-0000-000051000000}"/>
    <cellStyle name="_1171-20.2007 ПО Смета № 10_1750609-0097Д   1ПС + все сметы 16.03.09_1750610-0033Д  смета  (экспертиза)" xfId="87" xr:uid="{00000000-0005-0000-0000-000052000000}"/>
    <cellStyle name="_1171-20.2007 ПО Смета № 10_1750609-0128Д   1ПС - корректир 24 03 2010" xfId="88" xr:uid="{00000000-0005-0000-0000-000053000000}"/>
    <cellStyle name="_1171-20.2007 ПО Смета № 10_1750609-0128Д   смета на доп.экз." xfId="89" xr:uid="{00000000-0005-0000-0000-000054000000}"/>
    <cellStyle name="_1171-20.2007 ПО Смета № 10_1750609-0128Д  смета  ИТМ ГО ЧС  (02.02.10) " xfId="90" xr:uid="{00000000-0005-0000-0000-000055000000}"/>
    <cellStyle name="_1171-20.2007 ПО Смета № 10_1750609-0128Д  Смета сводная  по ф  1ПС и все  сметы  откорректированные 1." xfId="91" xr:uid="{00000000-0005-0000-0000-000056000000}"/>
    <cellStyle name="_1171-20.2007 ПО Смета № 10_1750609-0195Д  1ПС  (0-1400)  21 07 2009  " xfId="92" xr:uid="{00000000-0005-0000-0000-000057000000}"/>
    <cellStyle name="_1171-20.2007 ПО Смета № 10_1750609-0234Д  1ПС + все 09.06.09" xfId="93" xr:uid="{00000000-0005-0000-0000-000058000000}"/>
    <cellStyle name="_1171-20.2007 ПО Смета № 10_1750609-0234Д  1ПС + все 09.06.09_1750609-0363Д   смета на эксперт." xfId="94" xr:uid="{00000000-0005-0000-0000-000059000000}"/>
    <cellStyle name="_1171-20.2007 ПО Смета № 10_1750609-0234Д  1ПС + все 09.06.09_1750609-0363Д  смета № 5  (экспертиза)  " xfId="95" xr:uid="{00000000-0005-0000-0000-00005A000000}"/>
    <cellStyle name="_1171-20.2007 ПО Смета № 10_1750609-0234Д  1ПС + все 09.06.09_1750610-0033Д  смета  (экспертиза)" xfId="96" xr:uid="{00000000-0005-0000-0000-00005B000000}"/>
    <cellStyle name="_1171-20.2007 ПО Смета № 10_1750609-0261Д смета №1 ИИР" xfId="97" xr:uid="{00000000-0005-0000-0000-00005C000000}"/>
    <cellStyle name="_1171-20.2007 ПО Смета № 10_1750609-0262Д смета №1 ИИР" xfId="98" xr:uid="{00000000-0005-0000-0000-00005D000000}"/>
    <cellStyle name="_1171-20.2007 ПО Смета № 10_1750609-0268Д   смета № 39 (инжиниринг.)" xfId="99" xr:uid="{00000000-0005-0000-0000-00005E000000}"/>
    <cellStyle name="_1171-20.2007 ПО Смета № 10_1750609-0268Д  смета № 34 (эксперт.ДПБ) " xfId="100" xr:uid="{00000000-0005-0000-0000-00005F000000}"/>
    <cellStyle name="_1171-20.2007 ПО Смета № 10_1750609-0268Д ком. расходы  " xfId="101" xr:uid="{00000000-0005-0000-0000-000060000000}"/>
    <cellStyle name="_1171-20.2007 ПО Смета № 10_1750609-0268Д Смета № 24 Промысловые трубопроводы (П)" xfId="102" xr:uid="{00000000-0005-0000-0000-000061000000}"/>
    <cellStyle name="_1171-20.2007 ПО Смета № 10_1750609-0268Д Смета № 25 (Узлы СОД)" xfId="103" xr:uid="{00000000-0005-0000-0000-000062000000}"/>
    <cellStyle name="_1171-20.2007 ПО Смета № 10_1750609-0268Д Смета № 26 (низконапорн.водоводы (П)" xfId="104" xr:uid="{00000000-0005-0000-0000-000063000000}"/>
    <cellStyle name="_1171-20.2007 ПО Смета № 10_1750609-0268Д Смета № 27  (высоконапорн. водоводы лупинги (П)" xfId="105" xr:uid="{00000000-0005-0000-0000-000064000000}"/>
    <cellStyle name="_1171-20.2007 ПО Смета № 10_1750609-0268Д Смета № 31  (ГОЧС)" xfId="106" xr:uid="{00000000-0005-0000-0000-000065000000}"/>
    <cellStyle name="_1171-20.2007 ПО Смета № 10_1750609-0268Д Смета № 31  (ГОЧС) кор." xfId="107" xr:uid="{00000000-0005-0000-0000-000066000000}"/>
    <cellStyle name="_1171-20.2007 ПО Смета № 10_1750609-0268Д Смета № 33 (декларац. пром.безопасн.)" xfId="108" xr:uid="{00000000-0005-0000-0000-000067000000}"/>
    <cellStyle name="_1171-20.2007 ПО Смета № 10_1750609-0298Д  смета № 1 ИИР" xfId="109" xr:uid="{00000000-0005-0000-0000-000068000000}"/>
    <cellStyle name="_1171-20.2007 ПО Смета № 10_1750609-0298Д  смета № 4 (а-д дороги)   " xfId="110" xr:uid="{00000000-0005-0000-0000-000069000000}"/>
    <cellStyle name="_1171-20.2007 ПО Смета № 10_1750609-0298Д  смета № 5 (газопровод от ДКС с УПГ до ЦДКС)   " xfId="111" xr:uid="{00000000-0005-0000-0000-00006A000000}"/>
    <cellStyle name="_1171-20.2007 ПО Смета № 10_1750609-0298Д  смета № 6 (СОД и запорн. арматура)   " xfId="112" xr:uid="{00000000-0005-0000-0000-00006B000000}"/>
    <cellStyle name="_1171-20.2007 ПО Смета № 10_1750609-0298Д001  1 ПС и сметы" xfId="113" xr:uid="{00000000-0005-0000-0000-00006C000000}"/>
    <cellStyle name="_1171-20.2007 ПО Смета № 10_1750609-0363Д   смета на эксперт." xfId="114" xr:uid="{00000000-0005-0000-0000-00006D000000}"/>
    <cellStyle name="_1171-20.2007 ПО Смета № 10_1750609-0363Д  смета № 5  (экспертиза)  " xfId="115" xr:uid="{00000000-0005-0000-0000-00006E000000}"/>
    <cellStyle name="_1171-20.2007 ПО Смета № 10_1750609-0384Д   1ПС  (0-1200м)  26.10.09" xfId="116" xr:uid="{00000000-0005-0000-0000-00006F000000}"/>
    <cellStyle name="_1171-20.2007 ПО Смета № 10_1750610-0010Д расчет доп.экз. " xfId="117" xr:uid="{00000000-0005-0000-0000-000070000000}"/>
    <cellStyle name="_1171-20.2007 ПО Смета № 10_1750610-0010Д смета № 10 (ОВОС) " xfId="118" xr:uid="{00000000-0005-0000-0000-000071000000}"/>
    <cellStyle name="_1171-20.2007 ПО Смета № 10_1750610-0010Д смета № 2 (ВОП) " xfId="119" xr:uid="{00000000-0005-0000-0000-000072000000}"/>
    <cellStyle name="_1171-20.2007 ПО Смета № 10_1750610-0010Д смета № 3 (П) " xfId="120" xr:uid="{00000000-0005-0000-0000-000073000000}"/>
    <cellStyle name="_1171-20.2007 ПО Смета № 10_1750610-0010Д смета №5 (РД) " xfId="121" xr:uid="{00000000-0005-0000-0000-000074000000}"/>
    <cellStyle name="_1171-20.2007 ПО Смета № 10_1750610-0028Д смета № 3 (П) " xfId="122" xr:uid="{00000000-0005-0000-0000-000075000000}"/>
    <cellStyle name="_1171-20.2007 ПО Смета № 10_1750610-0028Д смета № 5 (РД) " xfId="123" xr:uid="{00000000-0005-0000-0000-000076000000}"/>
    <cellStyle name="_1171-20.2007 ПО Смета № 10_1750610-0033Д  1ПС  и все сметы откор 19 05 10  (принятая )" xfId="124" xr:uid="{00000000-0005-0000-0000-000077000000}"/>
    <cellStyle name="_1171-20.2007 ПО Смета № 10_1750610-0033Д  смета  (экспертиза)" xfId="125" xr:uid="{00000000-0005-0000-0000-000078000000}"/>
    <cellStyle name="_1171-20.2007 ПО Смета № 10_1750610-0033Д смета №1 ИИР Водозабор_Делингдэ" xfId="126" xr:uid="{00000000-0005-0000-0000-000079000000}"/>
    <cellStyle name="_1171-20.2007 ПО Смета № 10_1750610-0033Д смета №1 ИИР Водозабор_Делингдэ_согл" xfId="127" xr:uid="{00000000-0005-0000-0000-00007A000000}"/>
    <cellStyle name="_1171-20.2007 ПО Смета № 10_1750610-0036Д смета № 6 (ОВОС.)" xfId="128" xr:uid="{00000000-0005-0000-0000-00007B000000}"/>
    <cellStyle name="_1171-20.2007 ПО Смета № 10_1750610-0048Д  1ПС+все  25.01.10" xfId="129" xr:uid="{00000000-0005-0000-0000-00007C000000}"/>
    <cellStyle name="_1171-20.2007 ПО Смета № 10_1750610-0063Д  смета 3 (экспертиза)" xfId="130" xr:uid="{00000000-0005-0000-0000-00007D000000}"/>
    <cellStyle name="_1171-20.2007 ПО Смета № 10_1750610-0102Д 1 ПС и сметы-  проект от 02.03.2010-откор.по замеч." xfId="131" xr:uid="{00000000-0005-0000-0000-00007E000000}"/>
    <cellStyle name="_1171-20.2007 ПО Смета № 10_1750709-0128Д смета №6 ИИР" xfId="132" xr:uid="{00000000-0005-0000-0000-00007F000000}"/>
    <cellStyle name="_1171-20.2007 ПО Смета № 10_1750709-0258Д Сист утил стоков_Объемы экол" xfId="133" xr:uid="{00000000-0005-0000-0000-000080000000}"/>
    <cellStyle name="_1171-20.2007 ПО Смета № 10_6700 1ПС и сметы от 25.01.10 г." xfId="134" xr:uid="{00000000-0005-0000-0000-000081000000}"/>
    <cellStyle name="_1171-20.2007 ПО Смета № 10_Анастас.-Троицкое 0322Д   1 ПС  16.12.2009" xfId="135" xr:uid="{00000000-0005-0000-0000-000082000000}"/>
    <cellStyle name="_1171-20.2007 ПО Смета № 10_ГГУ-1" xfId="136" xr:uid="{00000000-0005-0000-0000-000083000000}"/>
    <cellStyle name="_1171-20.2007 ПО Смета № 10_ГГУ-19" xfId="137" xr:uid="{00000000-0005-0000-0000-000084000000}"/>
    <cellStyle name="_1171-20.2007 ПО Смета № 10_ГГУ-3" xfId="138" xr:uid="{00000000-0005-0000-0000-000085000000}"/>
    <cellStyle name="_1171-20.2007 ПО Смета № 10_ГГУ-58" xfId="139" xr:uid="{00000000-0005-0000-0000-000086000000}"/>
    <cellStyle name="_1171-20.2007 ПО Смета № 10_ГГУ-606" xfId="140" xr:uid="{00000000-0005-0000-0000-000087000000}"/>
    <cellStyle name="_1171-20.2007 ПО Смета № 10_ИИР УПСВ_Ю_расширение  04 08 10" xfId="141" xr:uid="{00000000-0005-0000-0000-000088000000}"/>
    <cellStyle name="_1171-20.2007 ПО Смета № 10_инжиниринговые услуги" xfId="142" xr:uid="{00000000-0005-0000-0000-000089000000}"/>
    <cellStyle name="_1171-20.2007 ПО Смета № 10_инжиниринговые услуги_1750609-0363Д   смета на эксперт." xfId="143" xr:uid="{00000000-0005-0000-0000-00008A000000}"/>
    <cellStyle name="_1171-20.2007 ПО Смета № 10_инжиниринговые услуги_1750609-0363Д  смета № 5  (экспертиза)  " xfId="144" xr:uid="{00000000-0005-0000-0000-00008B000000}"/>
    <cellStyle name="_1171-20.2007 ПО Смета № 10_инжиниринговые услуги_1750610-0033Д  смета  (экспертиза)" xfId="145" xr:uid="{00000000-0005-0000-0000-00008C000000}"/>
    <cellStyle name="_1171-20.2007 ПО Смета № 10_ИС 6.1 доп.экз.ИП куст 24  14.01.10" xfId="146" xr:uid="{00000000-0005-0000-0000-00008D000000}"/>
    <cellStyle name="_1171-20.2007 ПО Смета № 10_Исполнительная смета № 3  от 03.12.09" xfId="147" xr:uid="{00000000-0005-0000-0000-00008E000000}"/>
    <cellStyle name="_1171-20.2007 ПО Смета № 10_Календарный план" xfId="148" xr:uid="{00000000-0005-0000-0000-00008F000000}"/>
    <cellStyle name="_1171-20.2007 ПО Смета № 10_Копия Смета Ангарска" xfId="149" xr:uid="{00000000-0005-0000-0000-000090000000}"/>
    <cellStyle name="_1171-20.2007 ПО Смета № 10_КП" xfId="150" xr:uid="{00000000-0005-0000-0000-000091000000}"/>
    <cellStyle name="_1171-20.2007 ПО Смета № 10_КП_1" xfId="151" xr:uid="{00000000-0005-0000-0000-000092000000}"/>
    <cellStyle name="_1171-20.2007 ПО Смета № 10_Кусты 1-4 смета ИИР" xfId="152" xr:uid="{00000000-0005-0000-0000-000093000000}"/>
    <cellStyle name="_1171-20.2007 ПО Смета № 10_Лот №13 - ИИ ." xfId="153" xr:uid="{00000000-0005-0000-0000-000094000000}"/>
    <cellStyle name="_1171-20.2007 ПО Смета № 10_ОБЪЕКТЫ ПРОЕКТИРОВАНИЯ" xfId="154" xr:uid="{00000000-0005-0000-0000-000095000000}"/>
    <cellStyle name="_1171-20.2007 ПО Смета № 10_ОВОС+РХР" xfId="155" xr:uid="{00000000-0005-0000-0000-000096000000}"/>
    <cellStyle name="_1171-20.2007 ПО Смета № 10_ППМ Южно-Баганск" xfId="156" xr:uid="{00000000-0005-0000-0000-000097000000}"/>
    <cellStyle name="_1171-20.2007 ПО Смета № 10_Расчет  доп.экз. ПСД" xfId="157" xr:uid="{00000000-0005-0000-0000-000098000000}"/>
    <cellStyle name="_1171-20.2007 ПО Смета № 10_Расчет стоимости проектных работ или НТР по сборникам базовых цен" xfId="158" xr:uid="{00000000-0005-0000-0000-000099000000}"/>
    <cellStyle name="_1171-20.2007 ПО Смета № 10_РД по электроснабжению КНС и водоводов" xfId="159" xr:uid="{00000000-0005-0000-0000-00009A000000}"/>
    <cellStyle name="_1171-20.2007 ПО Смета № 10_Сводная и все сметы  ( объем НТЦ для ВНИПИ) (4)" xfId="160" xr:uid="{00000000-0005-0000-0000-00009B000000}"/>
    <cellStyle name="_1171-20.2007 ПО Смета № 10_Смета  на расчет ущерба  животному миру" xfId="161" xr:uid="{00000000-0005-0000-0000-00009C000000}"/>
    <cellStyle name="_1171-20.2007 ПО Смета № 10_смета №1,2 ДРСУ  откор. 20.07.2009" xfId="162" xr:uid="{00000000-0005-0000-0000-00009D000000}"/>
    <cellStyle name="_1171-20.2007 ПО Смета № 10_Смета Ангарска согласованная" xfId="163" xr:uid="{00000000-0005-0000-0000-00009E000000}"/>
    <cellStyle name="_1171-20.2007 ПО Смета № 10_Смета Инжиниринг Автодорога LAST" xfId="164" xr:uid="{00000000-0005-0000-0000-00009F000000}"/>
    <cellStyle name="_1171-20.2007 ПО Смета № 10_Смета на изыскания (2)" xfId="165" xr:uid="{00000000-0005-0000-0000-0000A0000000}"/>
    <cellStyle name="_1171-20.2007 ПО Смета № 10_сМЕТА НА ЛОТ №7" xfId="166" xr:uid="{00000000-0005-0000-0000-0000A1000000}"/>
    <cellStyle name="_1171-20.2007 ПО Смета № 10_Смета на ОВОС по Западно-Мечетскому" xfId="167" xr:uid="{00000000-0005-0000-0000-0000A2000000}"/>
    <cellStyle name="_1171-20.2007 ПО Смета № 10_Смета на ОВОС по Западно-Мечетскому (СБЦ)" xfId="168" xr:uid="{00000000-0005-0000-0000-0000A3000000}"/>
    <cellStyle name="_1171-20.2007 ПО Смета № 10_Смета на ОВОС по Зыбза" xfId="169" xr:uid="{00000000-0005-0000-0000-0000A4000000}"/>
    <cellStyle name="_1171-20.2007 ПО Смета № 10_Смета на ОВОС по Узун" xfId="170" xr:uid="{00000000-0005-0000-0000-0000A5000000}"/>
    <cellStyle name="_1171-20.2007 ПО Смета № 10_Смета на ОВОС УПСВ-Север Ванкор " xfId="171" xr:uid="{00000000-0005-0000-0000-0000A6000000}"/>
    <cellStyle name="_1171-20.2007 ПО Смета № 10_Смета на экспертизу " xfId="172" xr:uid="{00000000-0005-0000-0000-0000A7000000}"/>
    <cellStyle name="_1171-20.2007 ПО Смета № 10_Смета на экспертизу _1750609-0363Д   смета на эксперт." xfId="173" xr:uid="{00000000-0005-0000-0000-0000A8000000}"/>
    <cellStyle name="_1171-20.2007 ПО Смета № 10_Смета на экспертизу _1750609-0363Д  смета № 5  (экспертиза)  " xfId="174" xr:uid="{00000000-0005-0000-0000-0000A9000000}"/>
    <cellStyle name="_1171-20.2007 ПО Смета № 10_Смета на экспертизу _1750610-0033Д  смета  (экспертиза)" xfId="175" xr:uid="{00000000-0005-0000-0000-0000AA000000}"/>
    <cellStyle name="_1171-20.2007 ПО Смета № 10_Смета санитарные зоны" xfId="176" xr:uid="{00000000-0005-0000-0000-0000AB000000}"/>
    <cellStyle name="_1171-20.2007 ПО Смета № 10_Сметы ДС №1 (Приложение № 3-3.15)" xfId="177" xr:uid="{00000000-0005-0000-0000-0000AC000000}"/>
    <cellStyle name="_1171-20.2007 ПО Смета № 10_Сметы ИТМ ГО ЧС, ОВОС, ДПБ" xfId="178" xr:uid="{00000000-0005-0000-0000-0000AD000000}"/>
    <cellStyle name="_1171-20.2007 ПО Смета № 10_Теплотехники ПД" xfId="179" xr:uid="{00000000-0005-0000-0000-0000AE000000}"/>
    <cellStyle name="_1171-20.2007 ПО Смета № 10_ТТ" xfId="180" xr:uid="{00000000-0005-0000-0000-0000AF000000}"/>
    <cellStyle name="_1171-20.2007 ПО Смета № 10_ТТ_1750609-0363Д   смета на эксперт." xfId="181" xr:uid="{00000000-0005-0000-0000-0000B0000000}"/>
    <cellStyle name="_1171-20.2007 ПО Смета № 10_ТТ_1750609-0363Д  смета № 5  (экспертиза)  " xfId="182" xr:uid="{00000000-0005-0000-0000-0000B1000000}"/>
    <cellStyle name="_1171-20.2007 ПО Смета № 10_ТТ_1750610-0033Д  смета  (экспертиза)" xfId="183" xr:uid="{00000000-0005-0000-0000-0000B2000000}"/>
    <cellStyle name="_12 Смета ГОКи 2008" xfId="184" xr:uid="{00000000-0005-0000-0000-0000B3000000}"/>
    <cellStyle name="_1216-26.2007. - смета № 5РЦИТ" xfId="185" xr:uid="{00000000-0005-0000-0000-0000B4000000}"/>
    <cellStyle name="_1216-29.2007.ПО - Смета №10 ЭС Баштанная " xfId="186" xr:uid="{00000000-0005-0000-0000-0000B5000000}"/>
    <cellStyle name="_1216-29.2007.ПО - Смета №12 ЭС Масляная РД" xfId="187" xr:uid="{00000000-0005-0000-0000-0000B6000000}"/>
    <cellStyle name="_1216-29.2007.ПО - Смета №14 ЭС Баштанная РД" xfId="188" xr:uid="{00000000-0005-0000-0000-0000B7000000}"/>
    <cellStyle name="_1216-29.2007.ПО - Смета №8 ЭС Масляная" xfId="189" xr:uid="{00000000-0005-0000-0000-0000B8000000}"/>
    <cellStyle name="_1216-31 2007 ПО  Нефтепровод от ГУ 21 смета №1 ОИИ" xfId="190" xr:uid="{00000000-0005-0000-0000-0000B9000000}"/>
    <cellStyle name="_1216-36.2007.ПО  см. по ф.1 ПС   " xfId="191" xr:uid="{00000000-0005-0000-0000-0000BA000000}"/>
    <cellStyle name="_1216-36.2007.ПО Смета № 4 ИТМ ГО ЧС" xfId="192" xr:uid="{00000000-0005-0000-0000-0000BB000000}"/>
    <cellStyle name="_1216-36.2007.ПО Смета ПЛАРН" xfId="193" xr:uid="{00000000-0005-0000-0000-0000BC000000}"/>
    <cellStyle name="_1216-36.2007.ПО Смета ПЛАС" xfId="194" xr:uid="{00000000-0005-0000-0000-0000BD000000}"/>
    <cellStyle name="_1218-27.2007.ПО  смета №1 ИИР" xfId="195" xr:uid="{00000000-0005-0000-0000-0000BE000000}"/>
    <cellStyle name="_15. Административные расходы" xfId="196" xr:uid="{00000000-0005-0000-0000-0000BF000000}"/>
    <cellStyle name="_17 10 06 Форма 17 1 Бюджет 2007 (кап (2)" xfId="197" xr:uid="{00000000-0005-0000-0000-0000C0000000}"/>
    <cellStyle name="_17500708-0121Д1 смета №6 ИИР РД" xfId="198" xr:uid="{00000000-0005-0000-0000-0000C1000000}"/>
    <cellStyle name="_1750608-0002Д001 смета 1ПСи все сметы" xfId="199" xr:uid="{00000000-0005-0000-0000-0000C2000000}"/>
    <cellStyle name="_1750608-0002Д001 смета № 11-2  ущерб жм" xfId="200" xr:uid="{00000000-0005-0000-0000-0000C3000000}"/>
    <cellStyle name="_1750608-0002Д002И01  смета 29 -ущербы" xfId="201" xr:uid="{00000000-0005-0000-0000-0000C4000000}"/>
    <cellStyle name="_1750608-0002Д004  смета № 1.6 - ущербы" xfId="202" xr:uid="{00000000-0005-0000-0000-0000C5000000}"/>
    <cellStyle name="_1750608-0002Д005 смета №8 ущербы" xfId="203" xr:uid="{00000000-0005-0000-0000-0000C6000000}"/>
    <cellStyle name="_1750608-0002Д007 - ИИР с учетом изм - СС" xfId="204" xr:uid="{00000000-0005-0000-0000-0000C7000000}"/>
    <cellStyle name="_1750608-0002Д007 - Троицкая КС  " xfId="205" xr:uid="{00000000-0005-0000-0000-0000C8000000}"/>
    <cellStyle name="_1750608-0002Д007 1ПС и все сметы 18.11.08" xfId="206" xr:uid="{00000000-0005-0000-0000-0000C9000000}"/>
    <cellStyle name="_1750608-0002Д007 Смета № 1 - ИИР" xfId="207" xr:uid="{00000000-0005-0000-0000-0000CA000000}"/>
    <cellStyle name="_1750608-0002Д007 смета № 12 ИТМ ГО ЧС " xfId="208" xr:uid="{00000000-0005-0000-0000-0000CB000000}"/>
    <cellStyle name="_1750608-0002Д007 смета №7 ВОПы" xfId="209" xr:uid="{00000000-0005-0000-0000-0000CC000000}"/>
    <cellStyle name="_1750608-0016Д006 ЖВП  1 ПС  (П и РД)  все сметы.   " xfId="210" xr:uid="{00000000-0005-0000-0000-0000CD000000}"/>
    <cellStyle name="_1750608-0016Д006 ЖВП экспертиза" xfId="211" xr:uid="{00000000-0005-0000-0000-0000CE000000}"/>
    <cellStyle name="_1750608-0016Д006 смета №6 эксп." xfId="212" xr:uid="{00000000-0005-0000-0000-0000CF000000}"/>
    <cellStyle name="_1750608-0016Д006 смета №8 ЖВП ИИР" xfId="213" xr:uid="{00000000-0005-0000-0000-0000D0000000}"/>
    <cellStyle name="_1750608-0131Д смета 4 Гианюг" xfId="214" xr:uid="{00000000-0005-0000-0000-0000D1000000}"/>
    <cellStyle name="_1750608-0131Д смета №1 - ИИР" xfId="215" xr:uid="{00000000-0005-0000-0000-0000D2000000}"/>
    <cellStyle name="_1750608-0253Д- смета 1ПС 21.10.08" xfId="216" xr:uid="{00000000-0005-0000-0000-0000D3000000}"/>
    <cellStyle name="_1750608-0312 смета ОИИ - 2 вариант" xfId="217" xr:uid="{00000000-0005-0000-0000-0000D4000000}"/>
    <cellStyle name="_1750609_0258_гидро_предв" xfId="218" xr:uid="{00000000-0005-0000-0000-0000D5000000}"/>
    <cellStyle name="_1750609-0008Д  смета №1 ИИР" xfId="219" xr:uid="{00000000-0005-0000-0000-0000D6000000}"/>
    <cellStyle name="_1750609-0019Д001 - ИЭИ от НИПИнефтегаз" xfId="220" xr:uid="{00000000-0005-0000-0000-0000D7000000}"/>
    <cellStyle name="_1750609-0019Д002  - 1ПС - сводная изм 3 от 12.02.09" xfId="221" xr:uid="{00000000-0005-0000-0000-0000D8000000}"/>
    <cellStyle name="_1750609-0019Д007 смета на ИИР  01.10.09" xfId="222" xr:uid="{00000000-0005-0000-0000-0000D9000000}"/>
    <cellStyle name="_1750609-0045Д смета №15 ИИР" xfId="223" xr:uid="{00000000-0005-0000-0000-0000DA000000}"/>
    <cellStyle name="_1750609-0086Д  смета № 1 ИИР" xfId="224" xr:uid="{00000000-0005-0000-0000-0000DB000000}"/>
    <cellStyle name="_1750610-0010Д  смета  №1 ИИР" xfId="225" xr:uid="{00000000-0005-0000-0000-0000DC000000}"/>
    <cellStyle name="_1750610-0032Д смета № 1 (ИИ)" xfId="226" xr:uid="{00000000-0005-0000-0000-0000DD000000}"/>
    <cellStyle name="_1750610-0033Д смета №1 ИИР Водозабор_Делингдэ" xfId="227" xr:uid="{00000000-0005-0000-0000-0000DE000000}"/>
    <cellStyle name="_1750610-0033Д смета №1 ИИР Водозабор_Делингдэ_согл" xfId="228" xr:uid="{00000000-0005-0000-0000-0000DF000000}"/>
    <cellStyle name="_1750610-0036Д смета №1 ИИР" xfId="229" xr:uid="{00000000-0005-0000-0000-0000E0000000}"/>
    <cellStyle name="_1750709-0128Д смета №6 ИИР" xfId="230" xr:uid="{00000000-0005-0000-0000-0000E1000000}"/>
    <cellStyle name="_1750709-0258Д Сист утил стоков_Объемы экол" xfId="231" xr:uid="{00000000-0005-0000-0000-0000E2000000}"/>
    <cellStyle name="_18.Прочие Дх-Рх 2008" xfId="232" xr:uid="{00000000-0005-0000-0000-0000E3000000}"/>
    <cellStyle name="_19,20,21" xfId="233" xr:uid="{00000000-0005-0000-0000-0000E4000000}"/>
    <cellStyle name="_1ПС - сводная" xfId="234" xr:uid="{00000000-0005-0000-0000-0000E5000000}"/>
    <cellStyle name="_2 2 и 2 3  ГОКи Выручка 2008" xfId="235" xr:uid="{00000000-0005-0000-0000-0000E6000000}"/>
    <cellStyle name="_2 Экспертиза ПБ" xfId="236" xr:uid="{00000000-0005-0000-0000-0000E7000000}"/>
    <cellStyle name="_2 Экспертиза ПБ_02. ДС 25_НПС 12_приложения 2_3_25" xfId="237" xr:uid="{00000000-0005-0000-0000-0000E8000000}"/>
    <cellStyle name="_2 Экспертиза ПБ_Контракт_НПС_12 №25_онм по новому" xfId="238" xr:uid="{00000000-0005-0000-0000-0000E9000000}"/>
    <cellStyle name="_2 Экспертиза ПБ_НПС 12 АДЭС онм по ноВому" xfId="239" xr:uid="{00000000-0005-0000-0000-0000EA000000}"/>
    <cellStyle name="_2 Экспертиза ПБ_НПС 12 ОНМ по новому" xfId="240" xr:uid="{00000000-0005-0000-0000-0000EB000000}"/>
    <cellStyle name="_2. Финанс" xfId="241" xr:uid="{00000000-0005-0000-0000-0000EC000000}"/>
    <cellStyle name="_2. Финанс_02. ДС 25_НПС 12_приложения 2_3_25" xfId="242" xr:uid="{00000000-0005-0000-0000-0000ED000000}"/>
    <cellStyle name="_2. Финанс_Контракт_НПС_12 №25_онм по новому" xfId="243" xr:uid="{00000000-0005-0000-0000-0000EE000000}"/>
    <cellStyle name="_2. Финанс_НПС 12 АДЭС онм по ноВому" xfId="244" xr:uid="{00000000-0005-0000-0000-0000EF000000}"/>
    <cellStyle name="_2. Финанс_НПС 12 ОНМ по новому" xfId="245" xr:uid="{00000000-0005-0000-0000-0000F0000000}"/>
    <cellStyle name="_2.1. МП" xfId="246" xr:uid="{00000000-0005-0000-0000-0000F1000000}"/>
    <cellStyle name="_2006 Сравнительный ан баланс" xfId="247" xr:uid="{00000000-0005-0000-0000-0000F2000000}"/>
    <cellStyle name="_2007(1)" xfId="248" xr:uid="{00000000-0005-0000-0000-0000F3000000}"/>
    <cellStyle name="_2008 ИА" xfId="249" xr:uid="{00000000-0005-0000-0000-0000F4000000}"/>
    <cellStyle name="_2008 ИА 2" xfId="250" xr:uid="{00000000-0005-0000-0000-0000F5000000}"/>
    <cellStyle name="_2008 ИА 3" xfId="251" xr:uid="{00000000-0005-0000-0000-0000F6000000}"/>
    <cellStyle name="_2195-2205" xfId="252" xr:uid="{00000000-0005-0000-0000-0000F7000000}"/>
    <cellStyle name="_2250 дробь 2 и 1 Сметы ЭскортЦентр РНУ  (2)" xfId="253" xr:uid="{00000000-0005-0000-0000-0000F8000000}"/>
    <cellStyle name="_3.1.1.PP_NTEN" xfId="254" xr:uid="{00000000-0005-0000-0000-0000F9000000}"/>
    <cellStyle name="_3.2.2. МЭФ_14.08.06" xfId="255" xr:uid="{00000000-0005-0000-0000-0000FA000000}"/>
    <cellStyle name="_3.6.1. CF Direct" xfId="256" xr:uid="{00000000-0005-0000-0000-0000FB000000}"/>
    <cellStyle name="_3_1_1 Производственная программа" xfId="257" xr:uid="{00000000-0005-0000-0000-0000FC000000}"/>
    <cellStyle name="_3_2_2 Смета затрат" xfId="258" xr:uid="{00000000-0005-0000-0000-0000FD000000}"/>
    <cellStyle name="_3_2_9 ФЗП_испр_v2" xfId="259" xr:uid="{00000000-0005-0000-0000-0000FE000000}"/>
    <cellStyle name="_3_5_1Capex19_v2" xfId="260" xr:uid="{00000000-0005-0000-0000-0000FF000000}"/>
    <cellStyle name="_3_5_2 CAPEX_20_v2" xfId="261" xr:uid="{00000000-0005-0000-0000-000000010000}"/>
    <cellStyle name="_307211_Klyuchevaya_PLC_JC_20100607" xfId="262" xr:uid="{00000000-0005-0000-0000-000001010000}"/>
    <cellStyle name="_307212_Klyuchevaya-Magdagachi_20100608_v2_SSS" xfId="263" xr:uid="{00000000-0005-0000-0000-000002010000}"/>
    <cellStyle name="_384" xfId="264" xr:uid="{00000000-0005-0000-0000-000003010000}"/>
    <cellStyle name="_384_02. ДС 25_НПС 12_приложения 2_3_25" xfId="265" xr:uid="{00000000-0005-0000-0000-000004010000}"/>
    <cellStyle name="_384_03. ДС 25_АДЭС для НПС 12_приложения 2_3_25" xfId="266" xr:uid="{00000000-0005-0000-0000-000005010000}"/>
    <cellStyle name="_384_04. ДС 24_АДЭС для НПС_12_приложения ОНМ по новому" xfId="267" xr:uid="{00000000-0005-0000-0000-000006010000}"/>
    <cellStyle name="_384_Контракт_НПС_12 №25_онм по новому" xfId="268" xr:uid="{00000000-0005-0000-0000-000007010000}"/>
    <cellStyle name="_384_НПС 12 ОНМ по новому" xfId="269" xr:uid="{00000000-0005-0000-0000-000008010000}"/>
    <cellStyle name="_385" xfId="270" xr:uid="{00000000-0005-0000-0000-000009010000}"/>
    <cellStyle name="_385_02. ДС 25_НПС 12_приложения 2_3_25" xfId="271" xr:uid="{00000000-0005-0000-0000-00000A010000}"/>
    <cellStyle name="_385_03. ДС 25_АДЭС для НПС 12_приложения 2_3_25" xfId="272" xr:uid="{00000000-0005-0000-0000-00000B010000}"/>
    <cellStyle name="_385_04. ДС 24_АДЭС для НПС_12_приложения ОНМ по новому" xfId="273" xr:uid="{00000000-0005-0000-0000-00000C010000}"/>
    <cellStyle name="_385_Контракт_НПС_12 №25_онм по новому" xfId="274" xr:uid="{00000000-0005-0000-0000-00000D010000}"/>
    <cellStyle name="_385_НПС 12 ОНМ по новому" xfId="275" xr:uid="{00000000-0005-0000-0000-00000E010000}"/>
    <cellStyle name="_4. Бюджетные формы ОАО ГПРГ" xfId="276" xr:uid="{00000000-0005-0000-0000-00000F010000}"/>
    <cellStyle name="_4. Бюджетные формы ОАО ГПРГ 2" xfId="277" xr:uid="{00000000-0005-0000-0000-000010010000}"/>
    <cellStyle name="_4. Бюджетные формы ОАО ГПРГ 3" xfId="278" xr:uid="{00000000-0005-0000-0000-000011010000}"/>
    <cellStyle name="_4. Бюджетные формы ОАО ГПРГ_Бюджетные формы 2008 план 30.08.07" xfId="279" xr:uid="{00000000-0005-0000-0000-000012010000}"/>
    <cellStyle name="_4. Бюджетные формы ОАО ГПРГ_Бюджетные формы 2008 план 30.08.07 2" xfId="280" xr:uid="{00000000-0005-0000-0000-000013010000}"/>
    <cellStyle name="_4. Бюджетные формы ОАО ГПРГ_Бюджетные формы 2008 план 30.08.07 3" xfId="281" xr:uid="{00000000-0005-0000-0000-000014010000}"/>
    <cellStyle name="_4. Бюджетные формы ОАО ГПРГ_Бюджетные формы 2008 план 30.08.07_Форма 9 3 2009 г " xfId="282" xr:uid="{00000000-0005-0000-0000-000015010000}"/>
    <cellStyle name="_4. Бюджетные формы ОАО ГПРГ_Бюджетные формы 2008 план 30.08.07_Форма 9 3 2009 г  (2)" xfId="283" xr:uid="{00000000-0005-0000-0000-000016010000}"/>
    <cellStyle name="_4. Бюджетные формы ОАО ГПРГ_Бюджетные формы 2008 план 31.08.07" xfId="284" xr:uid="{00000000-0005-0000-0000-000017010000}"/>
    <cellStyle name="_4. Бюджетные формы ОАО ГПРГ_Бюджетные формы 2008 план 31.08.07_Форма 9 3 2009 г " xfId="285" xr:uid="{00000000-0005-0000-0000-000018010000}"/>
    <cellStyle name="_4. Бюджетные формы ОАО ГПРГ_Бюджетные формы 2008 план 31.08.07_Форма 9 3 2009 г  (2)" xfId="286" xr:uid="{00000000-0005-0000-0000-000019010000}"/>
    <cellStyle name="_4. Бюджетные формы ОАО ГПРГ_Форма 9 3 2009 г " xfId="287" xr:uid="{00000000-0005-0000-0000-00001A010000}"/>
    <cellStyle name="_4. Бюджетные формы ОАО ГПРГ_Форма 9 3 2009 г  (2)" xfId="288" xr:uid="{00000000-0005-0000-0000-00001B010000}"/>
    <cellStyle name="_5 форма" xfId="289" xr:uid="{00000000-0005-0000-0000-00001C010000}"/>
    <cellStyle name="_7. WCR" xfId="290" xr:uid="{00000000-0005-0000-0000-00001D010000}"/>
    <cellStyle name="_7. Затраты по ремонтам" xfId="291" xr:uid="{00000000-0005-0000-0000-00001E010000}"/>
    <cellStyle name="_718 р -кураторские" xfId="292" xr:uid="{00000000-0005-0000-0000-00001F010000}"/>
    <cellStyle name="_9 4" xfId="293" xr:uid="{00000000-0005-0000-0000-000020010000}"/>
    <cellStyle name="_9 4_Форма 9 3 2009 г " xfId="294" xr:uid="{00000000-0005-0000-0000-000021010000}"/>
    <cellStyle name="_9 4_Форма 9 3 2009 г  (2)" xfId="295" xr:uid="{00000000-0005-0000-0000-000022010000}"/>
    <cellStyle name="_analiz" xfId="296" xr:uid="{00000000-0005-0000-0000-000023010000}"/>
    <cellStyle name="_analiz 2" xfId="297" xr:uid="{00000000-0005-0000-0000-000024010000}"/>
    <cellStyle name="_analiz 3" xfId="298" xr:uid="{00000000-0005-0000-0000-000025010000}"/>
    <cellStyle name="_analiz6м v2" xfId="299" xr:uid="{00000000-0005-0000-0000-000026010000}"/>
    <cellStyle name="_analiz6м v2 2" xfId="300" xr:uid="{00000000-0005-0000-0000-000027010000}"/>
    <cellStyle name="_analiz6м v2 3" xfId="301" xr:uid="{00000000-0005-0000-0000-000028010000}"/>
    <cellStyle name="_ATM over SDH" xfId="302" xr:uid="{00000000-0005-0000-0000-000029010000}"/>
    <cellStyle name="_ATM over SDH_02. ДС 25_НПС 12_приложения 2_3_25" xfId="303" xr:uid="{00000000-0005-0000-0000-00002A010000}"/>
    <cellStyle name="_ATM over SDH_03. ДС 25_АДЭС для НПС 12_приложения 2_3_25" xfId="304" xr:uid="{00000000-0005-0000-0000-00002B010000}"/>
    <cellStyle name="_ATM over SDH_04. ДС 24_АДЭС для НПС_12_приложения ОНМ по новому" xfId="305" xr:uid="{00000000-0005-0000-0000-00002C010000}"/>
    <cellStyle name="_ATM over SDH_Контракт_НПС_12 №25_онм по новому" xfId="306" xr:uid="{00000000-0005-0000-0000-00002D010000}"/>
    <cellStyle name="_ATM over SDH_НПС 12 ОНМ по новому" xfId="307" xr:uid="{00000000-0005-0000-0000-00002E010000}"/>
    <cellStyle name="_CAPEX 2006 (18.11.2005)" xfId="308" xr:uid="{00000000-0005-0000-0000-00002F010000}"/>
    <cellStyle name="_CAPEX факт 2005" xfId="309" xr:uid="{00000000-0005-0000-0000-000030010000}"/>
    <cellStyle name="_CAPEX_осв_МП_исх_формы_ручного_ввода_ver2" xfId="310" xr:uid="{00000000-0005-0000-0000-000031010000}"/>
    <cellStyle name="_capex_слайды" xfId="311" xr:uid="{00000000-0005-0000-0000-000032010000}"/>
    <cellStyle name="_capex_слайды ДИТ" xfId="312" xr:uid="{00000000-0005-0000-0000-000033010000}"/>
    <cellStyle name="_CAPEX_фин_МП_исх_формы_ручного_ввода_ver2" xfId="313" xr:uid="{00000000-0005-0000-0000-000034010000}"/>
    <cellStyle name="_Cp_E250 &amp; E450 _01" xfId="314" xr:uid="{00000000-0005-0000-0000-000035010000}"/>
    <cellStyle name="_Cp_E250 &amp; E450 _01_02. ДС 25_НПС 12_приложения 2_3_25" xfId="315" xr:uid="{00000000-0005-0000-0000-000036010000}"/>
    <cellStyle name="_Cp_E250 &amp; E450 _01_03. ДС 25_АДЭС для НПС 12_приложения 2_3_25" xfId="316" xr:uid="{00000000-0005-0000-0000-000037010000}"/>
    <cellStyle name="_Cp_E250 &amp; E450 _01_04. ДС 24_АДЭС для НПС_12_приложения ОНМ по новому" xfId="317" xr:uid="{00000000-0005-0000-0000-000038010000}"/>
    <cellStyle name="_Cp_E250 &amp; E450 _01_Контракт_НПС_12 №25_онм по новому" xfId="318" xr:uid="{00000000-0005-0000-0000-000039010000}"/>
    <cellStyle name="_Cp_E250 &amp; E450 _01_НПС 12 ОНМ по новому" xfId="319" xr:uid="{00000000-0005-0000-0000-00003A010000}"/>
    <cellStyle name="_Evaluation Table" xfId="320" xr:uid="{00000000-0005-0000-0000-00003B010000}"/>
    <cellStyle name="_F (01-06) 2007" xfId="321" xr:uid="{00000000-0005-0000-0000-00003C010000}"/>
    <cellStyle name="_FFF" xfId="322" xr:uid="{00000000-0005-0000-0000-00003D010000}"/>
    <cellStyle name="_FFF 2" xfId="323" xr:uid="{00000000-0005-0000-0000-00003E010000}"/>
    <cellStyle name="_FFF 3" xfId="324" xr:uid="{00000000-0005-0000-0000-00003F010000}"/>
    <cellStyle name="_FFF_New Form10_2" xfId="325" xr:uid="{00000000-0005-0000-0000-000040010000}"/>
    <cellStyle name="_FFF_New Form10_2 2" xfId="326" xr:uid="{00000000-0005-0000-0000-000041010000}"/>
    <cellStyle name="_FFF_New Form10_2 3" xfId="327" xr:uid="{00000000-0005-0000-0000-000042010000}"/>
    <cellStyle name="_FFF_Nsi" xfId="328" xr:uid="{00000000-0005-0000-0000-000043010000}"/>
    <cellStyle name="_FFF_Nsi 2" xfId="329" xr:uid="{00000000-0005-0000-0000-000044010000}"/>
    <cellStyle name="_FFF_Nsi 3" xfId="330" xr:uid="{00000000-0005-0000-0000-000045010000}"/>
    <cellStyle name="_FFF_Nsi_1" xfId="331" xr:uid="{00000000-0005-0000-0000-000046010000}"/>
    <cellStyle name="_FFF_Nsi_1 2" xfId="332" xr:uid="{00000000-0005-0000-0000-000047010000}"/>
    <cellStyle name="_FFF_Nsi_1 3" xfId="333" xr:uid="{00000000-0005-0000-0000-000048010000}"/>
    <cellStyle name="_FFF_Nsi_139" xfId="334" xr:uid="{00000000-0005-0000-0000-000049010000}"/>
    <cellStyle name="_FFF_Nsi_139 2" xfId="335" xr:uid="{00000000-0005-0000-0000-00004A010000}"/>
    <cellStyle name="_FFF_Nsi_139 3" xfId="336" xr:uid="{00000000-0005-0000-0000-00004B010000}"/>
    <cellStyle name="_FFF_Nsi_140" xfId="337" xr:uid="{00000000-0005-0000-0000-00004C010000}"/>
    <cellStyle name="_FFF_Nsi_140 2" xfId="338" xr:uid="{00000000-0005-0000-0000-00004D010000}"/>
    <cellStyle name="_FFF_Nsi_140 3" xfId="339" xr:uid="{00000000-0005-0000-0000-00004E010000}"/>
    <cellStyle name="_FFF_Nsi_140(Зах)" xfId="340" xr:uid="{00000000-0005-0000-0000-00004F010000}"/>
    <cellStyle name="_FFF_Nsi_140(Зах) 2" xfId="341" xr:uid="{00000000-0005-0000-0000-000050010000}"/>
    <cellStyle name="_FFF_Nsi_140(Зах) 3" xfId="342" xr:uid="{00000000-0005-0000-0000-000051010000}"/>
    <cellStyle name="_FFF_Nsi_140_mod" xfId="343" xr:uid="{00000000-0005-0000-0000-000052010000}"/>
    <cellStyle name="_FFF_Nsi_140_mod 2" xfId="344" xr:uid="{00000000-0005-0000-0000-000053010000}"/>
    <cellStyle name="_FFF_Nsi_140_mod 3" xfId="345" xr:uid="{00000000-0005-0000-0000-000054010000}"/>
    <cellStyle name="_FFF_Summary" xfId="346" xr:uid="{00000000-0005-0000-0000-000055010000}"/>
    <cellStyle name="_FFF_Summary 2" xfId="347" xr:uid="{00000000-0005-0000-0000-000056010000}"/>
    <cellStyle name="_FFF_Summary 3" xfId="348" xr:uid="{00000000-0005-0000-0000-000057010000}"/>
    <cellStyle name="_FFF_Tax_form_1кв_3" xfId="349" xr:uid="{00000000-0005-0000-0000-000058010000}"/>
    <cellStyle name="_FFF_Tax_form_1кв_3 2" xfId="350" xr:uid="{00000000-0005-0000-0000-000059010000}"/>
    <cellStyle name="_FFF_Tax_form_1кв_3 3" xfId="351" xr:uid="{00000000-0005-0000-0000-00005A010000}"/>
    <cellStyle name="_FFF_БКЭ" xfId="352" xr:uid="{00000000-0005-0000-0000-00005B010000}"/>
    <cellStyle name="_FFF_БКЭ 2" xfId="353" xr:uid="{00000000-0005-0000-0000-00005C010000}"/>
    <cellStyle name="_FFF_БКЭ 3" xfId="354" xr:uid="{00000000-0005-0000-0000-00005D010000}"/>
    <cellStyle name="_Final_Book_010301" xfId="355" xr:uid="{00000000-0005-0000-0000-00005E010000}"/>
    <cellStyle name="_Final_Book_010301 2" xfId="356" xr:uid="{00000000-0005-0000-0000-00005F010000}"/>
    <cellStyle name="_Final_Book_010301 3" xfId="357" xr:uid="{00000000-0005-0000-0000-000060010000}"/>
    <cellStyle name="_Final_Book_010301_New Form10_2" xfId="358" xr:uid="{00000000-0005-0000-0000-000061010000}"/>
    <cellStyle name="_Final_Book_010301_New Form10_2 2" xfId="359" xr:uid="{00000000-0005-0000-0000-000062010000}"/>
    <cellStyle name="_Final_Book_010301_New Form10_2 3" xfId="360" xr:uid="{00000000-0005-0000-0000-000063010000}"/>
    <cellStyle name="_Final_Book_010301_Nsi" xfId="361" xr:uid="{00000000-0005-0000-0000-000064010000}"/>
    <cellStyle name="_Final_Book_010301_Nsi 2" xfId="362" xr:uid="{00000000-0005-0000-0000-000065010000}"/>
    <cellStyle name="_Final_Book_010301_Nsi 3" xfId="363" xr:uid="{00000000-0005-0000-0000-000066010000}"/>
    <cellStyle name="_Final_Book_010301_Nsi_1" xfId="364" xr:uid="{00000000-0005-0000-0000-000067010000}"/>
    <cellStyle name="_Final_Book_010301_Nsi_1 2" xfId="365" xr:uid="{00000000-0005-0000-0000-000068010000}"/>
    <cellStyle name="_Final_Book_010301_Nsi_1 3" xfId="366" xr:uid="{00000000-0005-0000-0000-000069010000}"/>
    <cellStyle name="_Final_Book_010301_Nsi_139" xfId="367" xr:uid="{00000000-0005-0000-0000-00006A010000}"/>
    <cellStyle name="_Final_Book_010301_Nsi_139 2" xfId="368" xr:uid="{00000000-0005-0000-0000-00006B010000}"/>
    <cellStyle name="_Final_Book_010301_Nsi_139 3" xfId="369" xr:uid="{00000000-0005-0000-0000-00006C010000}"/>
    <cellStyle name="_Final_Book_010301_Nsi_140" xfId="370" xr:uid="{00000000-0005-0000-0000-00006D010000}"/>
    <cellStyle name="_Final_Book_010301_Nsi_140 2" xfId="371" xr:uid="{00000000-0005-0000-0000-00006E010000}"/>
    <cellStyle name="_Final_Book_010301_Nsi_140 3" xfId="372" xr:uid="{00000000-0005-0000-0000-00006F010000}"/>
    <cellStyle name="_Final_Book_010301_Nsi_140(Зах)" xfId="373" xr:uid="{00000000-0005-0000-0000-000070010000}"/>
    <cellStyle name="_Final_Book_010301_Nsi_140(Зах) 2" xfId="374" xr:uid="{00000000-0005-0000-0000-000071010000}"/>
    <cellStyle name="_Final_Book_010301_Nsi_140(Зах) 3" xfId="375" xr:uid="{00000000-0005-0000-0000-000072010000}"/>
    <cellStyle name="_Final_Book_010301_Nsi_140_mod" xfId="376" xr:uid="{00000000-0005-0000-0000-000073010000}"/>
    <cellStyle name="_Final_Book_010301_Nsi_140_mod 2" xfId="377" xr:uid="{00000000-0005-0000-0000-000074010000}"/>
    <cellStyle name="_Final_Book_010301_Nsi_140_mod 3" xfId="378" xr:uid="{00000000-0005-0000-0000-000075010000}"/>
    <cellStyle name="_Final_Book_010301_Summary" xfId="379" xr:uid="{00000000-0005-0000-0000-000076010000}"/>
    <cellStyle name="_Final_Book_010301_Summary 2" xfId="380" xr:uid="{00000000-0005-0000-0000-000077010000}"/>
    <cellStyle name="_Final_Book_010301_Summary 3" xfId="381" xr:uid="{00000000-0005-0000-0000-000078010000}"/>
    <cellStyle name="_Final_Book_010301_Tax_form_1кв_3" xfId="382" xr:uid="{00000000-0005-0000-0000-000079010000}"/>
    <cellStyle name="_Final_Book_010301_Tax_form_1кв_3 2" xfId="383" xr:uid="{00000000-0005-0000-0000-00007A010000}"/>
    <cellStyle name="_Final_Book_010301_Tax_form_1кв_3 3" xfId="384" xr:uid="{00000000-0005-0000-0000-00007B010000}"/>
    <cellStyle name="_Final_Book_010301_БКЭ" xfId="385" xr:uid="{00000000-0005-0000-0000-00007C010000}"/>
    <cellStyle name="_Final_Book_010301_БКЭ 2" xfId="386" xr:uid="{00000000-0005-0000-0000-00007D010000}"/>
    <cellStyle name="_Final_Book_010301_БКЭ 3" xfId="387" xr:uid="{00000000-0005-0000-0000-00007E010000}"/>
    <cellStyle name="_for_BD_Пакет_форм2уровня_баз_final" xfId="388" xr:uid="{00000000-0005-0000-0000-00007F010000}"/>
    <cellStyle name="_fr" xfId="389" xr:uid="{00000000-0005-0000-0000-000080010000}"/>
    <cellStyle name="_fr 2" xfId="390" xr:uid="{00000000-0005-0000-0000-000081010000}"/>
    <cellStyle name="_fr 3" xfId="391" xr:uid="{00000000-0005-0000-0000-000082010000}"/>
    <cellStyle name="_Info for 9M 2005" xfId="392" xr:uid="{00000000-0005-0000-0000-000083010000}"/>
    <cellStyle name="_Inquiry for tank fab.&amp; Install" xfId="393" xr:uid="{00000000-0005-0000-0000-000084010000}"/>
    <cellStyle name="_Internal Installation Status" xfId="394" xr:uid="{00000000-0005-0000-0000-000085010000}"/>
    <cellStyle name="_Internal Work_BOQ" xfId="395" xr:uid="{00000000-0005-0000-0000-000086010000}"/>
    <cellStyle name="_IT-SCS" xfId="396" xr:uid="{00000000-0005-0000-0000-000087010000}"/>
    <cellStyle name="_IT-SCS_02. ДС 25_НПС 12_приложения 2_3_25" xfId="397" xr:uid="{00000000-0005-0000-0000-000088010000}"/>
    <cellStyle name="_IT-SCS_03. ДС 25_АДЭС для НПС 12_приложения 2_3_25" xfId="398" xr:uid="{00000000-0005-0000-0000-000089010000}"/>
    <cellStyle name="_IT-SCS_04. ДС 24_АДЭС для НПС_12_приложения ОНМ по новому" xfId="399" xr:uid="{00000000-0005-0000-0000-00008A010000}"/>
    <cellStyle name="_IT-SCS_Контракт_НПС_12 №25_онм по новому" xfId="400" xr:uid="{00000000-0005-0000-0000-00008B010000}"/>
    <cellStyle name="_IT-SCS_НПС 12 ОНМ по новому" xfId="401" xr:uid="{00000000-0005-0000-0000-00008C010000}"/>
    <cellStyle name="_LAN 23-10" xfId="402" xr:uid="{00000000-0005-0000-0000-00008D010000}"/>
    <cellStyle name="_LAN 23-10_02. ДС 25_НПС 12_приложения 2_3_25" xfId="403" xr:uid="{00000000-0005-0000-0000-00008E010000}"/>
    <cellStyle name="_LAN 23-10_03. ДС 25_АДЭС для НПС 12_приложения 2_3_25" xfId="404" xr:uid="{00000000-0005-0000-0000-00008F010000}"/>
    <cellStyle name="_LAN 23-10_04. ДС 24_АДЭС для НПС_12_приложения ОНМ по новому" xfId="405" xr:uid="{00000000-0005-0000-0000-000090010000}"/>
    <cellStyle name="_LAN 23-10_Контракт_НПС_12 №25_онм по новому" xfId="406" xr:uid="{00000000-0005-0000-0000-000091010000}"/>
    <cellStyle name="_LAN 23-10_НПС 12 ОНМ по новому" xfId="407" xr:uid="{00000000-0005-0000-0000-000092010000}"/>
    <cellStyle name="_LVS" xfId="408" xr:uid="{00000000-0005-0000-0000-000093010000}"/>
    <cellStyle name="_LVS_02. ДС 25_НПС 12_приложения 2_3_25" xfId="409" xr:uid="{00000000-0005-0000-0000-000094010000}"/>
    <cellStyle name="_LVS_03. ДС 25_АДЭС для НПС 12_приложения 2_3_25" xfId="410" xr:uid="{00000000-0005-0000-0000-000095010000}"/>
    <cellStyle name="_LVS_04. ДС 24_АДЭС для НПС_12_приложения ОНМ по новому" xfId="411" xr:uid="{00000000-0005-0000-0000-000096010000}"/>
    <cellStyle name="_LVS_Контракт_НПС_12 №25_онм по новому" xfId="412" xr:uid="{00000000-0005-0000-0000-000097010000}"/>
    <cellStyle name="_LVS_НПС 12 ОНМ по новому" xfId="413" xr:uid="{00000000-0005-0000-0000-000098010000}"/>
    <cellStyle name="_MB2006_sample2006_баз" xfId="414" xr:uid="{00000000-0005-0000-0000-000099010000}"/>
    <cellStyle name="_MCFO_ART" xfId="415" xr:uid="{00000000-0005-0000-0000-00009A010000}"/>
    <cellStyle name="_Metal" xfId="416" xr:uid="{00000000-0005-0000-0000-00009B010000}"/>
    <cellStyle name="_MIFO_НТМК-Энерго_11.12." xfId="417" xr:uid="{00000000-0005-0000-0000-00009C010000}"/>
    <cellStyle name="_model" xfId="418" xr:uid="{00000000-0005-0000-0000-00009D010000}"/>
    <cellStyle name="_model 2" xfId="419" xr:uid="{00000000-0005-0000-0000-00009E010000}"/>
    <cellStyle name="_model 3" xfId="420" xr:uid="{00000000-0005-0000-0000-00009F010000}"/>
    <cellStyle name="_MPROD" xfId="421" xr:uid="{00000000-0005-0000-0000-0000A0010000}"/>
    <cellStyle name="_M-R_PK4_20100218_v7_EST" xfId="422" xr:uid="{00000000-0005-0000-0000-0000A1010000}"/>
    <cellStyle name="_NEGS" xfId="423" xr:uid="{00000000-0005-0000-0000-0000A2010000}"/>
    <cellStyle name="_New презентация" xfId="424" xr:uid="{00000000-0005-0000-0000-0000A3010000}"/>
    <cellStyle name="_New_Sofi" xfId="425" xr:uid="{00000000-0005-0000-0000-0000A4010000}"/>
    <cellStyle name="_New_Sofi 2" xfId="426" xr:uid="{00000000-0005-0000-0000-0000A5010000}"/>
    <cellStyle name="_New_Sofi 3" xfId="427" xr:uid="{00000000-0005-0000-0000-0000A6010000}"/>
    <cellStyle name="_New_Sofi_FFF" xfId="428" xr:uid="{00000000-0005-0000-0000-0000A7010000}"/>
    <cellStyle name="_New_Sofi_FFF 2" xfId="429" xr:uid="{00000000-0005-0000-0000-0000A8010000}"/>
    <cellStyle name="_New_Sofi_FFF 3" xfId="430" xr:uid="{00000000-0005-0000-0000-0000A9010000}"/>
    <cellStyle name="_New_Sofi_New Form10_2" xfId="431" xr:uid="{00000000-0005-0000-0000-0000AA010000}"/>
    <cellStyle name="_New_Sofi_New Form10_2 2" xfId="432" xr:uid="{00000000-0005-0000-0000-0000AB010000}"/>
    <cellStyle name="_New_Sofi_New Form10_2 3" xfId="433" xr:uid="{00000000-0005-0000-0000-0000AC010000}"/>
    <cellStyle name="_New_Sofi_Nsi" xfId="434" xr:uid="{00000000-0005-0000-0000-0000AD010000}"/>
    <cellStyle name="_New_Sofi_Nsi 2" xfId="435" xr:uid="{00000000-0005-0000-0000-0000AE010000}"/>
    <cellStyle name="_New_Sofi_Nsi 3" xfId="436" xr:uid="{00000000-0005-0000-0000-0000AF010000}"/>
    <cellStyle name="_New_Sofi_Nsi_1" xfId="437" xr:uid="{00000000-0005-0000-0000-0000B0010000}"/>
    <cellStyle name="_New_Sofi_Nsi_1 2" xfId="438" xr:uid="{00000000-0005-0000-0000-0000B1010000}"/>
    <cellStyle name="_New_Sofi_Nsi_1 3" xfId="439" xr:uid="{00000000-0005-0000-0000-0000B2010000}"/>
    <cellStyle name="_New_Sofi_Nsi_139" xfId="440" xr:uid="{00000000-0005-0000-0000-0000B3010000}"/>
    <cellStyle name="_New_Sofi_Nsi_139 2" xfId="441" xr:uid="{00000000-0005-0000-0000-0000B4010000}"/>
    <cellStyle name="_New_Sofi_Nsi_139 3" xfId="442" xr:uid="{00000000-0005-0000-0000-0000B5010000}"/>
    <cellStyle name="_New_Sofi_Nsi_140" xfId="443" xr:uid="{00000000-0005-0000-0000-0000B6010000}"/>
    <cellStyle name="_New_Sofi_Nsi_140 2" xfId="444" xr:uid="{00000000-0005-0000-0000-0000B7010000}"/>
    <cellStyle name="_New_Sofi_Nsi_140 3" xfId="445" xr:uid="{00000000-0005-0000-0000-0000B8010000}"/>
    <cellStyle name="_New_Sofi_Nsi_140(Зах)" xfId="446" xr:uid="{00000000-0005-0000-0000-0000B9010000}"/>
    <cellStyle name="_New_Sofi_Nsi_140(Зах) 2" xfId="447" xr:uid="{00000000-0005-0000-0000-0000BA010000}"/>
    <cellStyle name="_New_Sofi_Nsi_140(Зах) 3" xfId="448" xr:uid="{00000000-0005-0000-0000-0000BB010000}"/>
    <cellStyle name="_New_Sofi_Nsi_140_mod" xfId="449" xr:uid="{00000000-0005-0000-0000-0000BC010000}"/>
    <cellStyle name="_New_Sofi_Nsi_140_mod 2" xfId="450" xr:uid="{00000000-0005-0000-0000-0000BD010000}"/>
    <cellStyle name="_New_Sofi_Nsi_140_mod 3" xfId="451" xr:uid="{00000000-0005-0000-0000-0000BE010000}"/>
    <cellStyle name="_New_Sofi_Summary" xfId="452" xr:uid="{00000000-0005-0000-0000-0000BF010000}"/>
    <cellStyle name="_New_Sofi_Summary 2" xfId="453" xr:uid="{00000000-0005-0000-0000-0000C0010000}"/>
    <cellStyle name="_New_Sofi_Summary 3" xfId="454" xr:uid="{00000000-0005-0000-0000-0000C1010000}"/>
    <cellStyle name="_New_Sofi_Tax_form_1кв_3" xfId="455" xr:uid="{00000000-0005-0000-0000-0000C2010000}"/>
    <cellStyle name="_New_Sofi_Tax_form_1кв_3 2" xfId="456" xr:uid="{00000000-0005-0000-0000-0000C3010000}"/>
    <cellStyle name="_New_Sofi_Tax_form_1кв_3 3" xfId="457" xr:uid="{00000000-0005-0000-0000-0000C4010000}"/>
    <cellStyle name="_New_Sofi_БКЭ" xfId="458" xr:uid="{00000000-0005-0000-0000-0000C5010000}"/>
    <cellStyle name="_New_Sofi_БКЭ 2" xfId="459" xr:uid="{00000000-0005-0000-0000-0000C6010000}"/>
    <cellStyle name="_New_Sofi_БКЭ 3" xfId="460" xr:uid="{00000000-0005-0000-0000-0000C7010000}"/>
    <cellStyle name="_Nsi" xfId="461" xr:uid="{00000000-0005-0000-0000-0000C8010000}"/>
    <cellStyle name="_Nsi 2" xfId="462" xr:uid="{00000000-0005-0000-0000-0000C9010000}"/>
    <cellStyle name="_Nsi 3" xfId="463" xr:uid="{00000000-0005-0000-0000-0000CA010000}"/>
    <cellStyle name="_NTMK forecast 2006-1" xfId="464" xr:uid="{00000000-0005-0000-0000-0000CB010000}"/>
    <cellStyle name="_NTMK forecast 2006-1_EVA_расчет_бс (2) (1)" xfId="465" xr:uid="{00000000-0005-0000-0000-0000CC010000}"/>
    <cellStyle name="_NTMK forecast 2006-1_Аутсорсинг_прогноз2007_бюджет2008" xfId="466" xr:uid="{00000000-0005-0000-0000-0000CD010000}"/>
    <cellStyle name="_NTMK forecast 2006-1_Консолидированная форма (version 2)" xfId="467" xr:uid="{00000000-0005-0000-0000-0000CE010000}"/>
    <cellStyle name="_NTMK forecast 2006-1_Произв. расходы 2008_05.12.07" xfId="468" xr:uid="{00000000-0005-0000-0000-0000CF010000}"/>
    <cellStyle name="_NTMK forecast 2006-1_Прямой БДДС для консолидации" xfId="469" xr:uid="{00000000-0005-0000-0000-0000D0010000}"/>
    <cellStyle name="_NTMK forecast 2006-1_Формат презентации 2кв2007_МП" xfId="470" xr:uid="{00000000-0005-0000-0000-0000D1010000}"/>
    <cellStyle name="_NTMK forecast 2006-1_Формы к презентации 2008" xfId="471" xr:uid="{00000000-0005-0000-0000-0000D2010000}"/>
    <cellStyle name="_№ 10 - 1216-29.2007.ПО смета Баштанная ГЗУ - П" xfId="472" xr:uid="{00000000-0005-0000-0000-0000D3010000}"/>
    <cellStyle name="_№11 - 1216-29.2007.ПО - смета Баштанная ГЗУ - П.ВЛ" xfId="473" xr:uid="{00000000-0005-0000-0000-0000D4010000}"/>
    <cellStyle name="_№12 - 1216-29.2007.ПО - смета Чумаковская ГЗУ.П.ВЛ" xfId="474" xr:uid="{00000000-0005-0000-0000-0000D5010000}"/>
    <cellStyle name="_№17 - 1216-29.2007.ПО Смета  УЩЕРБЫ по 2,3 этапу" xfId="475" xr:uid="{00000000-0005-0000-0000-0000D6010000}"/>
    <cellStyle name="_№21 - прохождение, Сопровождение экспертизы по 2 эт" xfId="476" xr:uid="{00000000-0005-0000-0000-0000D7010000}"/>
    <cellStyle name="_№21 - Спецразделы по 2 эт" xfId="477" xr:uid="{00000000-0005-0000-0000-0000D8010000}"/>
    <cellStyle name="_№22 - прохождение, Сопровождение экспертизы по 2 эт" xfId="478" xr:uid="{00000000-0005-0000-0000-0000D9010000}"/>
    <cellStyle name="_№31 - 1216-29.2007.ПО Смета  Ройлком - П" xfId="479" xr:uid="{00000000-0005-0000-0000-0000DA010000}"/>
    <cellStyle name="_№35 - 1216-29.2007.По смета Масляная ГЗУ РД" xfId="480" xr:uid="{00000000-0005-0000-0000-0000DB010000}"/>
    <cellStyle name="_№36 - 1216-29.2007.ПО - смета Масляная ГЗУ РД ВЛ" xfId="481" xr:uid="{00000000-0005-0000-0000-0000DC010000}"/>
    <cellStyle name="_№37 - 1216-29.2007.По смета Баштанная ГЗУ РД" xfId="482" xr:uid="{00000000-0005-0000-0000-0000DD010000}"/>
    <cellStyle name="_№38 - 1216-29.2007.ПО - смета БАштанная ГЗУ РД ВЛ" xfId="483" xr:uid="{00000000-0005-0000-0000-0000DE010000}"/>
    <cellStyle name="_№39 - 1216-29.2007.ПО - смета Чумаковская ГЗУ РД ВЛ" xfId="484" xr:uid="{00000000-0005-0000-0000-0000DF010000}"/>
    <cellStyle name="_№43 - 1216-29.2007.По смета № - КУбовая - РД" xfId="485" xr:uid="{00000000-0005-0000-0000-0000E0010000}"/>
    <cellStyle name="_№48 - 1216-29.2007.ПО Смета  Ройлком РД" xfId="486" xr:uid="{00000000-0005-0000-0000-0000E1010000}"/>
    <cellStyle name="_№8 - 1216-29.2007.ПО смета Масляная ГЗУ П" xfId="487" xr:uid="{00000000-0005-0000-0000-0000E2010000}"/>
    <cellStyle name="_№9 - 1216-29.2007.ПО - смета Масляная ГЗУ П ВЛ" xfId="488" xr:uid="{00000000-0005-0000-0000-0000E3010000}"/>
    <cellStyle name="_PL IFRS B2007 06-04-07" xfId="489" xr:uid="{00000000-0005-0000-0000-0000E4010000}"/>
    <cellStyle name="_PL MA B2007 06-04-07" xfId="490" xr:uid="{00000000-0005-0000-0000-0000E5010000}"/>
    <cellStyle name="_PL_MA 05-2007" xfId="491" xr:uid="{00000000-0005-0000-0000-0000E6010000}"/>
    <cellStyle name="_PL_MSEG_04-2007" xfId="492" xr:uid="{00000000-0005-0000-0000-0000E7010000}"/>
    <cellStyle name="_Pr_Dyg60" xfId="493" xr:uid="{00000000-0005-0000-0000-0000E8010000}"/>
    <cellStyle name="_Pr_Dyg60_02. ДС 25_НПС 12_приложения 2_3_25" xfId="494" xr:uid="{00000000-0005-0000-0000-0000E9010000}"/>
    <cellStyle name="_Pr_Dyg60_03. ДС 25_АДЭС для НПС 12_приложения 2_3_25" xfId="495" xr:uid="{00000000-0005-0000-0000-0000EA010000}"/>
    <cellStyle name="_Pr_Dyg60_04. ДС 24_АДЭС для НПС_12_приложения ОНМ по новому" xfId="496" xr:uid="{00000000-0005-0000-0000-0000EB010000}"/>
    <cellStyle name="_Pr_Dyg60_Контракт_НПС_12 №25_онм по новому" xfId="497" xr:uid="{00000000-0005-0000-0000-0000EC010000}"/>
    <cellStyle name="_Pr_Dyg60_НПС 12 ОНМ по новому" xfId="498" xr:uid="{00000000-0005-0000-0000-0000ED010000}"/>
    <cellStyle name="_S3105_050603_new" xfId="499" xr:uid="{00000000-0005-0000-0000-0000EE010000}"/>
    <cellStyle name="_S3105_050603_new_02. ДС 25_НПС 12_приложения 2_3_25" xfId="500" xr:uid="{00000000-0005-0000-0000-0000EF010000}"/>
    <cellStyle name="_S3105_050603_new_03. ДС 25_АДЭС для НПС 12_приложения 2_3_25" xfId="501" xr:uid="{00000000-0005-0000-0000-0000F0010000}"/>
    <cellStyle name="_S3105_050603_new_04. ДС 24_АДЭС для НПС_12_приложения ОНМ по новому" xfId="502" xr:uid="{00000000-0005-0000-0000-0000F1010000}"/>
    <cellStyle name="_S3105_050603_new_Контракт_НПС_12 №25_онм по новому" xfId="503" xr:uid="{00000000-0005-0000-0000-0000F2010000}"/>
    <cellStyle name="_S3105_050603_new_НПС 12 ОНМ по новому" xfId="504" xr:uid="{00000000-0005-0000-0000-0000F3010000}"/>
    <cellStyle name="_Sch-기계" xfId="505" xr:uid="{00000000-0005-0000-0000-0000F4010000}"/>
    <cellStyle name="_SCS_ECS_LVS" xfId="506" xr:uid="{00000000-0005-0000-0000-0000F5010000}"/>
    <cellStyle name="_SCS_ECS_LVS_02. ДС 25_НПС 12_приложения 2_3_25" xfId="507" xr:uid="{00000000-0005-0000-0000-0000F6010000}"/>
    <cellStyle name="_SCS_ECS_LVS_03. ДС 25_АДЭС для НПС 12_приложения 2_3_25" xfId="508" xr:uid="{00000000-0005-0000-0000-0000F7010000}"/>
    <cellStyle name="_SCS_ECS_LVS_04. ДС 24_АДЭС для НПС_12_приложения ОНМ по новому" xfId="509" xr:uid="{00000000-0005-0000-0000-0000F8010000}"/>
    <cellStyle name="_SCS_ECS_LVS_Контракт_НПС_12 №25_онм по новому" xfId="510" xr:uid="{00000000-0005-0000-0000-0000F9010000}"/>
    <cellStyle name="_SCS_ECS_LVS_НПС 12 ОНМ по новому" xfId="511" xr:uid="{00000000-0005-0000-0000-0000FA010000}"/>
    <cellStyle name="_SmResSchort1" xfId="512" xr:uid="{00000000-0005-0000-0000-0000FB010000}"/>
    <cellStyle name="_SmResSchort1_02. ДС 25_НПС 12_приложения 2_3_25" xfId="513" xr:uid="{00000000-0005-0000-0000-0000FC010000}"/>
    <cellStyle name="_SmResSchort1_03. ДС 25_АДЭС для НПС 12_приложения 2_3_25" xfId="514" xr:uid="{00000000-0005-0000-0000-0000FD010000}"/>
    <cellStyle name="_SmResSchort1_04. ДС 24_АДЭС для НПС_12_приложения ОНМ по новому" xfId="515" xr:uid="{00000000-0005-0000-0000-0000FE010000}"/>
    <cellStyle name="_SmResSchort1_Контракт_НПС_12 №25_онм по новому" xfId="516" xr:uid="{00000000-0005-0000-0000-0000FF010000}"/>
    <cellStyle name="_SmResSchort1_НПС 12 ОНМ по новому" xfId="517" xr:uid="{00000000-0005-0000-0000-000000020000}"/>
    <cellStyle name="_Spec" xfId="518" xr:uid="{00000000-0005-0000-0000-000001020000}"/>
    <cellStyle name="_Spec_02. ДС 25_НПС 12_приложения 2_3_25" xfId="519" xr:uid="{00000000-0005-0000-0000-000002020000}"/>
    <cellStyle name="_Spec_03. ДС 25_АДЭС для НПС 12_приложения 2_3_25" xfId="520" xr:uid="{00000000-0005-0000-0000-000003020000}"/>
    <cellStyle name="_Spec_04. ДС 24_АДЭС для НПС_12_приложения ОНМ по новому" xfId="521" xr:uid="{00000000-0005-0000-0000-000004020000}"/>
    <cellStyle name="_Spec_Контракт_НПС_12 №25_онм по новому" xfId="522" xr:uid="{00000000-0005-0000-0000-000005020000}"/>
    <cellStyle name="_Spec_НПС 12 ОНМ по новому" xfId="523" xr:uid="{00000000-0005-0000-0000-000006020000}"/>
    <cellStyle name="_Virus" xfId="524" xr:uid="{00000000-0005-0000-0000-000007020000}"/>
    <cellStyle name="_АГ" xfId="525" xr:uid="{00000000-0005-0000-0000-000008020000}"/>
    <cellStyle name="_АГ 2" xfId="526" xr:uid="{00000000-0005-0000-0000-000009020000}"/>
    <cellStyle name="_АГ 3" xfId="527" xr:uid="{00000000-0005-0000-0000-00000A020000}"/>
    <cellStyle name="_АГ_01_СЭ_БП скорр2009" xfId="528" xr:uid="{00000000-0005-0000-0000-00000B020000}"/>
    <cellStyle name="_АГ_01_СЭ_БП скорр2009 2" xfId="529" xr:uid="{00000000-0005-0000-0000-00000C020000}"/>
    <cellStyle name="_АГ_01_СЭ_БП скорр2009 3" xfId="530" xr:uid="{00000000-0005-0000-0000-00000D020000}"/>
    <cellStyle name="_АГ_Корректировка БП 2009_Электроэнергия (таблицы) (2)" xfId="531" xr:uid="{00000000-0005-0000-0000-00000E020000}"/>
    <cellStyle name="_АГ_Корректировка БП 2009_Электроэнергия (таблицы) (2) 2" xfId="532" xr:uid="{00000000-0005-0000-0000-00000F020000}"/>
    <cellStyle name="_АГ_Корректировка БП 2009_Электроэнергия (таблицы) (2) 3" xfId="533" xr:uid="{00000000-0005-0000-0000-000010020000}"/>
    <cellStyle name="_АГ_Корректировка БП 2009_Электроэнергия (таблицы) (2)_01_БП_2009 ОАО СЭ_с фактом 1 кв_V2(с планом на 2 полугодие)" xfId="534" xr:uid="{00000000-0005-0000-0000-000011020000}"/>
    <cellStyle name="_АГ_Корректировка БП 2009_Электроэнергия (таблицы) (2)_01_БП_2009 ОАО СЭ_с фактом 1 кв_V2(с планом на 2 полугодие) 2" xfId="535" xr:uid="{00000000-0005-0000-0000-000012020000}"/>
    <cellStyle name="_АГ_Корректировка БП 2009_Электроэнергия (таблицы) (2)_01_БП_2009 ОАО СЭ_с фактом 1 кв_V2(с планом на 2 полугодие) 3" xfId="536" xr:uid="{00000000-0005-0000-0000-000013020000}"/>
    <cellStyle name="_АГ_Корректировка БП 2009_Электроэнергия (таблицы) (2)_01_БП_2009 ОАО СЭ_с фактом 1 кв_V5 (2кв.ожид)" xfId="537" xr:uid="{00000000-0005-0000-0000-000014020000}"/>
    <cellStyle name="_АГ_Корректировка БП 2009_Электроэнергия (таблицы) (2)_01_БП_2009 ОАО СЭ_с фактом 1 кв_V5 (2кв.ожид) 2" xfId="538" xr:uid="{00000000-0005-0000-0000-000015020000}"/>
    <cellStyle name="_АГ_Корректировка БП 2009_Электроэнергия (таблицы) (2)_01_БП_2009 ОАО СЭ_с фактом 1 кв_V5 (2кв.ожид) 3" xfId="539" xr:uid="{00000000-0005-0000-0000-000016020000}"/>
    <cellStyle name="_АГ_Корректировка БП 2009_Электроэнергия (таблицы) (2)_01_СЭ_БП скорр2009" xfId="540" xr:uid="{00000000-0005-0000-0000-000017020000}"/>
    <cellStyle name="_АГ_Корректировка БП 2009_Электроэнергия (таблицы) (2)_01_СЭ_БП скорр2009 2" xfId="541" xr:uid="{00000000-0005-0000-0000-000018020000}"/>
    <cellStyle name="_АГ_Корректировка БП 2009_Электроэнергия (таблицы) (2)_01_СЭ_БП скорр2009 3" xfId="542" xr:uid="{00000000-0005-0000-0000-000019020000}"/>
    <cellStyle name="_АГ_Корректировка БП 2009_Электроэнергия (таблицы) (2)_03_БП_2009 ОАО ТЭСК с фактом 1 кв. V2" xfId="543" xr:uid="{00000000-0005-0000-0000-00001A020000}"/>
    <cellStyle name="_АГ_Корректировка БП 2009_Электроэнергия (таблицы) (2)_03_БП_2009 ОАО ТЭСК с фактом 1 кв. V2 2" xfId="544" xr:uid="{00000000-0005-0000-0000-00001B020000}"/>
    <cellStyle name="_АГ_Корректировка БП 2009_Электроэнергия (таблицы) (2)_03_БП_2009 ОАО ТЭСК с фактом 1 кв. V2 3" xfId="545" xr:uid="{00000000-0005-0000-0000-00001C020000}"/>
    <cellStyle name="_АГ_Корректировка БП 2009_Электроэнергия (таблицы) (2)_ПРОГНОЗ 2009 (факт 8 мес, прогноз сент., план окт.-дек.)" xfId="546" xr:uid="{00000000-0005-0000-0000-00001D020000}"/>
    <cellStyle name="_АГ_Корректировка БП 2009_Электроэнергия (таблицы) (2)_ПРОГНОЗ 2009 (факт 8 мес, прогноз сент., план окт.-дек.) 2" xfId="547" xr:uid="{00000000-0005-0000-0000-00001E020000}"/>
    <cellStyle name="_АГ_Корректировка БП 2009_Электроэнергия (таблицы) (2)_ПРОГНОЗ 2009 (факт 8 мес, прогноз сент., план окт.-дек.) 3" xfId="548" xr:uid="{00000000-0005-0000-0000-00001F020000}"/>
    <cellStyle name="_АГ_Корректировка БП 2009_Электроэнергия (таблицы) (2)_Прогноз ПО ТП до конца года" xfId="549" xr:uid="{00000000-0005-0000-0000-000020020000}"/>
    <cellStyle name="_АГ_Корректировка БП 2009_Электроэнергия (таблицы) (2)_Прогноз ПО ТП до конца года 2" xfId="550" xr:uid="{00000000-0005-0000-0000-000021020000}"/>
    <cellStyle name="_АГ_Корректировка БП 2009_Электроэнергия (таблицы) (2)_Прогноз ПО ТП до конца года 3" xfId="551" xr:uid="{00000000-0005-0000-0000-000022020000}"/>
    <cellStyle name="_АГ_Корректировка БП 2009_Электроэнергия (таблицы) (2)_Форматы 2009 к балансовой 1 пг (version 2)" xfId="552" xr:uid="{00000000-0005-0000-0000-000023020000}"/>
    <cellStyle name="_АГ_Корректировка БП 2009_Электроэнергия (таблицы) (2)_Форматы 2009 к балансовой 1 пг (version 2) 2" xfId="553" xr:uid="{00000000-0005-0000-0000-000024020000}"/>
    <cellStyle name="_АГ_Корректировка БП 2009_Электроэнергия (таблицы) (2)_Форматы 2009 к балансовой 1 пг (version 2) 3" xfId="554" xr:uid="{00000000-0005-0000-0000-000025020000}"/>
    <cellStyle name="_АГ_Корректировка БП 2009_Электроэнергия (таблицы) (2)_шаблон для расчета ПО_ТП" xfId="555" xr:uid="{00000000-0005-0000-0000-000026020000}"/>
    <cellStyle name="_АГ_Корректировка БП 2009_Электроэнергия (таблицы) (2)_шаблон для расчета ПО_ТП 2" xfId="556" xr:uid="{00000000-0005-0000-0000-000027020000}"/>
    <cellStyle name="_АГ_Корректировка БП 2009_Электроэнергия (таблицы) (2)_шаблон для расчета ПО_ТП 3" xfId="557" xr:uid="{00000000-0005-0000-0000-000028020000}"/>
    <cellStyle name="_АГ_ПРОГНОЗ 2009 (факт 8 мес, прогноз сент., план окт.-дек.)" xfId="558" xr:uid="{00000000-0005-0000-0000-000029020000}"/>
    <cellStyle name="_АГ_ПРОГНОЗ 2009 (факт 8 мес, прогноз сент., план окт.-дек.) 2" xfId="559" xr:uid="{00000000-0005-0000-0000-00002A020000}"/>
    <cellStyle name="_АГ_ПРОГНОЗ 2009 (факт 8 мес, прогноз сент., план окт.-дек.) 3" xfId="560" xr:uid="{00000000-0005-0000-0000-00002B020000}"/>
    <cellStyle name="_АГ_ФорматБП 2009_направлено в сбыты" xfId="561" xr:uid="{00000000-0005-0000-0000-00002C020000}"/>
    <cellStyle name="_АГ_ФорматБП 2009_направлено в сбыты 2" xfId="562" xr:uid="{00000000-0005-0000-0000-00002D020000}"/>
    <cellStyle name="_АГ_ФорматБП 2009_направлено в сбыты 3" xfId="563" xr:uid="{00000000-0005-0000-0000-00002E020000}"/>
    <cellStyle name="_АГ_Форматы 2009" xfId="564" xr:uid="{00000000-0005-0000-0000-00002F020000}"/>
    <cellStyle name="_АГ_Форматы 2009 2" xfId="565" xr:uid="{00000000-0005-0000-0000-000030020000}"/>
    <cellStyle name="_АГ_Форматы 2009 3" xfId="566" xr:uid="{00000000-0005-0000-0000-000031020000}"/>
    <cellStyle name="_АГ_шаблон для расчета ПО_ТП" xfId="567" xr:uid="{00000000-0005-0000-0000-000032020000}"/>
    <cellStyle name="_АГ_шаблон для расчета ПО_ТП 2" xfId="568" xr:uid="{00000000-0005-0000-0000-000033020000}"/>
    <cellStyle name="_АГ_шаблон для расчета ПО_ТП 3" xfId="569" xr:uid="{00000000-0005-0000-0000-000034020000}"/>
    <cellStyle name="_Альбом форм к БК 2008 общие v5" xfId="570" xr:uid="{00000000-0005-0000-0000-000035020000}"/>
    <cellStyle name="_Анализ сметы_06" xfId="571" xr:uid="{00000000-0005-0000-0000-000036020000}"/>
    <cellStyle name="_Анализатор_регламент_vr3" xfId="572" xr:uid="{00000000-0005-0000-0000-000037020000}"/>
    <cellStyle name="_Анализатор_регламент_vr3 2" xfId="573" xr:uid="{00000000-0005-0000-0000-000038020000}"/>
    <cellStyle name="_Анализатор_регламент_vr3 3" xfId="574" xr:uid="{00000000-0005-0000-0000-000039020000}"/>
    <cellStyle name="_Анализатор_регламент_vr3_Бюджетные формы 2008 план 30.08.07" xfId="575" xr:uid="{00000000-0005-0000-0000-00003A020000}"/>
    <cellStyle name="_Анализатор_регламент_vr3_Бюджетные формы 2008 план 30.08.07 2" xfId="576" xr:uid="{00000000-0005-0000-0000-00003B020000}"/>
    <cellStyle name="_Анализатор_регламент_vr3_Бюджетные формы 2008 план 30.08.07 3" xfId="577" xr:uid="{00000000-0005-0000-0000-00003C020000}"/>
    <cellStyle name="_Анализатор_регламент_vr3_Бюджетные формы 2008 план 30.08.07_Форма 9 3 2009 г " xfId="578" xr:uid="{00000000-0005-0000-0000-00003D020000}"/>
    <cellStyle name="_Анализатор_регламент_vr3_Бюджетные формы 2008 план 30.08.07_Форма 9 3 2009 г  (2)" xfId="579" xr:uid="{00000000-0005-0000-0000-00003E020000}"/>
    <cellStyle name="_Анализатор_регламент_vr3_Бюджетные формы 2008 план 31.08.07" xfId="580" xr:uid="{00000000-0005-0000-0000-00003F020000}"/>
    <cellStyle name="_Анализатор_регламент_vr3_Бюджетные формы 2008 план 31.08.07_Форма 9 3 2009 г " xfId="581" xr:uid="{00000000-0005-0000-0000-000040020000}"/>
    <cellStyle name="_Анализатор_регламент_vr3_Бюджетные формы 2008 план 31.08.07_Форма 9 3 2009 г  (2)" xfId="582" xr:uid="{00000000-0005-0000-0000-000041020000}"/>
    <cellStyle name="_Анализатор_регламент_vr3_Форма 9 3 2009 г " xfId="583" xr:uid="{00000000-0005-0000-0000-000042020000}"/>
    <cellStyle name="_Анализатор_регламент_vr3_Форма 9 3 2009 г  (2)" xfId="584" xr:uid="{00000000-0005-0000-0000-000043020000}"/>
    <cellStyle name="_Аналитические_признаки" xfId="585" xr:uid="{00000000-0005-0000-0000-000044020000}"/>
    <cellStyle name="_Аналитические_признаки - исправленная версия" xfId="586" xr:uid="{00000000-0005-0000-0000-000045020000}"/>
    <cellStyle name="_АСУ ТП ЦПС ЮБ расшифровка( Скорректирован с НА)1" xfId="587" xr:uid="{00000000-0005-0000-0000-000046020000}"/>
    <cellStyle name="_БДР04м05" xfId="588" xr:uid="{00000000-0005-0000-0000-000047020000}"/>
    <cellStyle name="_БДР04м05 2" xfId="589" xr:uid="{00000000-0005-0000-0000-000048020000}"/>
    <cellStyle name="_БДР04м05 3" xfId="590" xr:uid="{00000000-0005-0000-0000-000049020000}"/>
    <cellStyle name="_Бланк по трудозатратам- полная форма" xfId="591" xr:uid="{00000000-0005-0000-0000-00004A020000}"/>
    <cellStyle name="_БП ЗАО НСЭ 2008 год12 рем.фонд маленький 15.11.07" xfId="592" xr:uid="{00000000-0005-0000-0000-00004B020000}"/>
    <cellStyle name="_БП ЗАО НСЭ 2008 год12 рем.фонд маленький 15.11.07 2" xfId="593" xr:uid="{00000000-0005-0000-0000-00004C020000}"/>
    <cellStyle name="_БП ЗАО НСЭ 2008 год12 рем.фонд маленький 15.11.07 3" xfId="594" xr:uid="{00000000-0005-0000-0000-00004D020000}"/>
    <cellStyle name="_БП ОАО НЭ 2007 г!!" xfId="595" xr:uid="{00000000-0005-0000-0000-00004E020000}"/>
    <cellStyle name="_БП ОАО НЭ 2007 г!! 2" xfId="596" xr:uid="{00000000-0005-0000-0000-00004F020000}"/>
    <cellStyle name="_БП ОАО НЭ 2007 г!! 3" xfId="597" xr:uid="{00000000-0005-0000-0000-000050020000}"/>
    <cellStyle name="_Братск_S3182_общ_" xfId="598" xr:uid="{00000000-0005-0000-0000-000051020000}"/>
    <cellStyle name="_Братск_S3182_общ__02. ДС 25_НПС 12_приложения 2_3_25" xfId="599" xr:uid="{00000000-0005-0000-0000-000052020000}"/>
    <cellStyle name="_Братск_S3182_общ__03. ДС 25_АДЭС для НПС 12_приложения 2_3_25" xfId="600" xr:uid="{00000000-0005-0000-0000-000053020000}"/>
    <cellStyle name="_Братск_S3182_общ__04. ДС 24_АДЭС для НПС_12_приложения ОНМ по новому" xfId="601" xr:uid="{00000000-0005-0000-0000-000054020000}"/>
    <cellStyle name="_Братск_S3182_общ__Контракт_НПС_12 №25_онм по новому" xfId="602" xr:uid="{00000000-0005-0000-0000-000055020000}"/>
    <cellStyle name="_Братск_S3182_общ__НПС 12 ОНМ по новому" xfId="603" xr:uid="{00000000-0005-0000-0000-000056020000}"/>
    <cellStyle name="_Бюджет 2007 ЕЭТ" xfId="604" xr:uid="{00000000-0005-0000-0000-000057020000}"/>
    <cellStyle name="_Бюджет 2008 СЭ" xfId="605" xr:uid="{00000000-0005-0000-0000-000058020000}"/>
    <cellStyle name="_Бюджет 2008 СЭ 2" xfId="606" xr:uid="{00000000-0005-0000-0000-000059020000}"/>
    <cellStyle name="_Бюджет 2008 СЭ 3" xfId="607" xr:uid="{00000000-0005-0000-0000-00005A020000}"/>
    <cellStyle name="_Бюджет ЗСМК 2006г (8.12 )" xfId="608" xr:uid="{00000000-0005-0000-0000-00005B020000}"/>
    <cellStyle name="_Бюджет ЗСМК 2006г (8.12 утв БК )" xfId="609" xr:uid="{00000000-0005-0000-0000-00005C020000}"/>
    <cellStyle name="_Бюджет КОСИ на площадках mapping в 15 форму" xfId="610" xr:uid="{00000000-0005-0000-0000-00005D020000}"/>
    <cellStyle name="_Бюджет на 3 квартал 2007 года" xfId="611" xr:uid="{00000000-0005-0000-0000-00005E020000}"/>
    <cellStyle name="_Бюджет на 3 квартал 2007 года (вар2)" xfId="612" xr:uid="{00000000-0005-0000-0000-00005F020000}"/>
    <cellStyle name="_Бюджет на 3 квартал 2007 года (вар2) 2" xfId="613" xr:uid="{00000000-0005-0000-0000-000060020000}"/>
    <cellStyle name="_Бюджет на 3 квартал 2007 года (вар2) 3" xfId="614" xr:uid="{00000000-0005-0000-0000-000061020000}"/>
    <cellStyle name="_Бюджет на 3 квартал 2007 года 2" xfId="615" xr:uid="{00000000-0005-0000-0000-000062020000}"/>
    <cellStyle name="_Бюджет на 3 квартал 2007 года 3" xfId="616" xr:uid="{00000000-0005-0000-0000-000063020000}"/>
    <cellStyle name="_Бюджет на 3 квартал 2007 года 4" xfId="617" xr:uid="{00000000-0005-0000-0000-000064020000}"/>
    <cellStyle name="_Бюджет на 3 квартал 2007 года 5" xfId="618" xr:uid="{00000000-0005-0000-0000-000065020000}"/>
    <cellStyle name="_Бюджет на 3 квартал 2007 года 6" xfId="619" xr:uid="{00000000-0005-0000-0000-000066020000}"/>
    <cellStyle name="_Бюджет на 3 квартал 2007 года 7" xfId="620" xr:uid="{00000000-0005-0000-0000-000067020000}"/>
    <cellStyle name="_Бюджет на 3 квартал 2007 года 8" xfId="621" xr:uid="{00000000-0005-0000-0000-000068020000}"/>
    <cellStyle name="_Бюджет на 3 квартал 2007 года 9" xfId="622" xr:uid="{00000000-0005-0000-0000-000069020000}"/>
    <cellStyle name="_Бюджет на 4 квартал 2007 года" xfId="623" xr:uid="{00000000-0005-0000-0000-00006A020000}"/>
    <cellStyle name="_Бюджет на 4 квартал 2007 года 2" xfId="624" xr:uid="{00000000-0005-0000-0000-00006B020000}"/>
    <cellStyle name="_Бюджет на 4 квартал 2007 года 3" xfId="625" xr:uid="{00000000-0005-0000-0000-00006C020000}"/>
    <cellStyle name="_Бюджетные формы 2008 ГПРГ(ГРО) план год" xfId="626" xr:uid="{00000000-0005-0000-0000-00006D020000}"/>
    <cellStyle name="_Бюджетные формы 2008 ГПРГ(ГРО) план год_Форма 9 3 2009 г " xfId="627" xr:uid="{00000000-0005-0000-0000-00006E020000}"/>
    <cellStyle name="_Бюджетные формы 2008 ГПРГ(ГРО) план год_Форма 9 3 2009 г  (2)" xfId="628" xr:uid="{00000000-0005-0000-0000-00006F020000}"/>
    <cellStyle name="_Бюджетные формы 2008 с кооректировкой" xfId="629" xr:uid="{00000000-0005-0000-0000-000070020000}"/>
    <cellStyle name="_Бюджетные формы 2008 с кооректировкой_Форма 9 3 2009 г " xfId="630" xr:uid="{00000000-0005-0000-0000-000071020000}"/>
    <cellStyle name="_Бюджетные формы 2008 с кооректировкой_Форма 9 3 2009 г  (2)" xfId="631" xr:uid="{00000000-0005-0000-0000-000072020000}"/>
    <cellStyle name="_ВВ - Динамика цен 2007г " xfId="632" xr:uid="{00000000-0005-0000-0000-000073020000}"/>
    <cellStyle name="_вввввв" xfId="633" xr:uid="{00000000-0005-0000-0000-000074020000}"/>
    <cellStyle name="_вввввв 2" xfId="634" xr:uid="{00000000-0005-0000-0000-000075020000}"/>
    <cellStyle name="_вввввв 3" xfId="635" xr:uid="{00000000-0005-0000-0000-000076020000}"/>
    <cellStyle name="_ВДГО" xfId="636" xr:uid="{00000000-0005-0000-0000-000077020000}"/>
    <cellStyle name="_ВЛ110_ геофизика  №9  Проект" xfId="637" xr:uid="{00000000-0005-0000-0000-000078020000}"/>
    <cellStyle name="_ВЛ110_на_НПС-1 смета №8 ИИР Проект" xfId="638" xr:uid="{00000000-0005-0000-0000-000079020000}"/>
    <cellStyle name="_Волна давления" xfId="639" xr:uid="{00000000-0005-0000-0000-00007A020000}"/>
    <cellStyle name="_Все системы 2" xfId="640" xr:uid="{00000000-0005-0000-0000-00007B020000}"/>
    <cellStyle name="_Все системы 2_02. ДС 25_НПС 12_приложения 2_3_25" xfId="641" xr:uid="{00000000-0005-0000-0000-00007C020000}"/>
    <cellStyle name="_Все системы 2_03. ДС 25_АДЭС для НПС 12_приложения 2_3_25" xfId="642" xr:uid="{00000000-0005-0000-0000-00007D020000}"/>
    <cellStyle name="_Все системы 2_04. ДС 24_АДЭС для НПС_12_приложения ОНМ по новому" xfId="643" xr:uid="{00000000-0005-0000-0000-00007E020000}"/>
    <cellStyle name="_Все системы 2_Контракт_НПС_12 №25_онм по новому" xfId="644" xr:uid="{00000000-0005-0000-0000-00007F020000}"/>
    <cellStyle name="_Все системы 2_НПС 12 ОНМ по новому" xfId="645" xr:uid="{00000000-0005-0000-0000-000080020000}"/>
    <cellStyle name="_Выполнение ЦППН-2 декабрь(УКС)" xfId="646" xr:uid="{00000000-0005-0000-0000-000081020000}"/>
    <cellStyle name="_Выручка КХП" xfId="647" xr:uid="{00000000-0005-0000-0000-000082020000}"/>
    <cellStyle name="_выручка по присоединениям2" xfId="648" xr:uid="{00000000-0005-0000-0000-000083020000}"/>
    <cellStyle name="_выручка по присоединениям2 2" xfId="649" xr:uid="{00000000-0005-0000-0000-000084020000}"/>
    <cellStyle name="_выручка по присоединениям2 3" xfId="650" xr:uid="{00000000-0005-0000-0000-000085020000}"/>
    <cellStyle name="_Ген.план, ПОС" xfId="651" xr:uid="{00000000-0005-0000-0000-000086020000}"/>
    <cellStyle name="_График по Ebitda" xfId="652" xr:uid="{00000000-0005-0000-0000-000087020000}"/>
    <cellStyle name="_График реализации проектовa_3" xfId="653" xr:uid="{00000000-0005-0000-0000-000088020000}"/>
    <cellStyle name="_График реализации проектовa_3 2" xfId="654" xr:uid="{00000000-0005-0000-0000-000089020000}"/>
    <cellStyle name="_График реализации проектовa_3 3" xfId="655" xr:uid="{00000000-0005-0000-0000-00008A020000}"/>
    <cellStyle name="_Графитированные электроды - Динамика цен 2007г " xfId="656" xr:uid="{00000000-0005-0000-0000-00008B020000}"/>
    <cellStyle name="_графки - доп слайд" xfId="657" xr:uid="{00000000-0005-0000-0000-00008C020000}"/>
    <cellStyle name="_ГРС Сибай" xfId="658" xr:uid="{00000000-0005-0000-0000-00008D020000}"/>
    <cellStyle name="_ГРС Сибай_02. ДС 25_НПС 12_приложения 2_3_25" xfId="659" xr:uid="{00000000-0005-0000-0000-00008E020000}"/>
    <cellStyle name="_ГРС Сибай_Контракт_НПС_12 №25_онм по новому" xfId="660" xr:uid="{00000000-0005-0000-0000-00008F020000}"/>
    <cellStyle name="_ГРС Сибай_НПС 12 АДЭС онм по ноВому" xfId="661" xr:uid="{00000000-0005-0000-0000-000090020000}"/>
    <cellStyle name="_ГРС Сибай_НПС 12 ОНМ по новому" xfId="662" xr:uid="{00000000-0005-0000-0000-000091020000}"/>
    <cellStyle name="_ГТП проектные Замена трубы_1917-1923 от экспер" xfId="663" xr:uid="{00000000-0005-0000-0000-000092020000}"/>
    <cellStyle name="_ГТП проектные Замена трубы_1917-1923 от экспер_02. ДС 25_НПС 12_приложения 2_3_25" xfId="664" xr:uid="{00000000-0005-0000-0000-000093020000}"/>
    <cellStyle name="_ГТП проектные Замена трубы_1917-1923 от экспер_Контракт_НПС_12 №25_онм по новому" xfId="665" xr:uid="{00000000-0005-0000-0000-000094020000}"/>
    <cellStyle name="_ГТП проектные Замена трубы_1917-1923 от экспер_НПС 12 АДЭС онм по ноВому" xfId="666" xr:uid="{00000000-0005-0000-0000-000095020000}"/>
    <cellStyle name="_ГТП проектные Замена трубы_1917-1923 от экспер_НПС 12 ОНМ по новому" xfId="667" xr:uid="{00000000-0005-0000-0000-000096020000}"/>
    <cellStyle name="_ГТП_НПС Синдор Газ" xfId="668" xr:uid="{00000000-0005-0000-0000-000097020000}"/>
    <cellStyle name="_ГТП_НПС Синдор Газ_02. ДС 25_НПС 12_приложения 2_3_25" xfId="669" xr:uid="{00000000-0005-0000-0000-000098020000}"/>
    <cellStyle name="_ГТП_НПС Синдор Газ_Контракт_НПС_12 №25_онм по новому" xfId="670" xr:uid="{00000000-0005-0000-0000-000099020000}"/>
    <cellStyle name="_ГТП_НПС Синдор Газ_НПС 12 АДЭС онм по ноВому" xfId="671" xr:uid="{00000000-0005-0000-0000-00009A020000}"/>
    <cellStyle name="_ГТП_НПС Синдор Газ_НПС 12 ОНМ по новому" xfId="672" xr:uid="{00000000-0005-0000-0000-00009B020000}"/>
    <cellStyle name="_ГТП_Нюксеница Сметы СМН-11" xfId="673" xr:uid="{00000000-0005-0000-0000-00009C020000}"/>
    <cellStyle name="_ГТП_Нюксеница Сметы СМН-11_02. ДС 25_НПС 12_приложения 2_3_25" xfId="674" xr:uid="{00000000-0005-0000-0000-00009D020000}"/>
    <cellStyle name="_ГТП_Нюксеница Сметы СМН-11_Контракт_НПС_12 №25_онм по новому" xfId="675" xr:uid="{00000000-0005-0000-0000-00009E020000}"/>
    <cellStyle name="_ГТП_Нюксеница Сметы СМН-11_НПС 12 АДЭС онм по ноВому" xfId="676" xr:uid="{00000000-0005-0000-0000-00009F020000}"/>
    <cellStyle name="_ГТП_Нюксеница Сметы СМН-11_НПС 12 ОНМ по новому" xfId="677" xr:uid="{00000000-0005-0000-0000-0000A0020000}"/>
    <cellStyle name="_ГТП_ПИР БИК СМН-Чикшино_11.05.09" xfId="678" xr:uid="{00000000-0005-0000-0000-0000A1020000}"/>
    <cellStyle name="_ГТП_ПИР БИК СМН-Чикшино_11.05.09_02. ДС 25_НПС 12_приложения 2_3_25" xfId="679" xr:uid="{00000000-0005-0000-0000-0000A2020000}"/>
    <cellStyle name="_ГТП_ПИР БИК СМН-Чикшино_11.05.09_Контракт_НПС_12 №25_онм по новому" xfId="680" xr:uid="{00000000-0005-0000-0000-0000A3020000}"/>
    <cellStyle name="_ГТП_ПИР БИК СМН-Чикшино_11.05.09_НПС 12 АДЭС онм по ноВому" xfId="681" xr:uid="{00000000-0005-0000-0000-0000A4020000}"/>
    <cellStyle name="_ГТП_ПИР БИК СМН-Чикшино_11.05.09_НПС 12 ОНМ по новому" xfId="682" xr:uid="{00000000-0005-0000-0000-0000A5020000}"/>
    <cellStyle name="_ГТП_р Сыня Сметы СМН-11" xfId="683" xr:uid="{00000000-0005-0000-0000-0000A6020000}"/>
    <cellStyle name="_ГТП_р Сыня Сметы СМН-11_02. ДС 25_НПС 12_приложения 2_3_25" xfId="684" xr:uid="{00000000-0005-0000-0000-0000A7020000}"/>
    <cellStyle name="_ГТП_р Сыня Сметы СМН-11_Контракт_НПС_12 №25_онм по новому" xfId="685" xr:uid="{00000000-0005-0000-0000-0000A8020000}"/>
    <cellStyle name="_ГТП_р Сыня Сметы СМН-11_НПС 12 АДЭС онм по ноВому" xfId="686" xr:uid="{00000000-0005-0000-0000-0000A9020000}"/>
    <cellStyle name="_ГТП_р Сыня Сметы СМН-11_НПС 12 ОНМ по новому" xfId="687" xr:uid="{00000000-0005-0000-0000-0000AA020000}"/>
    <cellStyle name="_ГТП_р Шаболга Сметы СМН-11" xfId="688" xr:uid="{00000000-0005-0000-0000-0000AB020000}"/>
    <cellStyle name="_ГТП_р Шаболга Сметы СМН-11_02. ДС 25_НПС 12_приложения 2_3_25" xfId="689" xr:uid="{00000000-0005-0000-0000-0000AC020000}"/>
    <cellStyle name="_ГТП_р Шаболга Сметы СМН-11_Контракт_НПС_12 №25_онм по новому" xfId="690" xr:uid="{00000000-0005-0000-0000-0000AD020000}"/>
    <cellStyle name="_ГТП_р Шаболга Сметы СМН-11_НПС 12 АДЭС онм по ноВому" xfId="691" xr:uid="{00000000-0005-0000-0000-0000AE020000}"/>
    <cellStyle name="_ГТП_р Шаболга Сметы СМН-11_НПС 12 ОНМ по новому" xfId="692" xr:uid="{00000000-0005-0000-0000-0000AF020000}"/>
    <cellStyle name="_Д.с.№4  1216-29.2007.ПО - 1 ПС 09.10.08" xfId="693" xr:uid="{00000000-0005-0000-0000-0000B0020000}"/>
    <cellStyle name="_для БК по корректировке НКМК (14 02 06)" xfId="694" xr:uid="{00000000-0005-0000-0000-0000B1020000}"/>
    <cellStyle name="_Для КГОКа ЛИЧНО" xfId="695" xr:uid="{00000000-0005-0000-0000-0000B2020000}"/>
    <cellStyle name="_Для Совета Директоров 2007" xfId="696" xr:uid="{00000000-0005-0000-0000-0000B3020000}"/>
    <cellStyle name="_Для Совета Директоров 2007 2" xfId="697" xr:uid="{00000000-0005-0000-0000-0000B4020000}"/>
    <cellStyle name="_Для Совета Директоров 2007 3" xfId="698" xr:uid="{00000000-0005-0000-0000-0000B5020000}"/>
    <cellStyle name="_для субчиков смета по трудозатратам" xfId="699" xr:uid="{00000000-0005-0000-0000-0000B6020000}"/>
    <cellStyle name="_днс мат" xfId="700" xr:uid="{00000000-0005-0000-0000-0000B7020000}"/>
    <cellStyle name="_ДНС СЗ  НМ свод" xfId="701" xr:uid="{00000000-0005-0000-0000-0000B8020000}"/>
    <cellStyle name="_Добавочные за I квартал" xfId="702" xr:uid="{00000000-0005-0000-0000-0000B9020000}"/>
    <cellStyle name="_Дозакл 5 мес.2000" xfId="703" xr:uid="{00000000-0005-0000-0000-0000BA020000}"/>
    <cellStyle name="_Дозакл 5 мес.2000 2" xfId="704" xr:uid="{00000000-0005-0000-0000-0000BB020000}"/>
    <cellStyle name="_Дозакл 5 мес.2000 3" xfId="705" xr:uid="{00000000-0005-0000-0000-0000BC020000}"/>
    <cellStyle name="_Документ4. Приложение 2.1.кРегламенту Холдинг_БюджетныеФормы" xfId="706" xr:uid="{00000000-0005-0000-0000-0000BD020000}"/>
    <cellStyle name="_Документ4. Приложение 2.1.кРегламенту Холдинг_БюджетныеФормы 2" xfId="707" xr:uid="{00000000-0005-0000-0000-0000BE020000}"/>
    <cellStyle name="_Документ4. Приложение 2.1.кРегламенту Холдинг_БюджетныеФормы 3" xfId="708" xr:uid="{00000000-0005-0000-0000-0000BF020000}"/>
    <cellStyle name="_доп.согл дог136  5 ПОС после ПСО" xfId="709" xr:uid="{00000000-0005-0000-0000-0000C0020000}"/>
    <cellStyle name="_Дополнения к бюджету 2006" xfId="710" xr:uid="{00000000-0005-0000-0000-0000C1020000}"/>
    <cellStyle name="_дополнения к бюджету 2006(ЗСМК НКМК 26.02.2006)" xfId="711" xr:uid="{00000000-0005-0000-0000-0000C2020000}"/>
    <cellStyle name="_Дополнения к бюджету НКМК ЗСМК (20 02 06)" xfId="712" xr:uid="{00000000-0005-0000-0000-0000C3020000}"/>
    <cellStyle name="_Дополнения к инв бюджету 2006 (ЗСМК НКМК)_исправл" xfId="713" xr:uid="{00000000-0005-0000-0000-0000C4020000}"/>
    <cellStyle name="_Единица отчетности_update" xfId="714" xr:uid="{00000000-0005-0000-0000-0000C5020000}"/>
    <cellStyle name="_Ежедекадная справка о векселях в обращении" xfId="715" xr:uid="{00000000-0005-0000-0000-0000C6020000}"/>
    <cellStyle name="_Ежедекадная справка о векселях в обращении 2" xfId="716" xr:uid="{00000000-0005-0000-0000-0000C7020000}"/>
    <cellStyle name="_Ежедекадная справка о векселях в обращении 3" xfId="717" xr:uid="{00000000-0005-0000-0000-0000C8020000}"/>
    <cellStyle name="_Ежедекадная справка о движении заемных средств" xfId="718" xr:uid="{00000000-0005-0000-0000-0000C9020000}"/>
    <cellStyle name="_Ежедекадная справка о движении заемных средств (2)" xfId="719" xr:uid="{00000000-0005-0000-0000-0000CA020000}"/>
    <cellStyle name="_Ежедекадная справка о движении заемных средств (2) 2" xfId="720" xr:uid="{00000000-0005-0000-0000-0000CB020000}"/>
    <cellStyle name="_Ежедекадная справка о движении заемных средств (2) 3" xfId="721" xr:uid="{00000000-0005-0000-0000-0000CC020000}"/>
    <cellStyle name="_Ежедекадная справка о движении заемных средств 2" xfId="722" xr:uid="{00000000-0005-0000-0000-0000CD020000}"/>
    <cellStyle name="_Ежедекадная справка о движении заемных средств 3" xfId="723" xr:uid="{00000000-0005-0000-0000-0000CE020000}"/>
    <cellStyle name="_Ежедекадная справка о движении заемных средств 4" xfId="724" xr:uid="{00000000-0005-0000-0000-0000CF020000}"/>
    <cellStyle name="_Ежедекадная справка о движении заемных средств 5" xfId="725" xr:uid="{00000000-0005-0000-0000-0000D0020000}"/>
    <cellStyle name="_Ежедекадная справка о движении заемных средств 6" xfId="726" xr:uid="{00000000-0005-0000-0000-0000D1020000}"/>
    <cellStyle name="_Ежедекадная справка о движении заемных средств 7" xfId="727" xr:uid="{00000000-0005-0000-0000-0000D2020000}"/>
    <cellStyle name="_Ежедекадная справка о движении заемных средств 8" xfId="728" xr:uid="{00000000-0005-0000-0000-0000D3020000}"/>
    <cellStyle name="_Ежедекадная справка о движении заемных средств 9" xfId="729" xr:uid="{00000000-0005-0000-0000-0000D4020000}"/>
    <cellStyle name="_ЖУРНАЛ КС-6А" xfId="730" xr:uid="{00000000-0005-0000-0000-0000D5020000}"/>
    <cellStyle name="_ЗАПСИБ ВАНАДИЙ (26.09.06)" xfId="731" xr:uid="{00000000-0005-0000-0000-0000D6020000}"/>
    <cellStyle name="_Затраты на НОО Общество ветеранов_Торопова" xfId="732" xr:uid="{00000000-0005-0000-0000-0000D7020000}"/>
    <cellStyle name="_Затраты на НОО Общество ветеранов_Торопова 2" xfId="733" xr:uid="{00000000-0005-0000-0000-0000D8020000}"/>
    <cellStyle name="_Затраты на НОО Общество ветеранов_Торопова 3" xfId="734" xr:uid="{00000000-0005-0000-0000-0000D9020000}"/>
    <cellStyle name="_ЗИП" xfId="735" xr:uid="{00000000-0005-0000-0000-0000DA020000}"/>
    <cellStyle name="_ЗИП_02. ДС 25_НПС 12_приложения 2_3_25" xfId="736" xr:uid="{00000000-0005-0000-0000-0000DB020000}"/>
    <cellStyle name="_ЗИП_03. ДС 25_АДЭС для НПС 12_приложения 2_3_25" xfId="737" xr:uid="{00000000-0005-0000-0000-0000DC020000}"/>
    <cellStyle name="_ЗИП_04. ДС 24_АДЭС для НПС_12_приложения ОНМ по новому" xfId="738" xr:uid="{00000000-0005-0000-0000-0000DD020000}"/>
    <cellStyle name="_ЗИП_Контракт_НПС_12 №25_онм по новому" xfId="739" xr:uid="{00000000-0005-0000-0000-0000DE020000}"/>
    <cellStyle name="_ЗИП_НПС 12 ОНМ по новому" xfId="740" xr:uid="{00000000-0005-0000-0000-0000DF020000}"/>
    <cellStyle name="_ЗРУ Микунь Д изм 1" xfId="741" xr:uid="{00000000-0005-0000-0000-0000E0020000}"/>
    <cellStyle name="_ЗРУ таёжная" xfId="742" xr:uid="{00000000-0005-0000-0000-0000E1020000}"/>
    <cellStyle name="_ЗСМК осв (2006-09-27) план(2)" xfId="743" xr:uid="{00000000-0005-0000-0000-0000E2020000}"/>
    <cellStyle name="_ЗСМК отчет за январь 2006 (2005.12.27) план ЕХ" xfId="744" xr:uid="{00000000-0005-0000-0000-0000E3020000}"/>
    <cellStyle name="_ЗСМК отчет за январь 2006 (2006.01.10) план2 ЕХ" xfId="745" xr:uid="{00000000-0005-0000-0000-0000E4020000}"/>
    <cellStyle name="_измененные формы для беляева" xfId="746" xr:uid="{00000000-0005-0000-0000-0000E5020000}"/>
    <cellStyle name="_измененные формы для беляева_Форма 9 3 2009 г " xfId="747" xr:uid="{00000000-0005-0000-0000-0000E6020000}"/>
    <cellStyle name="_измененные формы для беляева_Форма 9 3 2009 г  (2)" xfId="748" xr:uid="{00000000-0005-0000-0000-0000E7020000}"/>
    <cellStyle name="_Исключение в отчете о ПУ - Настройки_v17 01 07" xfId="749" xr:uid="{00000000-0005-0000-0000-0000E8020000}"/>
    <cellStyle name="_Исп.аппарат" xfId="750" xr:uid="{00000000-0005-0000-0000-0000E9020000}"/>
    <cellStyle name="_Исп.аппарат 2" xfId="751" xr:uid="{00000000-0005-0000-0000-0000EA020000}"/>
    <cellStyle name="_Исп.аппарат 3" xfId="752" xr:uid="{00000000-0005-0000-0000-0000EB020000}"/>
    <cellStyle name="_Исполнительная смета № 3  от 03.12.09" xfId="753" xr:uid="{00000000-0005-0000-0000-0000EC020000}"/>
    <cellStyle name="_Исправленый 28.07.05 Уяр" xfId="754" xr:uid="{00000000-0005-0000-0000-0000ED020000}"/>
    <cellStyle name="_ИТМ ГО ЧС" xfId="755" xr:uid="{00000000-0005-0000-0000-0000EE020000}"/>
    <cellStyle name="_К206 РН-Автоматика" xfId="756" xr:uid="{00000000-0005-0000-0000-0000EF020000}"/>
    <cellStyle name="_Кал.план ВЛ-35кв Угутская" xfId="757" xr:uid="{00000000-0005-0000-0000-0000F0020000}"/>
    <cellStyle name="_Кал.план ВЛ-35кв Угутская_02. ДС 25_НПС 12_приложения 2_3_25" xfId="758" xr:uid="{00000000-0005-0000-0000-0000F1020000}"/>
    <cellStyle name="_Кал.план ВЛ-35кв Угутская_03. ДС 25_АДЭС для НПС 12_приложения 2_3_25" xfId="759" xr:uid="{00000000-0005-0000-0000-0000F2020000}"/>
    <cellStyle name="_Кал.план ВЛ-35кв Угутская_04. ДС 24_АДЭС для НПС_12_приложения ОНМ по новому" xfId="760" xr:uid="{00000000-0005-0000-0000-0000F3020000}"/>
    <cellStyle name="_Кал.план ВЛ-35кв Угутская_Контракт_НПС_12 №25_онм по новому" xfId="761" xr:uid="{00000000-0005-0000-0000-0000F4020000}"/>
    <cellStyle name="_Кал.план ВЛ-35кв Угутская_НПС 12 ОНМ по новому" xfId="762" xr:uid="{00000000-0005-0000-0000-0000F5020000}"/>
    <cellStyle name="_КДФТ Лемпино материалы и оборудование" xfId="763" xr:uid="{00000000-0005-0000-0000-0000F6020000}"/>
    <cellStyle name="_Книга1" xfId="764" xr:uid="{00000000-0005-0000-0000-0000F7020000}"/>
    <cellStyle name="_Книга1 (4)" xfId="765" xr:uid="{00000000-0005-0000-0000-0000F8020000}"/>
    <cellStyle name="_Книга1 2" xfId="766" xr:uid="{00000000-0005-0000-0000-0000F9020000}"/>
    <cellStyle name="_Книга1 3" xfId="767" xr:uid="{00000000-0005-0000-0000-0000FA020000}"/>
    <cellStyle name="_Книга1 4" xfId="768" xr:uid="{00000000-0005-0000-0000-0000FB020000}"/>
    <cellStyle name="_Книга1_База на торги 23 5.7.10 НПС 12" xfId="769" xr:uid="{00000000-0005-0000-0000-0000FC020000}"/>
    <cellStyle name="_Книга1_База на торги 23 5.7.10 НПС 12_02. ДС 25_НПС 12_приложения 2_3_25" xfId="770" xr:uid="{00000000-0005-0000-0000-0000FD020000}"/>
    <cellStyle name="_Книга1_База на торги 23 5.7.10 НПС 12_Контракт_НПС_12 №25_онм по новому" xfId="771" xr:uid="{00000000-0005-0000-0000-0000FE020000}"/>
    <cellStyle name="_Книга1_База на торги 23 5.7.10 НПС 12_НПС 12 АДЭС онм по ноВому" xfId="772" xr:uid="{00000000-0005-0000-0000-0000FF020000}"/>
    <cellStyle name="_Книга1_База на торги 23 5.7.10 НПС 12_НПС 12 ОНМ по новому" xfId="773" xr:uid="{00000000-0005-0000-0000-000000030000}"/>
    <cellStyle name="_Книга3" xfId="774" xr:uid="{00000000-0005-0000-0000-000001030000}"/>
    <cellStyle name="_Книга3 2" xfId="775" xr:uid="{00000000-0005-0000-0000-000002030000}"/>
    <cellStyle name="_Книга3 3" xfId="776" xr:uid="{00000000-0005-0000-0000-000003030000}"/>
    <cellStyle name="_Книга3_New Form10_2" xfId="777" xr:uid="{00000000-0005-0000-0000-000004030000}"/>
    <cellStyle name="_Книга3_New Form10_2 2" xfId="778" xr:uid="{00000000-0005-0000-0000-000005030000}"/>
    <cellStyle name="_Книга3_New Form10_2 3" xfId="779" xr:uid="{00000000-0005-0000-0000-000006030000}"/>
    <cellStyle name="_Книга3_Nsi" xfId="780" xr:uid="{00000000-0005-0000-0000-000007030000}"/>
    <cellStyle name="_Книга3_Nsi 2" xfId="781" xr:uid="{00000000-0005-0000-0000-000008030000}"/>
    <cellStyle name="_Книга3_Nsi 3" xfId="782" xr:uid="{00000000-0005-0000-0000-000009030000}"/>
    <cellStyle name="_Книга3_Nsi_1" xfId="783" xr:uid="{00000000-0005-0000-0000-00000A030000}"/>
    <cellStyle name="_Книга3_Nsi_1 2" xfId="784" xr:uid="{00000000-0005-0000-0000-00000B030000}"/>
    <cellStyle name="_Книга3_Nsi_1 3" xfId="785" xr:uid="{00000000-0005-0000-0000-00000C030000}"/>
    <cellStyle name="_Книга3_Nsi_139" xfId="786" xr:uid="{00000000-0005-0000-0000-00000D030000}"/>
    <cellStyle name="_Книга3_Nsi_139 2" xfId="787" xr:uid="{00000000-0005-0000-0000-00000E030000}"/>
    <cellStyle name="_Книга3_Nsi_139 3" xfId="788" xr:uid="{00000000-0005-0000-0000-00000F030000}"/>
    <cellStyle name="_Книга3_Nsi_140" xfId="789" xr:uid="{00000000-0005-0000-0000-000010030000}"/>
    <cellStyle name="_Книга3_Nsi_140 2" xfId="790" xr:uid="{00000000-0005-0000-0000-000011030000}"/>
    <cellStyle name="_Книга3_Nsi_140 3" xfId="791" xr:uid="{00000000-0005-0000-0000-000012030000}"/>
    <cellStyle name="_Книга3_Nsi_140(Зах)" xfId="792" xr:uid="{00000000-0005-0000-0000-000013030000}"/>
    <cellStyle name="_Книга3_Nsi_140(Зах) 2" xfId="793" xr:uid="{00000000-0005-0000-0000-000014030000}"/>
    <cellStyle name="_Книга3_Nsi_140(Зах) 3" xfId="794" xr:uid="{00000000-0005-0000-0000-000015030000}"/>
    <cellStyle name="_Книга3_Nsi_140_mod" xfId="795" xr:uid="{00000000-0005-0000-0000-000016030000}"/>
    <cellStyle name="_Книга3_Nsi_140_mod 2" xfId="796" xr:uid="{00000000-0005-0000-0000-000017030000}"/>
    <cellStyle name="_Книга3_Nsi_140_mod 3" xfId="797" xr:uid="{00000000-0005-0000-0000-000018030000}"/>
    <cellStyle name="_Книга3_Summary" xfId="798" xr:uid="{00000000-0005-0000-0000-000019030000}"/>
    <cellStyle name="_Книга3_Summary 2" xfId="799" xr:uid="{00000000-0005-0000-0000-00001A030000}"/>
    <cellStyle name="_Книга3_Summary 3" xfId="800" xr:uid="{00000000-0005-0000-0000-00001B030000}"/>
    <cellStyle name="_Книга3_Tax_form_1кв_3" xfId="801" xr:uid="{00000000-0005-0000-0000-00001C030000}"/>
    <cellStyle name="_Книга3_Tax_form_1кв_3 2" xfId="802" xr:uid="{00000000-0005-0000-0000-00001D030000}"/>
    <cellStyle name="_Книга3_Tax_form_1кв_3 3" xfId="803" xr:uid="{00000000-0005-0000-0000-00001E030000}"/>
    <cellStyle name="_Книга3_БКЭ" xfId="804" xr:uid="{00000000-0005-0000-0000-00001F030000}"/>
    <cellStyle name="_Книга3_БКЭ 2" xfId="805" xr:uid="{00000000-0005-0000-0000-000020030000}"/>
    <cellStyle name="_Книга3_БКЭ 3" xfId="806" xr:uid="{00000000-0005-0000-0000-000021030000}"/>
    <cellStyle name="_Книга7" xfId="807" xr:uid="{00000000-0005-0000-0000-000022030000}"/>
    <cellStyle name="_Книга7 2" xfId="808" xr:uid="{00000000-0005-0000-0000-000023030000}"/>
    <cellStyle name="_Книга7 3" xfId="809" xr:uid="{00000000-0005-0000-0000-000024030000}"/>
    <cellStyle name="_Книга7_New Form10_2" xfId="810" xr:uid="{00000000-0005-0000-0000-000025030000}"/>
    <cellStyle name="_Книга7_New Form10_2 2" xfId="811" xr:uid="{00000000-0005-0000-0000-000026030000}"/>
    <cellStyle name="_Книга7_New Form10_2 3" xfId="812" xr:uid="{00000000-0005-0000-0000-000027030000}"/>
    <cellStyle name="_Книга7_Nsi" xfId="813" xr:uid="{00000000-0005-0000-0000-000028030000}"/>
    <cellStyle name="_Книга7_Nsi 2" xfId="814" xr:uid="{00000000-0005-0000-0000-000029030000}"/>
    <cellStyle name="_Книга7_Nsi 3" xfId="815" xr:uid="{00000000-0005-0000-0000-00002A030000}"/>
    <cellStyle name="_Книга7_Nsi_1" xfId="816" xr:uid="{00000000-0005-0000-0000-00002B030000}"/>
    <cellStyle name="_Книга7_Nsi_1 2" xfId="817" xr:uid="{00000000-0005-0000-0000-00002C030000}"/>
    <cellStyle name="_Книга7_Nsi_1 3" xfId="818" xr:uid="{00000000-0005-0000-0000-00002D030000}"/>
    <cellStyle name="_Книга7_Nsi_139" xfId="819" xr:uid="{00000000-0005-0000-0000-00002E030000}"/>
    <cellStyle name="_Книга7_Nsi_139 2" xfId="820" xr:uid="{00000000-0005-0000-0000-00002F030000}"/>
    <cellStyle name="_Книга7_Nsi_139 3" xfId="821" xr:uid="{00000000-0005-0000-0000-000030030000}"/>
    <cellStyle name="_Книга7_Nsi_140" xfId="822" xr:uid="{00000000-0005-0000-0000-000031030000}"/>
    <cellStyle name="_Книга7_Nsi_140 2" xfId="823" xr:uid="{00000000-0005-0000-0000-000032030000}"/>
    <cellStyle name="_Книга7_Nsi_140 3" xfId="824" xr:uid="{00000000-0005-0000-0000-000033030000}"/>
    <cellStyle name="_Книга7_Nsi_140(Зах)" xfId="825" xr:uid="{00000000-0005-0000-0000-000034030000}"/>
    <cellStyle name="_Книга7_Nsi_140(Зах) 2" xfId="826" xr:uid="{00000000-0005-0000-0000-000035030000}"/>
    <cellStyle name="_Книга7_Nsi_140(Зах) 3" xfId="827" xr:uid="{00000000-0005-0000-0000-000036030000}"/>
    <cellStyle name="_Книга7_Nsi_140_mod" xfId="828" xr:uid="{00000000-0005-0000-0000-000037030000}"/>
    <cellStyle name="_Книга7_Nsi_140_mod 2" xfId="829" xr:uid="{00000000-0005-0000-0000-000038030000}"/>
    <cellStyle name="_Книга7_Nsi_140_mod 3" xfId="830" xr:uid="{00000000-0005-0000-0000-000039030000}"/>
    <cellStyle name="_Книга7_Summary" xfId="831" xr:uid="{00000000-0005-0000-0000-00003A030000}"/>
    <cellStyle name="_Книга7_Summary 2" xfId="832" xr:uid="{00000000-0005-0000-0000-00003B030000}"/>
    <cellStyle name="_Книга7_Summary 3" xfId="833" xr:uid="{00000000-0005-0000-0000-00003C030000}"/>
    <cellStyle name="_Книга7_Tax_form_1кв_3" xfId="834" xr:uid="{00000000-0005-0000-0000-00003D030000}"/>
    <cellStyle name="_Книга7_Tax_form_1кв_3 2" xfId="835" xr:uid="{00000000-0005-0000-0000-00003E030000}"/>
    <cellStyle name="_Книга7_Tax_form_1кв_3 3" xfId="836" xr:uid="{00000000-0005-0000-0000-00003F030000}"/>
    <cellStyle name="_Книга7_БКЭ" xfId="837" xr:uid="{00000000-0005-0000-0000-000040030000}"/>
    <cellStyle name="_Книга7_БКЭ 2" xfId="838" xr:uid="{00000000-0005-0000-0000-000041030000}"/>
    <cellStyle name="_Книга7_БКЭ 3" xfId="839" xr:uid="{00000000-0005-0000-0000-000042030000}"/>
    <cellStyle name="_КНС куста 205" xfId="840" xr:uid="{00000000-0005-0000-0000-000043030000}"/>
    <cellStyle name="_КНС куста 216 прилож" xfId="841" xr:uid="{00000000-0005-0000-0000-000044030000}"/>
    <cellStyle name="_Командировочные" xfId="842" xr:uid="{00000000-0005-0000-0000-000045030000}"/>
    <cellStyle name="_Командировочные_02. ДС 25_НПС 12_приложения 2_3_25" xfId="843" xr:uid="{00000000-0005-0000-0000-000046030000}"/>
    <cellStyle name="_Командировочные_Контракт_НПС_12 №25_онм по новому" xfId="844" xr:uid="{00000000-0005-0000-0000-000047030000}"/>
    <cellStyle name="_Командировочные_НПС 12 АДЭС онм по ноВому" xfId="845" xr:uid="{00000000-0005-0000-0000-000048030000}"/>
    <cellStyle name="_Командировочные_НПС 12 ОНМ по новому" xfId="846" xr:uid="{00000000-0005-0000-0000-000049030000}"/>
    <cellStyle name="_Консолидация и отчетность - мастерданные" xfId="847" xr:uid="{00000000-0005-0000-0000-00004A030000}"/>
    <cellStyle name="_Копия 1750608-0016Д004 исп км 83 км 116 смета № 13 2 - геофизика" xfId="848" xr:uid="{00000000-0005-0000-0000-00004B030000}"/>
    <cellStyle name="_Копия БП_доп макет" xfId="849" xr:uid="{00000000-0005-0000-0000-00004C030000}"/>
    <cellStyle name="_Копия ЖУРНАЛ КС-6А" xfId="850" xr:uid="{00000000-0005-0000-0000-00004D030000}"/>
    <cellStyle name="_Копия Матрица-отчет факт 2006г. 08_05_07" xfId="851" xr:uid="{00000000-0005-0000-0000-00004E030000}"/>
    <cellStyle name="_Копия Матрица-отчет факт 2006г. 08_05_07 2" xfId="852" xr:uid="{00000000-0005-0000-0000-00004F030000}"/>
    <cellStyle name="_Копия Матрица-отчет факт 2006г. 08_05_07 3" xfId="853" xr:uid="{00000000-0005-0000-0000-000050030000}"/>
    <cellStyle name="_Копия по трудозатратам спец разделы (2)" xfId="854" xr:uid="{00000000-0005-0000-0000-000051030000}"/>
    <cellStyle name="_Копия Смета ПИР для зак (Газ геодезия)V3" xfId="855" xr:uid="{00000000-0005-0000-0000-000052030000}"/>
    <cellStyle name="_Копия Смета ПИР для зак (Газ геодезия)V3_02. ДС 25_НПС 12_приложения 2_3_25" xfId="856" xr:uid="{00000000-0005-0000-0000-000053030000}"/>
    <cellStyle name="_Копия Смета ПИР для зак (Газ геодезия)V3_Контракт_НПС_12 №25_онм по новому" xfId="857" xr:uid="{00000000-0005-0000-0000-000054030000}"/>
    <cellStyle name="_Копия Смета ПИР для зак (Газ геодезия)V3_НПС 12 АДЭС онм по ноВому" xfId="858" xr:uid="{00000000-0005-0000-0000-000055030000}"/>
    <cellStyle name="_Копия Смета ПИР для зак (Газ геодезия)V3_НПС 12 ОНМ по новому" xfId="859" xr:uid="{00000000-0005-0000-0000-000056030000}"/>
    <cellStyle name="_Кор-ка_1кв_БП_ОАОСЭV2-Правильный прогнозный баланс" xfId="860" xr:uid="{00000000-0005-0000-0000-000057030000}"/>
    <cellStyle name="_Кор-ка_1кв_БП_ОАОСЭV2-Правильный прогнозный баланс 2" xfId="861" xr:uid="{00000000-0005-0000-0000-000058030000}"/>
    <cellStyle name="_Кор-ка_1кв_БП_ОАОСЭV2-Правильный прогнозный баланс 3" xfId="862" xr:uid="{00000000-0005-0000-0000-000059030000}"/>
    <cellStyle name="_Корректировка БП_№3 (17.09.07)" xfId="863" xr:uid="{00000000-0005-0000-0000-00005A030000}"/>
    <cellStyle name="_Корректировка БП_№3 (17.09.07) 2" xfId="864" xr:uid="{00000000-0005-0000-0000-00005B030000}"/>
    <cellStyle name="_Корректировка БП_№3 (17.09.07) 3" xfId="865" xr:uid="{00000000-0005-0000-0000-00005C030000}"/>
    <cellStyle name="_КСВТ" xfId="866" xr:uid="{00000000-0005-0000-0000-00005D030000}"/>
    <cellStyle name="_КСВТ_02. ДС 25_НПС 12_приложения 2_3_25" xfId="867" xr:uid="{00000000-0005-0000-0000-00005E030000}"/>
    <cellStyle name="_КСВТ_03. ДС 25_АДЭС для НПС 12_приложения 2_3_25" xfId="868" xr:uid="{00000000-0005-0000-0000-00005F030000}"/>
    <cellStyle name="_КСВТ_04. ДС 24_АДЭС для НПС_12_приложения ОНМ по новому" xfId="869" xr:uid="{00000000-0005-0000-0000-000060030000}"/>
    <cellStyle name="_КСВТ_Контракт_НПС_12 №25_онм по новому" xfId="870" xr:uid="{00000000-0005-0000-0000-000061030000}"/>
    <cellStyle name="_КСВТ_НПС 12 ОНМ по новому" xfId="871" xr:uid="{00000000-0005-0000-0000-000062030000}"/>
    <cellStyle name="_Куликова ОПП" xfId="872" xr:uid="{00000000-0005-0000-0000-000063030000}"/>
    <cellStyle name="_Куликова ОПП 2" xfId="873" xr:uid="{00000000-0005-0000-0000-000064030000}"/>
    <cellStyle name="_Куликова ОПП 3" xfId="874" xr:uid="{00000000-0005-0000-0000-000065030000}"/>
    <cellStyle name="_Куст 142  6950-Р142  для работы с подрядчиком" xfId="875" xr:uid="{00000000-0005-0000-0000-000066030000}"/>
    <cellStyle name="_Куст 143 6950 Д1 для работы с подрядчиком" xfId="876" xr:uid="{00000000-0005-0000-0000-000067030000}"/>
    <cellStyle name="_Куст 289" xfId="877" xr:uid="{00000000-0005-0000-0000-000068030000}"/>
    <cellStyle name="_Куст 291 6950-Р291" xfId="878" xr:uid="{00000000-0005-0000-0000-000069030000}"/>
    <cellStyle name="_Леско1" xfId="879" xr:uid="{00000000-0005-0000-0000-00006A030000}"/>
    <cellStyle name="_Леско1_02. ДС 25_НПС 12_приложения 2_3_25" xfId="880" xr:uid="{00000000-0005-0000-0000-00006B030000}"/>
    <cellStyle name="_Леско1_03. ДС 25_АДЭС для НПС 12_приложения 2_3_25" xfId="881" xr:uid="{00000000-0005-0000-0000-00006C030000}"/>
    <cellStyle name="_Леско1_04. ДС 24_АДЭС для НПС_12_приложения ОНМ по новому" xfId="882" xr:uid="{00000000-0005-0000-0000-00006D030000}"/>
    <cellStyle name="_Леско1_Контракт_НПС_12 №25_онм по новому" xfId="883" xr:uid="{00000000-0005-0000-0000-00006E030000}"/>
    <cellStyle name="_Леско1_НПС 12 ОНМ по новому" xfId="884" xr:uid="{00000000-0005-0000-0000-00006F030000}"/>
    <cellStyle name="_Мастер-бюджет СЭ 2008" xfId="885" xr:uid="{00000000-0005-0000-0000-000070030000}"/>
    <cellStyle name="_Мастер-бюджет СЭ 2008 2" xfId="886" xr:uid="{00000000-0005-0000-0000-000071030000}"/>
    <cellStyle name="_Мастер-бюджет СЭ 2008 3" xfId="887" xr:uid="{00000000-0005-0000-0000-000072030000}"/>
    <cellStyle name="_материалы КНС 216" xfId="888" xr:uid="{00000000-0005-0000-0000-000073030000}"/>
    <cellStyle name="_МБ ОАО НЭ 2007" xfId="889" xr:uid="{00000000-0005-0000-0000-000074030000}"/>
    <cellStyle name="_МБ ОАО НЭ 2007 2" xfId="890" xr:uid="{00000000-0005-0000-0000-000075030000}"/>
    <cellStyle name="_МБ ОАО НЭ 2007 3" xfId="891" xr:uid="{00000000-0005-0000-0000-000076030000}"/>
    <cellStyle name="_Микроэкономика  1 Проектные работы" xfId="892" xr:uid="{00000000-0005-0000-0000-000077030000}"/>
    <cellStyle name="_Микроэкономика  1 Проектные работы_02. ДС 25_НПС 12_приложения 2_3_25" xfId="893" xr:uid="{00000000-0005-0000-0000-000078030000}"/>
    <cellStyle name="_Микроэкономика  1 Проектные работы_03. ДС 25_АДЭС для НПС 12_приложения 2_3_25" xfId="894" xr:uid="{00000000-0005-0000-0000-000079030000}"/>
    <cellStyle name="_Микроэкономика  1 Проектные работы_04. ДС 24_АДЭС для НПС_12_приложения ОНМ по новому" xfId="895" xr:uid="{00000000-0005-0000-0000-00007A030000}"/>
    <cellStyle name="_Микроэкономика  1 Проектные работы_Контракт_НПС_12 №25_онм по новому" xfId="896" xr:uid="{00000000-0005-0000-0000-00007B030000}"/>
    <cellStyle name="_Микроэкономика  1 Проектные работы_НПС 12 ОНМ по новому" xfId="897" xr:uid="{00000000-0005-0000-0000-00007C030000}"/>
    <cellStyle name="_Микроэкономика  2 Проектные работы" xfId="898" xr:uid="{00000000-0005-0000-0000-00007D030000}"/>
    <cellStyle name="_Микроэкономика  2 Проектные работы_02. ДС 25_НПС 12_приложения 2_3_25" xfId="899" xr:uid="{00000000-0005-0000-0000-00007E030000}"/>
    <cellStyle name="_Микроэкономика  2 Проектные работы_03. ДС 25_АДЭС для НПС 12_приложения 2_3_25" xfId="900" xr:uid="{00000000-0005-0000-0000-00007F030000}"/>
    <cellStyle name="_Микроэкономика  2 Проектные работы_04. ДС 24_АДЭС для НПС_12_приложения ОНМ по новому" xfId="901" xr:uid="{00000000-0005-0000-0000-000080030000}"/>
    <cellStyle name="_Микроэкономика  2 Проектные работы_Контракт_НПС_12 №25_онм по новому" xfId="902" xr:uid="{00000000-0005-0000-0000-000081030000}"/>
    <cellStyle name="_Микроэкономика  2 Проектные работы_НПС 12 ОНМ по новому" xfId="903" xr:uid="{00000000-0005-0000-0000-000082030000}"/>
    <cellStyle name="_Мощности_МП_исх_формы_ручного_ввода" xfId="904" xr:uid="{00000000-0005-0000-0000-000083030000}"/>
    <cellStyle name="_НКМК для БК по корр 2006" xfId="905" xr:uid="{00000000-0005-0000-0000-000084030000}"/>
    <cellStyle name="_НКМК отчет за декабрь (2006.01.30) факт ЕХ ФУ" xfId="906" xr:uid="{00000000-0005-0000-0000-000085030000}"/>
    <cellStyle name="_Новая база" xfId="907" xr:uid="{00000000-0005-0000-0000-000086030000}"/>
    <cellStyle name="_Новая база_02. ДС 25_НПС 12_приложения 2_3_25" xfId="908" xr:uid="{00000000-0005-0000-0000-000087030000}"/>
    <cellStyle name="_Новая база_Контракт_НПС_12 №25_онм по новому" xfId="909" xr:uid="{00000000-0005-0000-0000-000088030000}"/>
    <cellStyle name="_Новая база_НПС 12 АДЭС онм по ноВому" xfId="910" xr:uid="{00000000-0005-0000-0000-000089030000}"/>
    <cellStyle name="_Новая база_НПС 12 ОНМ по новому" xfId="911" xr:uid="{00000000-0005-0000-0000-00008A030000}"/>
    <cellStyle name="_Нормы расхода сырья и материалов(27.09)" xfId="912" xr:uid="{00000000-0005-0000-0000-00008B030000}"/>
    <cellStyle name="_Нормы_НТМК(с расш по прир.газу)" xfId="913" xr:uid="{00000000-0005-0000-0000-00008C030000}"/>
    <cellStyle name="_НПЗ" xfId="914" xr:uid="{00000000-0005-0000-0000-00008D030000}"/>
    <cellStyle name="_НПЗ (2)" xfId="915" xr:uid="{00000000-0005-0000-0000-00008E030000}"/>
    <cellStyle name="_НПС-4  ДС№10готово" xfId="916" xr:uid="{00000000-0005-0000-0000-00008F030000}"/>
    <cellStyle name="_НПС-4 (Д.С №3)" xfId="917" xr:uid="{00000000-0005-0000-0000-000090030000}"/>
    <cellStyle name="_НПС-4 (Д.С №4) 09.04.08" xfId="918" xr:uid="{00000000-0005-0000-0000-000091030000}"/>
    <cellStyle name="_НПС-4 (изм.физики)" xfId="919" xr:uid="{00000000-0005-0000-0000-000092030000}"/>
    <cellStyle name="_НПС-4 (изм.физики) на печать ДС№7" xfId="920" xr:uid="{00000000-0005-0000-0000-000093030000}"/>
    <cellStyle name="_НПС-4 (ПНР)  ДС№8" xfId="921" xr:uid="{00000000-0005-0000-0000-000094030000}"/>
    <cellStyle name="_НПС-4 РАСПРЕДЕЛЕНИЕ" xfId="922" xr:uid="{00000000-0005-0000-0000-000095030000}"/>
    <cellStyle name="_Обновление справочников Энергетика от 16 01" xfId="923" xr:uid="{00000000-0005-0000-0000-000096030000}"/>
    <cellStyle name="_Оборудование  КНС 143" xfId="924" xr:uid="{00000000-0005-0000-0000-000097030000}"/>
    <cellStyle name="_Обустройство одной скважины геофизика" xfId="925" xr:uid="{00000000-0005-0000-0000-000098030000}"/>
    <cellStyle name="_Объемы гидро по УПСВ_Ю" xfId="926" xr:uid="{00000000-0005-0000-0000-000099030000}"/>
    <cellStyle name="_Ожидаемое по плану продаж_факт_ноябрь_191208_last" xfId="927" xr:uid="{00000000-0005-0000-0000-00009A030000}"/>
    <cellStyle name="_Ожидаемое по плану продаж_факт_ноябрь_191208_last 2" xfId="928" xr:uid="{00000000-0005-0000-0000-00009B030000}"/>
    <cellStyle name="_Ожидаемое по плану продаж_факт_ноябрь_191208_last 3" xfId="929" xr:uid="{00000000-0005-0000-0000-00009C030000}"/>
    <cellStyle name="_ОКОНЧАТЕЛЬНО БП 2007 ОАО СЭ v1" xfId="930" xr:uid="{00000000-0005-0000-0000-00009D030000}"/>
    <cellStyle name="_ОКОНЧАТЕЛЬНО БП 2007 ОАО СЭ v1 2" xfId="931" xr:uid="{00000000-0005-0000-0000-00009E030000}"/>
    <cellStyle name="_ОКОНЧАТЕЛЬНО БП 2007 ОАО СЭ v1 3" xfId="932" xr:uid="{00000000-0005-0000-0000-00009F030000}"/>
    <cellStyle name="_ООО Плазма напорн.нефтепр уз19е уз5а ОКОНЧАТ" xfId="933" xr:uid="{00000000-0005-0000-0000-0000A0030000}"/>
    <cellStyle name="_ОПУ" xfId="934" xr:uid="{00000000-0005-0000-0000-0000A1030000}"/>
    <cellStyle name="_ОПУ_02. ДС 25_НПС 12_приложения 2_3_25" xfId="935" xr:uid="{00000000-0005-0000-0000-0000A2030000}"/>
    <cellStyle name="_ОПУ_03. ДС 25_АДЭС для НПС 12_приложения 2_3_25" xfId="936" xr:uid="{00000000-0005-0000-0000-0000A3030000}"/>
    <cellStyle name="_ОПУ_04. ДС 24_АДЭС для НПС_12_приложения ОНМ по новому" xfId="937" xr:uid="{00000000-0005-0000-0000-0000A4030000}"/>
    <cellStyle name="_ОПУ_Контракт_НПС_12 №25_онм по новому" xfId="938" xr:uid="{00000000-0005-0000-0000-0000A5030000}"/>
    <cellStyle name="_ОПУ_НПС 12 ОНМ по новому" xfId="939" xr:uid="{00000000-0005-0000-0000-0000A6030000}"/>
    <cellStyle name="_ост на 4 квартал" xfId="940" xr:uid="{00000000-0005-0000-0000-0000A7030000}"/>
    <cellStyle name="_От Маркеловой" xfId="941" xr:uid="{00000000-0005-0000-0000-0000A8030000}"/>
    <cellStyle name="_Отчет об исполнении бюджета за 6 мес 2007_печать" xfId="942" xr:uid="{00000000-0005-0000-0000-0000A9030000}"/>
    <cellStyle name="_Отчет об исполнении бюджета за 6 мес 2007_печать 2" xfId="943" xr:uid="{00000000-0005-0000-0000-0000AA030000}"/>
    <cellStyle name="_Отчет об исполнении бюджета за 6 мес 2007_печать 3" xfId="944" xr:uid="{00000000-0005-0000-0000-0000AB030000}"/>
    <cellStyle name="_Отчет по исполнению финансирования 2007г - внутренняя форма" xfId="945" xr:uid="{00000000-0005-0000-0000-0000AC030000}"/>
    <cellStyle name="_Отчет по исполнению финансирования 2007г - внутренняя форма_02. ДС 25_НПС 12_приложения 2_3_25" xfId="946" xr:uid="{00000000-0005-0000-0000-0000AD030000}"/>
    <cellStyle name="_Отчет по исполнению финансирования 2007г - внутренняя форма_Контракт_НПС_12 №25_онм по новому" xfId="947" xr:uid="{00000000-0005-0000-0000-0000AE030000}"/>
    <cellStyle name="_Отчет по исполнению финансирования 2007г - внутренняя форма_НПС 12 АДЭС онм по ноВому" xfId="948" xr:uid="{00000000-0005-0000-0000-0000AF030000}"/>
    <cellStyle name="_Отчет по исполнению финансирования 2007г - внутренняя форма_НПС 12 ОНМ по новому" xfId="949" xr:uid="{00000000-0005-0000-0000-0000B0030000}"/>
    <cellStyle name="_Отчисления профсоюзу и выплаты освобожд.работ_Торопова" xfId="950" xr:uid="{00000000-0005-0000-0000-0000B1030000}"/>
    <cellStyle name="_Отчисления профсоюзу и выплаты освобожд.работ_Торопова 2" xfId="951" xr:uid="{00000000-0005-0000-0000-0000B2030000}"/>
    <cellStyle name="_Отчисления профсоюзу и выплаты освобожд.работ_Торопова 3" xfId="952" xr:uid="{00000000-0005-0000-0000-0000B3030000}"/>
    <cellStyle name="_Пакет №1 (Coal)" xfId="953" xr:uid="{00000000-0005-0000-0000-0000B4030000}"/>
    <cellStyle name="_Пакет ГОКи" xfId="954" xr:uid="{00000000-0005-0000-0000-0000B5030000}"/>
    <cellStyle name="_Пакет по МП" xfId="955" xr:uid="{00000000-0005-0000-0000-0000B6030000}"/>
    <cellStyle name="_Пакет форм 2 уровня_ЕвразЭК11" xfId="956" xr:uid="{00000000-0005-0000-0000-0000B7030000}"/>
    <cellStyle name="_Пакет_НМТП от 21.09" xfId="957" xr:uid="{00000000-0005-0000-0000-0000B8030000}"/>
    <cellStyle name="_Пакет_НМТП." xfId="958" xr:uid="{00000000-0005-0000-0000-0000B9030000}"/>
    <cellStyle name="_Пакет_форм_2_уровня_ГОКи_модель" xfId="959" xr:uid="{00000000-0005-0000-0000-0000BA030000}"/>
    <cellStyle name="_Пакет_форм_2_уровня_МП" xfId="960" xr:uid="{00000000-0005-0000-0000-0000BB030000}"/>
    <cellStyle name="_Периферия" xfId="961" xr:uid="{00000000-0005-0000-0000-0000BC030000}"/>
    <cellStyle name="_Периферия_02. ДС 25_НПС 12_приложения 2_3_25" xfId="962" xr:uid="{00000000-0005-0000-0000-0000BD030000}"/>
    <cellStyle name="_Периферия_03. ДС 25_АДЭС для НПС 12_приложения 2_3_25" xfId="963" xr:uid="{00000000-0005-0000-0000-0000BE030000}"/>
    <cellStyle name="_Периферия_04. ДС 24_АДЭС для НПС_12_приложения ОНМ по новому" xfId="964" xr:uid="{00000000-0005-0000-0000-0000BF030000}"/>
    <cellStyle name="_Периферия_Контракт_НПС_12 №25_онм по новому" xfId="965" xr:uid="{00000000-0005-0000-0000-0000C0030000}"/>
    <cellStyle name="_Периферия_НПС 12 ОНМ по новому" xfId="966" xr:uid="{00000000-0005-0000-0000-0000C1030000}"/>
    <cellStyle name="_План закупок на август 2006_ООБ" xfId="967" xr:uid="{00000000-0005-0000-0000-0000C2030000}"/>
    <cellStyle name="_план ПП" xfId="968" xr:uid="{00000000-0005-0000-0000-0000C3030000}"/>
    <cellStyle name="_план ПП 2" xfId="969" xr:uid="{00000000-0005-0000-0000-0000C4030000}"/>
    <cellStyle name="_план ПП 3" xfId="970" xr:uid="{00000000-0005-0000-0000-0000C5030000}"/>
    <cellStyle name="_пнр" xfId="971" xr:uid="{00000000-0005-0000-0000-0000C6030000}"/>
    <cellStyle name="_ПНР городская баня" xfId="972" xr:uid="{00000000-0005-0000-0000-0000C7030000}"/>
    <cellStyle name="_ПНР кусты приобское 238,241,243,245,251 Нефтьмонтаж" xfId="973" xr:uid="{00000000-0005-0000-0000-0000C8030000}"/>
    <cellStyle name="_ПНР образец" xfId="974" xr:uid="{00000000-0005-0000-0000-0000C9030000}"/>
    <cellStyle name="_по трудозатратам аа" xfId="975" xr:uid="{00000000-0005-0000-0000-0000CA030000}"/>
    <cellStyle name="_постоянный водозабор" xfId="976" xr:uid="{00000000-0005-0000-0000-0000CB030000}"/>
    <cellStyle name="_ПП план-факт" xfId="977" xr:uid="{00000000-0005-0000-0000-0000CC030000}"/>
    <cellStyle name="_ПП план-факт 2" xfId="978" xr:uid="{00000000-0005-0000-0000-0000CD030000}"/>
    <cellStyle name="_ПП план-факт 3" xfId="979" xr:uid="{00000000-0005-0000-0000-0000CE030000}"/>
    <cellStyle name="_предварит_объемы_гидро_на_нефть ГЗУ Чумаковская УСНИПГ" xfId="980" xr:uid="{00000000-0005-0000-0000-0000CF030000}"/>
    <cellStyle name="_предварительные объемы водозабор Делингде гидро" xfId="981" xr:uid="{00000000-0005-0000-0000-0000D0030000}"/>
    <cellStyle name="_Презентация бюджета 2006" xfId="982" xr:uid="{00000000-0005-0000-0000-0000D1030000}"/>
    <cellStyle name="_Прик РКС-265-п от 21.11.2005г. прил 1 к Регламенту" xfId="983" xr:uid="{00000000-0005-0000-0000-0000D2030000}"/>
    <cellStyle name="_Прик РКС-265-п от 21.11.2005г. прил 1 к Регламенту 2" xfId="984" xr:uid="{00000000-0005-0000-0000-0000D3030000}"/>
    <cellStyle name="_Прик РКС-265-п от 21.11.2005г. прил 1 к Регламенту 3" xfId="985" xr:uid="{00000000-0005-0000-0000-0000D4030000}"/>
    <cellStyle name="_ПРИЛ. 2003_ЧТЭ" xfId="986" xr:uid="{00000000-0005-0000-0000-0000D5030000}"/>
    <cellStyle name="_ПРИЛ. 2003_ЧТЭ 2" xfId="987" xr:uid="{00000000-0005-0000-0000-0000D6030000}"/>
    <cellStyle name="_ПРИЛ. 2003_ЧТЭ 3" xfId="988" xr:uid="{00000000-0005-0000-0000-0000D7030000}"/>
    <cellStyle name="_Приложение 1_Бюджетные формы 2008 ГПРГ(ГРО) план год" xfId="989" xr:uid="{00000000-0005-0000-0000-0000D8030000}"/>
    <cellStyle name="_Приложение 4_Расшифровки" xfId="990" xr:uid="{00000000-0005-0000-0000-0000D9030000}"/>
    <cellStyle name="_Приложение 4_Расшифровки_Форма 9 3 2009 г " xfId="991" xr:uid="{00000000-0005-0000-0000-0000DA030000}"/>
    <cellStyle name="_Приложение 4_Расшифровки_Форма 9 3 2009 г  (2)" xfId="992" xr:uid="{00000000-0005-0000-0000-0000DB030000}"/>
    <cellStyle name="_Приложение № 1 к регламенту по формированию Инвестиционной программы" xfId="993" xr:uid="{00000000-0005-0000-0000-0000DC030000}"/>
    <cellStyle name="_Приложение № 1 к регламенту по формированию Инвестиционной программы 2" xfId="994" xr:uid="{00000000-0005-0000-0000-0000DD030000}"/>
    <cellStyle name="_Приложение № 1 к регламенту по формированию Инвестиционной программы 3" xfId="995" xr:uid="{00000000-0005-0000-0000-0000DE030000}"/>
    <cellStyle name="_Приложение откр." xfId="996" xr:uid="{00000000-0005-0000-0000-0000DF030000}"/>
    <cellStyle name="_Приложение откр. 2" xfId="997" xr:uid="{00000000-0005-0000-0000-0000E0030000}"/>
    <cellStyle name="_Приложение откр. 3" xfId="998" xr:uid="{00000000-0005-0000-0000-0000E1030000}"/>
    <cellStyle name="_Приложение_бизнес-план 2008_корпоратив(Винникова)" xfId="999" xr:uid="{00000000-0005-0000-0000-0000E2030000}"/>
    <cellStyle name="_Приложение_бизнес-план 2008_корпоратив(Винникова) 2" xfId="1000" xr:uid="{00000000-0005-0000-0000-0000E3030000}"/>
    <cellStyle name="_Приложение_бизнес-план 2008_корпоратив(Винникова) 3" xfId="1001" xr:uid="{00000000-0005-0000-0000-0000E4030000}"/>
    <cellStyle name="_Приложения к БК" xfId="1002" xr:uid="{00000000-0005-0000-0000-0000E5030000}"/>
    <cellStyle name="_Приложения к БК 2" xfId="1003" xr:uid="{00000000-0005-0000-0000-0000E6030000}"/>
    <cellStyle name="_Приложения к БК 3" xfId="1004" xr:uid="{00000000-0005-0000-0000-0000E7030000}"/>
    <cellStyle name="_Приложения к договору 136РРЛ" xfId="1005" xr:uid="{00000000-0005-0000-0000-0000E8030000}"/>
    <cellStyle name="_ПРИЛОЖЕНИЯ к договору кор" xfId="1006" xr:uid="{00000000-0005-0000-0000-0000E9030000}"/>
    <cellStyle name="_Приложения к регламенту v 6" xfId="1007" xr:uid="{00000000-0005-0000-0000-0000EA030000}"/>
    <cellStyle name="_Приложения к регламенту v 6 2" xfId="1008" xr:uid="{00000000-0005-0000-0000-0000EB030000}"/>
    <cellStyle name="_Приложения к регламенту v 6 3" xfId="1009" xr:uid="{00000000-0005-0000-0000-0000EC030000}"/>
    <cellStyle name="_Причал тяжеловесов гидро предварительные" xfId="1010" xr:uid="{00000000-0005-0000-0000-0000ED030000}"/>
    <cellStyle name="_проверка" xfId="1011" xr:uid="{00000000-0005-0000-0000-0000EE030000}"/>
    <cellStyle name="_Проверка Расчет дог.цены Куст скв. 205 БИС1(от подрядчика) согласовано" xfId="1012" xr:uid="{00000000-0005-0000-0000-0000EF030000}"/>
    <cellStyle name="_Прогноз освоения'05 ЗСМК (2005.11.02)ЕХ" xfId="1013" xr:uid="{00000000-0005-0000-0000-0000F0030000}"/>
    <cellStyle name="_Прогноз цен на сырье для бюджета 2008 (24 09 07) добавлен сентябрь" xfId="1014" xr:uid="{00000000-0005-0000-0000-0000F1030000}"/>
    <cellStyle name="_Проект бюджета ДИТ_Программа развития инфортехнологий -Ф_19_2007" xfId="1015" xr:uid="{00000000-0005-0000-0000-0000F2030000}"/>
    <cellStyle name="_Проект формы 2.1_2.2_2.3_03.09._18-33" xfId="1016" xr:uid="{00000000-0005-0000-0000-0000F3030000}"/>
    <cellStyle name="_проект_инвест_программы_2" xfId="1017" xr:uid="{00000000-0005-0000-0000-0000F4030000}"/>
    <cellStyle name="_проект_инвест_программы_2 2" xfId="1018" xr:uid="{00000000-0005-0000-0000-0000F5030000}"/>
    <cellStyle name="_проект_инвест_программы_2 3" xfId="1019" xr:uid="{00000000-0005-0000-0000-0000F6030000}"/>
    <cellStyle name="_Проектные работы" xfId="1020" xr:uid="{00000000-0005-0000-0000-0000F7030000}"/>
    <cellStyle name="_Проектные работы_02. ДС 25_НПС 12_приложения 2_3_25" xfId="1021" xr:uid="{00000000-0005-0000-0000-0000F8030000}"/>
    <cellStyle name="_Проектные работы_03. ДС 25_АДЭС для НПС 12_приложения 2_3_25" xfId="1022" xr:uid="{00000000-0005-0000-0000-0000F9030000}"/>
    <cellStyle name="_Проектные работы_04. ДС 24_АДЭС для НПС_12_приложения ОНМ по новому" xfId="1023" xr:uid="{00000000-0005-0000-0000-0000FA030000}"/>
    <cellStyle name="_Проектные работы_Контракт_НПС_12 №25_онм по новому" xfId="1024" xr:uid="{00000000-0005-0000-0000-0000FB030000}"/>
    <cellStyle name="_Проектные работы_НПС 12 ОНМ по новому" xfId="1025" xr:uid="{00000000-0005-0000-0000-0000FC030000}"/>
    <cellStyle name="_Произв. расходы 2008_05.12.07" xfId="1026" xr:uid="{00000000-0005-0000-0000-0000FD030000}"/>
    <cellStyle name="_Производственная программа на 2008 г  от22.10" xfId="1027" xr:uid="{00000000-0005-0000-0000-0000FE030000}"/>
    <cellStyle name="_ПФ14" xfId="1028" xr:uid="{00000000-0005-0000-0000-0000FF030000}"/>
    <cellStyle name="_ПФ14 2" xfId="1029" xr:uid="{00000000-0005-0000-0000-000000040000}"/>
    <cellStyle name="_ПФ14 3" xfId="1030" xr:uid="{00000000-0005-0000-0000-000001040000}"/>
    <cellStyle name="_р Сыня Сметы СМН-11" xfId="1031" xr:uid="{00000000-0005-0000-0000-000002040000}"/>
    <cellStyle name="_р Сыня Сметы СМН-11_02. ДС 25_НПС 12_приложения 2_3_25" xfId="1032" xr:uid="{00000000-0005-0000-0000-000003040000}"/>
    <cellStyle name="_р Сыня Сметы СМН-11_Контракт_НПС_12 №25_онм по новому" xfId="1033" xr:uid="{00000000-0005-0000-0000-000004040000}"/>
    <cellStyle name="_р Сыня Сметы СМН-11_НПС 12 АДЭС онм по ноВому" xfId="1034" xr:uid="{00000000-0005-0000-0000-000005040000}"/>
    <cellStyle name="_р Сыня Сметы СМН-11_НПС 12 ОНМ по новому" xfId="1035" xr:uid="{00000000-0005-0000-0000-000006040000}"/>
    <cellStyle name="_р Холуйница Сметы СМН-11" xfId="1036" xr:uid="{00000000-0005-0000-0000-000007040000}"/>
    <cellStyle name="_р Холуйница Сметы СМН-11_02. ДС 25_НПС 12_приложения 2_3_25" xfId="1037" xr:uid="{00000000-0005-0000-0000-000008040000}"/>
    <cellStyle name="_р Холуйница Сметы СМН-11_Контракт_НПС_12 №25_онм по новому" xfId="1038" xr:uid="{00000000-0005-0000-0000-000009040000}"/>
    <cellStyle name="_р Холуйница Сметы СМН-11_НПС 12 АДЭС онм по ноВому" xfId="1039" xr:uid="{00000000-0005-0000-0000-00000A040000}"/>
    <cellStyle name="_р Холуйница Сметы СМН-11_НПС 12 ОНМ по новому" xfId="1040" xr:uid="{00000000-0005-0000-0000-00000B040000}"/>
    <cellStyle name="_Рабочие станции" xfId="1041" xr:uid="{00000000-0005-0000-0000-00000C040000}"/>
    <cellStyle name="_Рабочие станции_02. ДС 25_НПС 12_приложения 2_3_25" xfId="1042" xr:uid="{00000000-0005-0000-0000-00000D040000}"/>
    <cellStyle name="_Рабочие станции_03. ДС 25_АДЭС для НПС 12_приложения 2_3_25" xfId="1043" xr:uid="{00000000-0005-0000-0000-00000E040000}"/>
    <cellStyle name="_Рабочие станции_04. ДС 24_АДЭС для НПС_12_приложения ОНМ по новому" xfId="1044" xr:uid="{00000000-0005-0000-0000-00000F040000}"/>
    <cellStyle name="_Рабочие станции_Контракт_НПС_12 №25_онм по новому" xfId="1045" xr:uid="{00000000-0005-0000-0000-000010040000}"/>
    <cellStyle name="_Рабочие станции_НПС 12 ОНМ по новому" xfId="1046" xr:uid="{00000000-0005-0000-0000-000011040000}"/>
    <cellStyle name="_Расчет графика по смете за 2007 г" xfId="1047" xr:uid="{00000000-0005-0000-0000-000012040000}"/>
    <cellStyle name="_Расчет договорной цены Куст скважины 209 БИС3" xfId="1048" xr:uid="{00000000-0005-0000-0000-000013040000}"/>
    <cellStyle name="_Расчёт стоимост 1 чел-часа по ПИР (КНТЦ1 ) (2)" xfId="1049" xr:uid="{00000000-0005-0000-0000-000014040000}"/>
    <cellStyle name="_Расшиф.командир.расходов" xfId="1050" xr:uid="{00000000-0005-0000-0000-000015040000}"/>
    <cellStyle name="_Расшифровка затрат по подрядному ремонту за 1 полугодие_23_07_07" xfId="1051" xr:uid="{00000000-0005-0000-0000-000016040000}"/>
    <cellStyle name="_Расшифровка затрат по подрядному ремонту за 1 полугодие_23_07_07 2" xfId="1052" xr:uid="{00000000-0005-0000-0000-000017040000}"/>
    <cellStyle name="_Расшифровка затрат по подрядному ремонту за 1 полугодие_23_07_07 3" xfId="1053" xr:uid="{00000000-0005-0000-0000-000018040000}"/>
    <cellStyle name="_расшифровки" xfId="1054" xr:uid="{00000000-0005-0000-0000-000019040000}"/>
    <cellStyle name="_расшифровки (2)" xfId="1055" xr:uid="{00000000-0005-0000-0000-00001A040000}"/>
    <cellStyle name="_расшифровки (2) 2" xfId="1056" xr:uid="{00000000-0005-0000-0000-00001B040000}"/>
    <cellStyle name="_расшифровки (2) 3" xfId="1057" xr:uid="{00000000-0005-0000-0000-00001C040000}"/>
    <cellStyle name="_расшифровки 2" xfId="1058" xr:uid="{00000000-0005-0000-0000-00001D040000}"/>
    <cellStyle name="_расшифровки 3" xfId="1059" xr:uid="{00000000-0005-0000-0000-00001E040000}"/>
    <cellStyle name="_расшифровки 4" xfId="1060" xr:uid="{00000000-0005-0000-0000-00001F040000}"/>
    <cellStyle name="_расшифровки 5" xfId="1061" xr:uid="{00000000-0005-0000-0000-000020040000}"/>
    <cellStyle name="_расшифровки 6" xfId="1062" xr:uid="{00000000-0005-0000-0000-000021040000}"/>
    <cellStyle name="_расшифровки 7" xfId="1063" xr:uid="{00000000-0005-0000-0000-000022040000}"/>
    <cellStyle name="_расшифровки 8" xfId="1064" xr:uid="{00000000-0005-0000-0000-000023040000}"/>
    <cellStyle name="_расшифровки 9" xfId="1065" xr:uid="{00000000-0005-0000-0000-000024040000}"/>
    <cellStyle name="_Расшифровки_1кв_2002" xfId="1066" xr:uid="{00000000-0005-0000-0000-000025040000}"/>
    <cellStyle name="_Расшифровки_1кв_2002 2" xfId="1067" xr:uid="{00000000-0005-0000-0000-000026040000}"/>
    <cellStyle name="_Расшифровки_1кв_2002 3" xfId="1068" xr:uid="{00000000-0005-0000-0000-000027040000}"/>
    <cellStyle name="_Ремонты 2008 ОПР" xfId="1069" xr:uid="{00000000-0005-0000-0000-000028040000}"/>
    <cellStyle name="_Ремонты 2008 ОПР 2" xfId="1070" xr:uid="{00000000-0005-0000-0000-000029040000}"/>
    <cellStyle name="_Ремонты 2008 ОПР 3" xfId="1071" xr:uid="{00000000-0005-0000-0000-00002A040000}"/>
    <cellStyle name="_Ресурсы НПС-4" xfId="1072" xr:uid="{00000000-0005-0000-0000-00002B040000}"/>
    <cellStyle name="_РН 231105" xfId="1073" xr:uid="{00000000-0005-0000-0000-00002C040000}"/>
    <cellStyle name="_РН-А" xfId="1074" xr:uid="{00000000-0005-0000-0000-00002D040000}"/>
    <cellStyle name="_Ростовский (3)" xfId="1075" xr:uid="{00000000-0005-0000-0000-00002E040000}"/>
    <cellStyle name="_Ростовский (3)_02. ДС 25_НПС 12_приложения 2_3_25" xfId="1076" xr:uid="{00000000-0005-0000-0000-00002F040000}"/>
    <cellStyle name="_Ростовский (3)_Контракт_НПС_12 №25_онм по новому" xfId="1077" xr:uid="{00000000-0005-0000-0000-000030040000}"/>
    <cellStyle name="_Ростовский (3)_НПС 12 АДЭС онм по ноВому" xfId="1078" xr:uid="{00000000-0005-0000-0000-000031040000}"/>
    <cellStyle name="_Ростовский (3)_НПС 12 ОНМ по новому" xfId="1079" xr:uid="{00000000-0005-0000-0000-000032040000}"/>
    <cellStyle name="_Сбор Б-пл. 2008г" xfId="1080" xr:uid="{00000000-0005-0000-0000-000033040000}"/>
    <cellStyle name="_Сбор Б-пл. 2008г 2" xfId="1081" xr:uid="{00000000-0005-0000-0000-000034040000}"/>
    <cellStyle name="_Сбор Б-пл. 2008г 3" xfId="1082" xr:uid="{00000000-0005-0000-0000-000035040000}"/>
    <cellStyle name="_Свод КНС куст 216" xfId="1083" xr:uid="{00000000-0005-0000-0000-000036040000}"/>
    <cellStyle name="_Свод КНС ОМБИНКА доп сог" xfId="1084" xr:uid="{00000000-0005-0000-0000-000037040000}"/>
    <cellStyle name="_Свод отчетов по МП" xfId="1085" xr:uid="{00000000-0005-0000-0000-000038040000}"/>
    <cellStyle name="_Свод табл доходов на 2005 год" xfId="1086" xr:uid="{00000000-0005-0000-0000-000039040000}"/>
    <cellStyle name="_Свод табл доходов на 2005 год_Форма 9 3 2009 г " xfId="1087" xr:uid="{00000000-0005-0000-0000-00003A040000}"/>
    <cellStyle name="_Свод табл доходов на 2005 год_Форма 9 3 2009 г  (2)" xfId="1088" xr:uid="{00000000-0005-0000-0000-00003B040000}"/>
    <cellStyle name="_свод ЦППН 3 ЮБ 1" xfId="1089" xr:uid="{00000000-0005-0000-0000-00003C040000}"/>
    <cellStyle name="_свод ЦПС Приразл РНА 2006-кор" xfId="1090" xr:uid="{00000000-0005-0000-0000-00003D040000}"/>
    <cellStyle name="_сводная смета" xfId="1091" xr:uid="{00000000-0005-0000-0000-00003E040000}"/>
    <cellStyle name="_сводная смета_02. ДС 25_НПС 12_приложения 2_3_25" xfId="1092" xr:uid="{00000000-0005-0000-0000-00003F040000}"/>
    <cellStyle name="_сводная смета_03. ДС 25_АДЭС для НПС 12_приложения 2_3_25" xfId="1093" xr:uid="{00000000-0005-0000-0000-000040040000}"/>
    <cellStyle name="_сводная смета_04. ДС 24_АДЭС для НПС_12_приложения ОНМ по новому" xfId="1094" xr:uid="{00000000-0005-0000-0000-000041040000}"/>
    <cellStyle name="_сводная смета_Контракт_НПС_12 №25_онм по новому" xfId="1095" xr:uid="{00000000-0005-0000-0000-000042040000}"/>
    <cellStyle name="_сводная смета_НПС 12 ОНМ по новому" xfId="1096" xr:uid="{00000000-0005-0000-0000-000043040000}"/>
    <cellStyle name="_Сводные сметы" xfId="1097" xr:uid="{00000000-0005-0000-0000-000044040000}"/>
    <cellStyle name="_Сводные сметы_02. ДС 25_НПС 12_приложения 2_3_25" xfId="1098" xr:uid="{00000000-0005-0000-0000-000045040000}"/>
    <cellStyle name="_Сводные сметы_Контракт_НПС_12 №25_онм по новому" xfId="1099" xr:uid="{00000000-0005-0000-0000-000046040000}"/>
    <cellStyle name="_Сводные сметы_НПС 12 АДЭС онм по ноВому" xfId="1100" xr:uid="{00000000-0005-0000-0000-000047040000}"/>
    <cellStyle name="_Сводные сметы_НПС 12 ОНМ по новому" xfId="1101" xr:uid="{00000000-0005-0000-0000-000048040000}"/>
    <cellStyle name="_Сводный отчет о ДДС" xfId="1102" xr:uid="{00000000-0005-0000-0000-000049040000}"/>
    <cellStyle name="_Сводный отчет о ДДС 2" xfId="1103" xr:uid="{00000000-0005-0000-0000-00004A040000}"/>
    <cellStyle name="_Сводный отчет о ДДС 3" xfId="1104" xr:uid="{00000000-0005-0000-0000-00004B040000}"/>
    <cellStyle name="_Сводный отчет о ДДС_Бюджетные формы 2008 план 30.08.07" xfId="1105" xr:uid="{00000000-0005-0000-0000-00004C040000}"/>
    <cellStyle name="_Сводный отчет о ДДС_Бюджетные формы 2008 план 30.08.07 2" xfId="1106" xr:uid="{00000000-0005-0000-0000-00004D040000}"/>
    <cellStyle name="_Сводный отчет о ДДС_Бюджетные формы 2008 план 30.08.07 3" xfId="1107" xr:uid="{00000000-0005-0000-0000-00004E040000}"/>
    <cellStyle name="_Сводный отчет о ДДС_Бюджетные формы 2008 план 30.08.07_Форма 9 3 2009 г " xfId="1108" xr:uid="{00000000-0005-0000-0000-00004F040000}"/>
    <cellStyle name="_Сводный отчет о ДДС_Бюджетные формы 2008 план 30.08.07_Форма 9 3 2009 г  (2)" xfId="1109" xr:uid="{00000000-0005-0000-0000-000050040000}"/>
    <cellStyle name="_Сводный отчет о ДДС_Бюджетные формы 2008 план 31.08.07" xfId="1110" xr:uid="{00000000-0005-0000-0000-000051040000}"/>
    <cellStyle name="_Сводный отчет о ДДС_Бюджетные формы 2008 план 31.08.07_Форма 9 3 2009 г " xfId="1111" xr:uid="{00000000-0005-0000-0000-000052040000}"/>
    <cellStyle name="_Сводный отчет о ДДС_Бюджетные формы 2008 план 31.08.07_Форма 9 3 2009 г  (2)" xfId="1112" xr:uid="{00000000-0005-0000-0000-000053040000}"/>
    <cellStyle name="_Сводный отчет о ДДС_Форма 9 3 2009 г " xfId="1113" xr:uid="{00000000-0005-0000-0000-000054040000}"/>
    <cellStyle name="_Сводный отчет о ДДС_Форма 9 3 2009 г  (2)" xfId="1114" xr:uid="{00000000-0005-0000-0000-000055040000}"/>
    <cellStyle name="_СводРазбивка_ИА-2007 г" xfId="1115" xr:uid="{00000000-0005-0000-0000-000056040000}"/>
    <cellStyle name="_СводРазбивка_ИА-2007 г (УТВ.25.05.07)" xfId="1116" xr:uid="{00000000-0005-0000-0000-000057040000}"/>
    <cellStyle name="_СводРазбивка_ИА-2007 г (УТВ.25.05.07) 2" xfId="1117" xr:uid="{00000000-0005-0000-0000-000058040000}"/>
    <cellStyle name="_СводРазбивка_ИА-2007 г (УТВ.25.05.07) 3" xfId="1118" xr:uid="{00000000-0005-0000-0000-000059040000}"/>
    <cellStyle name="_СводРазбивка_ИА-2007 г 2" xfId="1119" xr:uid="{00000000-0005-0000-0000-00005A040000}"/>
    <cellStyle name="_СводРазбивка_ИА-2007 г 3" xfId="1120" xr:uid="{00000000-0005-0000-0000-00005B040000}"/>
    <cellStyle name="_СводРазбивка_ИА-2007 г 4" xfId="1121" xr:uid="{00000000-0005-0000-0000-00005C040000}"/>
    <cellStyle name="_СводРазбивка_ИА-2007 г 5" xfId="1122" xr:uid="{00000000-0005-0000-0000-00005D040000}"/>
    <cellStyle name="_СводРазбивка_ИА-2007 г 6" xfId="1123" xr:uid="{00000000-0005-0000-0000-00005E040000}"/>
    <cellStyle name="_СводРазбивка_ИА-2007 г 7" xfId="1124" xr:uid="{00000000-0005-0000-0000-00005F040000}"/>
    <cellStyle name="_СводРазбивка_ИА-2007 г 8" xfId="1125" xr:uid="{00000000-0005-0000-0000-000060040000}"/>
    <cellStyle name="_СводРазбивка_ИА-2007 г 9" xfId="1126" xr:uid="{00000000-0005-0000-0000-000061040000}"/>
    <cellStyle name="_Сдача имущества в аренду" xfId="1127" xr:uid="{00000000-0005-0000-0000-000062040000}"/>
    <cellStyle name="_Сдача имущества в аренду 2" xfId="1128" xr:uid="{00000000-0005-0000-0000-000063040000}"/>
    <cellStyle name="_Сдача имущества в аренду 3" xfId="1129" xr:uid="{00000000-0005-0000-0000-000064040000}"/>
    <cellStyle name="_Сервера" xfId="1130" xr:uid="{00000000-0005-0000-0000-000065040000}"/>
    <cellStyle name="_Сервера_02. ДС 25_НПС 12_приложения 2_3_25" xfId="1131" xr:uid="{00000000-0005-0000-0000-000066040000}"/>
    <cellStyle name="_Сервера_03. ДС 25_АДЭС для НПС 12_приложения 2_3_25" xfId="1132" xr:uid="{00000000-0005-0000-0000-000067040000}"/>
    <cellStyle name="_Сервера_04. ДС 24_АДЭС для НПС_12_приложения ОНМ по новому" xfId="1133" xr:uid="{00000000-0005-0000-0000-000068040000}"/>
    <cellStyle name="_Сервера_Контракт_НПС_12 №25_онм по новому" xfId="1134" xr:uid="{00000000-0005-0000-0000-000069040000}"/>
    <cellStyle name="_Сервера_НПС 12 ОНМ по новому" xfId="1135" xr:uid="{00000000-0005-0000-0000-00006A040000}"/>
    <cellStyle name="_Система управления" xfId="1136" xr:uid="{00000000-0005-0000-0000-00006B040000}"/>
    <cellStyle name="_Система управления_02. ДС 25_НПС 12_приложения 2_3_25" xfId="1137" xr:uid="{00000000-0005-0000-0000-00006C040000}"/>
    <cellStyle name="_Система управления_03. ДС 25_АДЭС для НПС 12_приложения 2_3_25" xfId="1138" xr:uid="{00000000-0005-0000-0000-00006D040000}"/>
    <cellStyle name="_Система управления_04. ДС 24_АДЭС для НПС_12_приложения ОНМ по новому" xfId="1139" xr:uid="{00000000-0005-0000-0000-00006E040000}"/>
    <cellStyle name="_Система управления_Контракт_НПС_12 №25_онм по новому" xfId="1140" xr:uid="{00000000-0005-0000-0000-00006F040000}"/>
    <cellStyle name="_Система управления_НПС 12 ОНМ по новому" xfId="1141" xr:uid="{00000000-0005-0000-0000-000070040000}"/>
    <cellStyle name="_Скв 4Зап Мечет" xfId="1142" xr:uid="{00000000-0005-0000-0000-000071040000}"/>
    <cellStyle name="_слайд КВ 2006" xfId="1143" xr:uid="{00000000-0005-0000-0000-000072040000}"/>
    <cellStyle name="_Слайды к 15 02 2006" xfId="1144" xr:uid="{00000000-0005-0000-0000-000073040000}"/>
    <cellStyle name="_Смета" xfId="1145" xr:uid="{00000000-0005-0000-0000-000074040000}"/>
    <cellStyle name="_смета " xfId="1146" xr:uid="{00000000-0005-0000-0000-000075040000}"/>
    <cellStyle name="_Смета №1 - ОИИ" xfId="1147" xr:uid="{00000000-0005-0000-0000-000076040000}"/>
    <cellStyle name="_смета гидро лабратория" xfId="1148" xr:uid="{00000000-0005-0000-0000-000077040000}"/>
    <cellStyle name="_Смета к ДС  МН Р-М 97-116" xfId="1149" xr:uid="{00000000-0005-0000-0000-000078040000}"/>
    <cellStyle name="_Смета к ДС  МН Р-М 97-116_02. ДС 25_НПС 12_приложения 2_3_25" xfId="1150" xr:uid="{00000000-0005-0000-0000-000079040000}"/>
    <cellStyle name="_Смета к ДС  МН Р-М 97-116_Контракт_НПС_12 №25_онм по новому" xfId="1151" xr:uid="{00000000-0005-0000-0000-00007A040000}"/>
    <cellStyle name="_Смета к ДС  МН Р-М 97-116_НПС 12 АДЭС онм по ноВому" xfId="1152" xr:uid="{00000000-0005-0000-0000-00007B040000}"/>
    <cellStyle name="_Смета к ДС  МН Р-М 97-116_НПС 12 ОНМ по новому" xfId="1153" xr:uid="{00000000-0005-0000-0000-00007C040000}"/>
    <cellStyle name="_Смета Казахстан(Западный ТП)" xfId="1154" xr:uid="{00000000-0005-0000-0000-00007D040000}"/>
    <cellStyle name="_Смета Казахстан(Западный ТП)_02. ДС 25_НПС 12_приложения 2_3_25" xfId="1155" xr:uid="{00000000-0005-0000-0000-00007E040000}"/>
    <cellStyle name="_Смета Казахстан(Западный ТП)_Контракт_НПС_12 №25_онм по новому" xfId="1156" xr:uid="{00000000-0005-0000-0000-00007F040000}"/>
    <cellStyle name="_Смета Казахстан(Западный ТП)_НПС 12 АДЭС онм по ноВому" xfId="1157" xr:uid="{00000000-0005-0000-0000-000080040000}"/>
    <cellStyle name="_Смета Казахстан(Западный ТП)_НПС 12 ОНМ по новому" xfId="1158" xr:uid="{00000000-0005-0000-0000-000081040000}"/>
    <cellStyle name="_Смета НПС (2)" xfId="1159" xr:uid="{00000000-0005-0000-0000-000082040000}"/>
    <cellStyle name="_Смета ПНР изм." xfId="1160" xr:uid="{00000000-0005-0000-0000-000083040000}"/>
    <cellStyle name="_смета пнр рн авт" xfId="1161" xr:uid="{00000000-0005-0000-0000-000084040000}"/>
    <cellStyle name="_Смета СОУ" xfId="1162" xr:uid="{00000000-0005-0000-0000-000085040000}"/>
    <cellStyle name="_Смета ТМ 5 ПС" xfId="1163" xr:uid="{00000000-0005-0000-0000-000086040000}"/>
    <cellStyle name="_Смета ТМ А-М" xfId="1164" xr:uid="{00000000-0005-0000-0000-000087040000}"/>
    <cellStyle name="_СметаПИР пункт налива гор.воды,Мишкино04.04.08т" xfId="1165" xr:uid="{00000000-0005-0000-0000-000088040000}"/>
    <cellStyle name="_СметаПИР пункт налива гор.воды,Мишкино04.04.08т_02. ДС 25_НПС 12_приложения 2_3_25" xfId="1166" xr:uid="{00000000-0005-0000-0000-000089040000}"/>
    <cellStyle name="_СметаПИР пункт налива гор.воды,Мишкино04.04.08т_Контракт_НПС_12 №25_онм по новому" xfId="1167" xr:uid="{00000000-0005-0000-0000-00008A040000}"/>
    <cellStyle name="_СметаПИР пункт налива гор.воды,Мишкино04.04.08т_НПС 12 АДЭС онм по ноВому" xfId="1168" xr:uid="{00000000-0005-0000-0000-00008B040000}"/>
    <cellStyle name="_СметаПИР пункт налива гор.воды,Мишкино04.04.08т_НПС 12 ОНМ по новому" xfId="1169" xr:uid="{00000000-0005-0000-0000-00008C040000}"/>
    <cellStyle name="_Сметы Асомкино от РН-Автом" xfId="1170" xr:uid="{00000000-0005-0000-0000-00008D040000}"/>
    <cellStyle name="_Сметы ВНИИСТ" xfId="1171" xr:uid="{00000000-0005-0000-0000-00008E040000}"/>
    <cellStyle name="_Сметы ВНИИСТ_01.04.08 Смета на ИИР_ПИРС" xfId="1172" xr:uid="{00000000-0005-0000-0000-00008F040000}"/>
    <cellStyle name="_Сметы ВНИИСТ_27.08.08 ИИ КППСОД 0-68-ТСМН" xfId="1173" xr:uid="{00000000-0005-0000-0000-000090040000}"/>
    <cellStyle name="_Сметы Г-Э" xfId="1174" xr:uid="{00000000-0005-0000-0000-000091040000}"/>
    <cellStyle name="_СМН_ПИР БИК СМН-Чикшино_16 06 09 (3)" xfId="1175" xr:uid="{00000000-0005-0000-0000-000092040000}"/>
    <cellStyle name="_СМН_ПИР БИК СМН-Чикшино_16 06 09 (3)_02. ДС 25_НПС 12_приложения 2_3_25" xfId="1176" xr:uid="{00000000-0005-0000-0000-000093040000}"/>
    <cellStyle name="_СМН_ПИР БИК СМН-Чикшино_16 06 09 (3)_Контракт_НПС_12 №25_онм по новому" xfId="1177" xr:uid="{00000000-0005-0000-0000-000094040000}"/>
    <cellStyle name="_СМН_ПИР БИК СМН-Чикшино_16 06 09 (3)_НПС 12 АДЭС онм по ноВому" xfId="1178" xr:uid="{00000000-0005-0000-0000-000095040000}"/>
    <cellStyle name="_СМН_ПИР БИК СМН-Чикшино_16 06 09 (3)_НПС 12 ОНМ по новому" xfId="1179" xr:uid="{00000000-0005-0000-0000-000096040000}"/>
    <cellStyle name="_СМР ЗМБ 1 пункт слива нефти" xfId="1180" xr:uid="{00000000-0005-0000-0000-000097040000}"/>
    <cellStyle name="_СМР_РПД_25.01.03" xfId="1181" xr:uid="{00000000-0005-0000-0000-000098040000}"/>
    <cellStyle name="_Спец разделы" xfId="1182" xr:uid="{00000000-0005-0000-0000-000099040000}"/>
    <cellStyle name="_Спецификация" xfId="1183" xr:uid="{00000000-0005-0000-0000-00009A040000}"/>
    <cellStyle name="_Спецификация для ОЗНА 1" xfId="1184" xr:uid="{00000000-0005-0000-0000-00009B040000}"/>
    <cellStyle name="_Спецификация_02. ДС 25_НПС 12_приложения 2_3_25" xfId="1185" xr:uid="{00000000-0005-0000-0000-00009C040000}"/>
    <cellStyle name="_Спецификация_03. ДС 25_АДЭС для НПС 12_приложения 2_3_25" xfId="1186" xr:uid="{00000000-0005-0000-0000-00009D040000}"/>
    <cellStyle name="_Спецификация_04. ДС 24_АДЭС для НПС_12_приложения ОНМ по новому" xfId="1187" xr:uid="{00000000-0005-0000-0000-00009E040000}"/>
    <cellStyle name="_Спецификация_Контракт_НПС_12 №25_онм по новому" xfId="1188" xr:uid="{00000000-0005-0000-0000-00009F040000}"/>
    <cellStyle name="_Спецификация_НПС 12 ОНМ по новому" xfId="1189" xr:uid="{00000000-0005-0000-0000-0000A0040000}"/>
    <cellStyle name="_Сравнение с Ирой!!!_передвижки_аккуратно_2" xfId="1190" xr:uid="{00000000-0005-0000-0000-0000A1040000}"/>
    <cellStyle name="_Сравнение с Ирой!!!_передвижки_аккуратно_2 2" xfId="1191" xr:uid="{00000000-0005-0000-0000-0000A2040000}"/>
    <cellStyle name="_Сравнение с Ирой!!!_передвижки_аккуратно_2 3" xfId="1192" xr:uid="{00000000-0005-0000-0000-0000A3040000}"/>
    <cellStyle name="_статьи к БП 2008" xfId="1193" xr:uid="{00000000-0005-0000-0000-0000A4040000}"/>
    <cellStyle name="_статьи к БП 2008 2" xfId="1194" xr:uid="{00000000-0005-0000-0000-0000A5040000}"/>
    <cellStyle name="_статьи к БП 2008 3" xfId="1195" xr:uid="{00000000-0005-0000-0000-0000A6040000}"/>
    <cellStyle name="_Стоимость ПТК БКНС 1 СУ мр" xfId="1196" xr:uid="{00000000-0005-0000-0000-0000A7040000}"/>
    <cellStyle name="_Стоимость ПТК БКНС4" xfId="1197" xr:uid="{00000000-0005-0000-0000-0000A8040000}"/>
    <cellStyle name="_Строительство КППСОД МНТОН - 2_ВНИИСТ+" xfId="1198" xr:uid="{00000000-0005-0000-0000-0000A9040000}"/>
    <cellStyle name="_Строительство КППСОД МНТОН - 2_ВНИИСТ+_02. ДС 25_НПС 12_приложения 2_3_25" xfId="1199" xr:uid="{00000000-0005-0000-0000-0000AA040000}"/>
    <cellStyle name="_Строительство КППСОД МНТОН - 2_ВНИИСТ+_03. ДС 25_АДЭС для НПС 12_приложения 2_3_25" xfId="1200" xr:uid="{00000000-0005-0000-0000-0000AB040000}"/>
    <cellStyle name="_Строительство КППСОД МНТОН - 2_ВНИИСТ+_04. ДС 24_АДЭС для НПС_12_приложения ОНМ по новому" xfId="1201" xr:uid="{00000000-0005-0000-0000-0000AC040000}"/>
    <cellStyle name="_Строительство КППСОД МНТОН - 2_ВНИИСТ+_Контракт_НПС_12 №25_онм по новому" xfId="1202" xr:uid="{00000000-0005-0000-0000-0000AD040000}"/>
    <cellStyle name="_Строительство КППСОД МНТОН - 2_ВНИИСТ+_НПС 12 ОНМ по новому" xfId="1203" xr:uid="{00000000-0005-0000-0000-0000AE040000}"/>
    <cellStyle name="_Таблица" xfId="1204" xr:uid="{00000000-0005-0000-0000-0000AF040000}"/>
    <cellStyle name="_ТЕНД ВЛ 169-202км от Бартенева" xfId="1205" xr:uid="{00000000-0005-0000-0000-0000B0040000}"/>
    <cellStyle name="_ТЕНД ВЛ 169-202км от Бартенева_02. ДС 25_НПС 12_приложения 2_3_25" xfId="1206" xr:uid="{00000000-0005-0000-0000-0000B1040000}"/>
    <cellStyle name="_ТЕНД ВЛ 169-202км от Бартенева_Контракт_НПС_12 №25_онм по новому" xfId="1207" xr:uid="{00000000-0005-0000-0000-0000B2040000}"/>
    <cellStyle name="_ТЕНД ВЛ 169-202км от Бартенева_НПС 12 АДЭС онм по ноВому" xfId="1208" xr:uid="{00000000-0005-0000-0000-0000B3040000}"/>
    <cellStyle name="_ТЕНД ВЛ 169-202км от Бартенева_НПС 12 ОНМ по новому" xfId="1209" xr:uid="{00000000-0005-0000-0000-0000B4040000}"/>
    <cellStyle name="_ТМ Быково Кириши" xfId="1210" xr:uid="{00000000-0005-0000-0000-0000B5040000}"/>
    <cellStyle name="_ТМ Быково Кириши_02. ДС 25_НПС 12_приложения 2_3_25" xfId="1211" xr:uid="{00000000-0005-0000-0000-0000B6040000}"/>
    <cellStyle name="_ТМ Быково Кириши_Контракт_НПС_12 №25_онм по новому" xfId="1212" xr:uid="{00000000-0005-0000-0000-0000B7040000}"/>
    <cellStyle name="_ТМ Быково Кириши_НПС 12 АДЭС онм по ноВому" xfId="1213" xr:uid="{00000000-0005-0000-0000-0000B8040000}"/>
    <cellStyle name="_ТМ Быково Кириши_НПС 12 ОНМ по новому" xfId="1214" xr:uid="{00000000-0005-0000-0000-0000B9040000}"/>
    <cellStyle name="_Троицкая(затраты пресс-центра)" xfId="1215" xr:uid="{00000000-0005-0000-0000-0000BA040000}"/>
    <cellStyle name="_Троицкая(затраты пресс-центра) 2" xfId="1216" xr:uid="{00000000-0005-0000-0000-0000BB040000}"/>
    <cellStyle name="_Троицкая(затраты пресс-центра) 3" xfId="1217" xr:uid="{00000000-0005-0000-0000-0000BC040000}"/>
    <cellStyle name="_ТХ П+ РД_1 (2) (2) (4) откор  15 01 10 г " xfId="1218" xr:uid="{00000000-0005-0000-0000-0000BD040000}"/>
    <cellStyle name="_УПАТС ГУГОЧС 2003 (копия)" xfId="1219" xr:uid="{00000000-0005-0000-0000-0000BE040000}"/>
    <cellStyle name="_УПАТС ГУГОЧС 2003 (копия)_02. ДС 25_НПС 12_приложения 2_3_25" xfId="1220" xr:uid="{00000000-0005-0000-0000-0000BF040000}"/>
    <cellStyle name="_УПАТС ГУГОЧС 2003 (копия)_03. ДС 25_АДЭС для НПС 12_приложения 2_3_25" xfId="1221" xr:uid="{00000000-0005-0000-0000-0000C0040000}"/>
    <cellStyle name="_УПАТС ГУГОЧС 2003 (копия)_04. ДС 24_АДЭС для НПС_12_приложения ОНМ по новому" xfId="1222" xr:uid="{00000000-0005-0000-0000-0000C1040000}"/>
    <cellStyle name="_УПАТС ГУГОЧС 2003 (копия)_Контракт_НПС_12 №25_онм по новому" xfId="1223" xr:uid="{00000000-0005-0000-0000-0000C2040000}"/>
    <cellStyle name="_УПАТС ГУГОЧС 2003 (копия)_НПС 12 ОНМ по новому" xfId="1224" xr:uid="{00000000-0005-0000-0000-0000C3040000}"/>
    <cellStyle name="_Управление капиталом_Торопова" xfId="1225" xr:uid="{00000000-0005-0000-0000-0000C4040000}"/>
    <cellStyle name="_Управление капиталом_Торопова 2" xfId="1226" xr:uid="{00000000-0005-0000-0000-0000C5040000}"/>
    <cellStyle name="_Управление капиталом_Торопова 3" xfId="1227" xr:uid="{00000000-0005-0000-0000-0000C6040000}"/>
    <cellStyle name="_УФОП 2706" xfId="1228" xr:uid="{00000000-0005-0000-0000-0000C7040000}"/>
    <cellStyle name="_Уяр ТЗ 2_" xfId="1229" xr:uid="{00000000-0005-0000-0000-0000C8040000}"/>
    <cellStyle name="_Ф.7 (27.10.06)" xfId="1230" xr:uid="{00000000-0005-0000-0000-0000C9040000}"/>
    <cellStyle name="_Ф_19_20_21_2007_05 10 06_на подпись" xfId="1231" xr:uid="{00000000-0005-0000-0000-0000CA040000}"/>
    <cellStyle name="_ФАКТ 2005 (отпр ФУ)" xfId="1232" xr:uid="{00000000-0005-0000-0000-0000CB040000}"/>
    <cellStyle name="_Финансирование НКМК КС 2005 г (2006.02.02)" xfId="1233" xr:uid="{00000000-0005-0000-0000-0000CC040000}"/>
    <cellStyle name="_ФИНАНСИРОВАНИЕ_ АПРЕЛЬ" xfId="1234" xr:uid="{00000000-0005-0000-0000-0000CD040000}"/>
    <cellStyle name="_ФИНАНСИРОВАНИЕ_ АПРЕЛЬ (2)" xfId="1235" xr:uid="{00000000-0005-0000-0000-0000CE040000}"/>
    <cellStyle name="_ФИНАНСИРОВАНИЕ_ АПРЕЛЬ (2)_02. ДС 25_НПС 12_приложения 2_3_25" xfId="1236" xr:uid="{00000000-0005-0000-0000-0000CF040000}"/>
    <cellStyle name="_ФИНАНСИРОВАНИЕ_ АПРЕЛЬ (2)_Контракт_НПС_12 №25_онм по новому" xfId="1237" xr:uid="{00000000-0005-0000-0000-0000D0040000}"/>
    <cellStyle name="_ФИНАНСИРОВАНИЕ_ АПРЕЛЬ (2)_НПС 12 АДЭС онм по ноВому" xfId="1238" xr:uid="{00000000-0005-0000-0000-0000D1040000}"/>
    <cellStyle name="_ФИНАНСИРОВАНИЕ_ АПРЕЛЬ (2)_НПС 12 ОНМ по новому" xfId="1239" xr:uid="{00000000-0005-0000-0000-0000D2040000}"/>
    <cellStyle name="_ФИНАНСИРОВАНИЕ_ АПРЕЛЬ_02. ДС 25_НПС 12_приложения 2_3_25" xfId="1240" xr:uid="{00000000-0005-0000-0000-0000D3040000}"/>
    <cellStyle name="_ФИНАНСИРОВАНИЕ_ АПРЕЛЬ_Контракт_НПС_12 №25_онм по новому" xfId="1241" xr:uid="{00000000-0005-0000-0000-0000D4040000}"/>
    <cellStyle name="_ФИНАНСИРОВАНИЕ_ АПРЕЛЬ_НПС 12 АДЭС онм по ноВому" xfId="1242" xr:uid="{00000000-0005-0000-0000-0000D5040000}"/>
    <cellStyle name="_ФИНАНСИРОВАНИЕ_ АПРЕЛЬ_НПС 12 ОНМ по новому" xfId="1243" xr:uid="{00000000-0005-0000-0000-0000D6040000}"/>
    <cellStyle name="_ФИНАНСИРОВАНИЕ_ МАЙ (2)" xfId="1244" xr:uid="{00000000-0005-0000-0000-0000D7040000}"/>
    <cellStyle name="_ФИНАНСИРОВАНИЕ_ МАЙ (2)_02. ДС 25_НПС 12_приложения 2_3_25" xfId="1245" xr:uid="{00000000-0005-0000-0000-0000D8040000}"/>
    <cellStyle name="_ФИНАНСИРОВАНИЕ_ МАЙ (2)_Контракт_НПС_12 №25_онм по новому" xfId="1246" xr:uid="{00000000-0005-0000-0000-0000D9040000}"/>
    <cellStyle name="_ФИНАНСИРОВАНИЕ_ МАЙ (2)_НПС 12 АДЭС онм по ноВому" xfId="1247" xr:uid="{00000000-0005-0000-0000-0000DA040000}"/>
    <cellStyle name="_ФИНАНСИРОВАНИЕ_ МАЙ (2)_НПС 12 ОНМ по новому" xfId="1248" xr:uid="{00000000-0005-0000-0000-0000DB040000}"/>
    <cellStyle name="_ФИНАНСИРОВАНИЕ_ МАЙ (3)" xfId="1249" xr:uid="{00000000-0005-0000-0000-0000DC040000}"/>
    <cellStyle name="_ФИНАНСИРОВАНИЕ_ МАЙ (3)_02. ДС 25_НПС 12_приложения 2_3_25" xfId="1250" xr:uid="{00000000-0005-0000-0000-0000DD040000}"/>
    <cellStyle name="_ФИНАНСИРОВАНИЕ_ МАЙ (3)_Контракт_НПС_12 №25_онм по новому" xfId="1251" xr:uid="{00000000-0005-0000-0000-0000DE040000}"/>
    <cellStyle name="_ФИНАНСИРОВАНИЕ_ МАЙ (3)_НПС 12 АДЭС онм по ноВому" xfId="1252" xr:uid="{00000000-0005-0000-0000-0000DF040000}"/>
    <cellStyle name="_ФИНАНСИРОВАНИЕ_ МАЙ (3)_НПС 12 ОНМ по новому" xfId="1253" xr:uid="{00000000-0005-0000-0000-0000E0040000}"/>
    <cellStyle name="_ФИНАНСИРОВАНИЕ_АВГУСТ" xfId="1254" xr:uid="{00000000-0005-0000-0000-0000E1040000}"/>
    <cellStyle name="_ФИНАНСИРОВАНИЕ_АВГУСТ_02. ДС 25_НПС 12_приложения 2_3_25" xfId="1255" xr:uid="{00000000-0005-0000-0000-0000E2040000}"/>
    <cellStyle name="_ФИНАНСИРОВАНИЕ_АВГУСТ_Контракт_НПС_12 №25_онм по новому" xfId="1256" xr:uid="{00000000-0005-0000-0000-0000E3040000}"/>
    <cellStyle name="_ФИНАНСИРОВАНИЕ_АВГУСТ_НПС 12 АДЭС онм по ноВому" xfId="1257" xr:uid="{00000000-0005-0000-0000-0000E4040000}"/>
    <cellStyle name="_ФИНАНСИРОВАНИЕ_АВГУСТ_НПС 12 ОНМ по новому" xfId="1258" xr:uid="{00000000-0005-0000-0000-0000E5040000}"/>
    <cellStyle name="_ФИНАНСИРОВАНИЕ_ИЮЛЬ" xfId="1259" xr:uid="{00000000-0005-0000-0000-0000E6040000}"/>
    <cellStyle name="_ФИНАНСИРОВАНИЕ_ИЮЛЬ_02. ДС 25_НПС 12_приложения 2_3_25" xfId="1260" xr:uid="{00000000-0005-0000-0000-0000E7040000}"/>
    <cellStyle name="_ФИНАНСИРОВАНИЕ_ИЮЛЬ_Контракт_НПС_12 №25_онм по новому" xfId="1261" xr:uid="{00000000-0005-0000-0000-0000E8040000}"/>
    <cellStyle name="_ФИНАНСИРОВАНИЕ_ИЮЛЬ_НПС 12 АДЭС онм по ноВому" xfId="1262" xr:uid="{00000000-0005-0000-0000-0000E9040000}"/>
    <cellStyle name="_ФИНАНСИРОВАНИЕ_ИЮЛЬ_НПС 12 ОНМ по новому" xfId="1263" xr:uid="{00000000-0005-0000-0000-0000EA040000}"/>
    <cellStyle name="_Форма 10 ГРО" xfId="1264" xr:uid="{00000000-0005-0000-0000-0000EB040000}"/>
    <cellStyle name="_Форма 10 ГРО 2" xfId="1265" xr:uid="{00000000-0005-0000-0000-0000EC040000}"/>
    <cellStyle name="_Форма 10 ГРО 3" xfId="1266" xr:uid="{00000000-0005-0000-0000-0000ED040000}"/>
    <cellStyle name="_Форма 10 ГРО_Форма 9 3 2009 г " xfId="1267" xr:uid="{00000000-0005-0000-0000-0000EE040000}"/>
    <cellStyle name="_Форма 10 ГРО_Форма 9 3 2009 г  (2)" xfId="1268" xr:uid="{00000000-0005-0000-0000-0000EF040000}"/>
    <cellStyle name="_Форма 11" xfId="1269" xr:uid="{00000000-0005-0000-0000-0000F0040000}"/>
    <cellStyle name="_Форма 4 (20 10 06) (Бурение СБШ) (2)" xfId="1270" xr:uid="{00000000-0005-0000-0000-0000F1040000}"/>
    <cellStyle name="_Форма 9 3 2008 год (2)" xfId="1271" xr:uid="{00000000-0005-0000-0000-0000F2040000}"/>
    <cellStyle name="_Форма 9.3 2008 год" xfId="1272" xr:uid="{00000000-0005-0000-0000-0000F3040000}"/>
    <cellStyle name="_Форма HR отчетности УП-9" xfId="1273" xr:uid="{00000000-0005-0000-0000-0000F4040000}"/>
    <cellStyle name="_Форма HR отчетности УП-9 2" xfId="1274" xr:uid="{00000000-0005-0000-0000-0000F5040000}"/>
    <cellStyle name="_Форма HR отчетности УП-9 3" xfId="1275" xr:uid="{00000000-0005-0000-0000-0000F6040000}"/>
    <cellStyle name="_Форма УП-9.1" xfId="1276" xr:uid="{00000000-0005-0000-0000-0000F7040000}"/>
    <cellStyle name="_Форма УП-9.1 2" xfId="1277" xr:uid="{00000000-0005-0000-0000-0000F8040000}"/>
    <cellStyle name="_Форма УП-9.1 3" xfId="1278" xr:uid="{00000000-0005-0000-0000-0000F9040000}"/>
    <cellStyle name="_Формат презентации 1пг2007 НТМК" xfId="1279" xr:uid="{00000000-0005-0000-0000-0000FA040000}"/>
    <cellStyle name="_Формат презентации НТМК 2006 08-02-2007 со связями" xfId="1280" xr:uid="{00000000-0005-0000-0000-0000FB040000}"/>
    <cellStyle name="_Формат_презентации_бюджета_2007" xfId="1281" xr:uid="{00000000-0005-0000-0000-0000FC040000}"/>
    <cellStyle name="_Формат_презентация_защита_2005" xfId="1282" xr:uid="{00000000-0005-0000-0000-0000FD040000}"/>
    <cellStyle name="_форматы БП-НЭСБ var2" xfId="1283" xr:uid="{00000000-0005-0000-0000-0000FE040000}"/>
    <cellStyle name="_форматы БП-НЭСБ var2 2" xfId="1284" xr:uid="{00000000-0005-0000-0000-0000FF040000}"/>
    <cellStyle name="_форматы БП-НЭСБ var2 3" xfId="1285" xr:uid="{00000000-0005-0000-0000-000000050000}"/>
    <cellStyle name="_Форматы для отчета по МБ" xfId="1286" xr:uid="{00000000-0005-0000-0000-000001050000}"/>
    <cellStyle name="_Форматы для отчета по МБ 2" xfId="1287" xr:uid="{00000000-0005-0000-0000-000002050000}"/>
    <cellStyle name="_Форматы для отчета по МБ 3" xfId="1288" xr:uid="{00000000-0005-0000-0000-000003050000}"/>
    <cellStyle name="_Формуляры форм ручного ввода" xfId="1289" xr:uid="{00000000-0005-0000-0000-000004050000}"/>
    <cellStyle name="_Формы" xfId="1290" xr:uid="{00000000-0005-0000-0000-000005050000}"/>
    <cellStyle name="_Формы - утверждено на СД" xfId="1291" xr:uid="{00000000-0005-0000-0000-000006050000}"/>
    <cellStyle name="_Формы 2" xfId="1292" xr:uid="{00000000-0005-0000-0000-000007050000}"/>
    <cellStyle name="_Формы 2 уровня ЕАР 2007" xfId="1293" xr:uid="{00000000-0005-0000-0000-000008050000}"/>
    <cellStyle name="_Формы 2 уровня ЗСМК баз." xfId="1294" xr:uid="{00000000-0005-0000-0000-000009050000}"/>
    <cellStyle name="_Формы 2 уровня ЗСМК баз.15.11 от Паньшина." xfId="1295" xr:uid="{00000000-0005-0000-0000-00000A050000}"/>
    <cellStyle name="_Формы 2 уровня(баз)" xfId="1296" xr:uid="{00000000-0005-0000-0000-00000B050000}"/>
    <cellStyle name="_Формы 2 уровня(баз)СД" xfId="1297" xr:uid="{00000000-0005-0000-0000-00000C050000}"/>
    <cellStyle name="_Формы 3" xfId="1298" xr:uid="{00000000-0005-0000-0000-00000D050000}"/>
    <cellStyle name="_Формы 4" xfId="1299" xr:uid="{00000000-0005-0000-0000-00000E050000}"/>
    <cellStyle name="_Формы 5" xfId="1300" xr:uid="{00000000-0005-0000-0000-00000F050000}"/>
    <cellStyle name="_Формы для бюджета 2007 г. НТМК-Энерго ок (1)" xfId="1301" xr:uid="{00000000-0005-0000-0000-000010050000}"/>
    <cellStyle name="_Формы к БК ОАО НСЭ от Лавровой" xfId="1302" xr:uid="{00000000-0005-0000-0000-000011050000}"/>
    <cellStyle name="_Формы к БК ОАО НСЭ от Лавровой 2" xfId="1303" xr:uid="{00000000-0005-0000-0000-000012050000}"/>
    <cellStyle name="_Формы к БК ОАО НСЭ от Лавровой 3" xfId="1304" xr:uid="{00000000-0005-0000-0000-000013050000}"/>
    <cellStyle name="_Формы энерго СВОД НТМК-Энерго, ЕвразЭк, ЗСТЭЦ" xfId="1305" xr:uid="{00000000-0005-0000-0000-000014050000}"/>
    <cellStyle name="_формы_9, 13" xfId="1306" xr:uid="{00000000-0005-0000-0000-000015050000}"/>
    <cellStyle name="_Цены на сырье 2008 (15 10 07)" xfId="1307" xr:uid="{00000000-0005-0000-0000-000016050000}"/>
    <cellStyle name="_Цены на сырье вспом.мат." xfId="1308" xr:uid="{00000000-0005-0000-0000-000017050000}"/>
    <cellStyle name="_Шаблон 9_3 ГПРГ" xfId="1309" xr:uid="{00000000-0005-0000-0000-000018050000}"/>
    <cellStyle name="_Шаблон формы 9 3 ГПРГ план" xfId="1310" xr:uid="{00000000-0005-0000-0000-000019050000}"/>
    <cellStyle name="_Шаблон формы 9 3 ГПРГ план (2)" xfId="1311" xr:uid="{00000000-0005-0000-0000-00001A050000}"/>
    <cellStyle name="_Шаблон формы 9 3 ГПРГ план (2)_Форма 9 3 2009 г " xfId="1312" xr:uid="{00000000-0005-0000-0000-00001B050000}"/>
    <cellStyle name="_Шаблон формы 9 3 ГПРГ план (2)_Форма 9 3 2009 г  (2)" xfId="1313" xr:uid="{00000000-0005-0000-0000-00001C050000}"/>
    <cellStyle name="_Шаблон формы 9 3 ГПРГ план_Форма 9 3 2009 г " xfId="1314" xr:uid="{00000000-0005-0000-0000-00001D050000}"/>
    <cellStyle name="_Шаблон формы 9 3 ГПРГ план_Форма 9 3 2009 г  (2)" xfId="1315" xr:uid="{00000000-0005-0000-0000-00001E050000}"/>
    <cellStyle name="_Шаблон формы 9 3 ГПРГ факт" xfId="1316" xr:uid="{00000000-0005-0000-0000-00001F050000}"/>
    <cellStyle name="_Шаблон формы 9 3 ГПРГ факт_Форма 9 3 2009 г " xfId="1317" xr:uid="{00000000-0005-0000-0000-000020050000}"/>
    <cellStyle name="_Шаблон формы 9 3 ГПРГ факт_Форма 9 3 2009 г  (2)" xfId="1318" xr:uid="{00000000-0005-0000-0000-000021050000}"/>
    <cellStyle name="_ЩСУ 394" xfId="1319" xr:uid="{00000000-0005-0000-0000-000022050000}"/>
    <cellStyle name="_ЩСУ 394_02. ДС 25_НПС 12_приложения 2_3_25" xfId="1320" xr:uid="{00000000-0005-0000-0000-000023050000}"/>
    <cellStyle name="_ЩСУ 394_Контракт_НПС_12 №25_онм по новому" xfId="1321" xr:uid="{00000000-0005-0000-0000-000024050000}"/>
    <cellStyle name="_ЩСУ 394_НПС 12 АДЭС онм по ноВому" xfId="1322" xr:uid="{00000000-0005-0000-0000-000025050000}"/>
    <cellStyle name="_ЩСУ 394_НПС 12 ОНМ по новому" xfId="1323" xr:uid="{00000000-0005-0000-0000-000026050000}"/>
    <cellStyle name="_ЩСУ Тайшет" xfId="1324" xr:uid="{00000000-0005-0000-0000-000027050000}"/>
    <cellStyle name="_Экспертиза" xfId="1325" xr:uid="{00000000-0005-0000-0000-000028050000}"/>
    <cellStyle name="_Экспертиза ГЭС" xfId="1326" xr:uid="{00000000-0005-0000-0000-000029050000}"/>
    <cellStyle name="_Экспертиза ГЭС_02. ДС 25_НПС 12_приложения 2_3_25" xfId="1327" xr:uid="{00000000-0005-0000-0000-00002A050000}"/>
    <cellStyle name="_Экспертиза ГЭС_Контракт_НПС_12 №25_онм по новому" xfId="1328" xr:uid="{00000000-0005-0000-0000-00002B050000}"/>
    <cellStyle name="_Экспертиза ГЭС_НПС 12 АДЭС онм по ноВому" xfId="1329" xr:uid="{00000000-0005-0000-0000-00002C050000}"/>
    <cellStyle name="_Экспертиза ГЭС_НПС 12 ОНМ по новому" xfId="1330" xr:uid="{00000000-0005-0000-0000-00002D050000}"/>
    <cellStyle name="_Экспертиза РВС20т.м3 №1А ЛПДС Юргамыш" xfId="1331" xr:uid="{00000000-0005-0000-0000-00002E050000}"/>
    <cellStyle name="_Экспертиза РВС20т.м3 №1А ЛПДС Юргамыш_02. ДС 25_НПС 12_приложения 2_3_25" xfId="1332" xr:uid="{00000000-0005-0000-0000-00002F050000}"/>
    <cellStyle name="_Экспертиза РВС20т.м3 №1А ЛПДС Юргамыш_Контракт_НПС_12 №25_онм по новому" xfId="1333" xr:uid="{00000000-0005-0000-0000-000030050000}"/>
    <cellStyle name="_Экспертиза РВС20т.м3 №1А ЛПДС Юргамыш_НПС 12 АДЭС онм по ноВому" xfId="1334" xr:uid="{00000000-0005-0000-0000-000031050000}"/>
    <cellStyle name="_Экспертиза РВС20т.м3 №1А ЛПДС Юргамыш_НПС 12 ОНМ по новому" xfId="1335" xr:uid="{00000000-0005-0000-0000-000032050000}"/>
    <cellStyle name="_ЭКСПЕРТИЗА ФОРМА" xfId="1336" xr:uid="{00000000-0005-0000-0000-000033050000}"/>
    <cellStyle name="_Экспертиза_02. ДС 25_НПС 12_приложения 2_3_25" xfId="1337" xr:uid="{00000000-0005-0000-0000-000034050000}"/>
    <cellStyle name="_Экспертиза_Контракт_НПС_12 №25_онм по новому" xfId="1338" xr:uid="{00000000-0005-0000-0000-000035050000}"/>
    <cellStyle name="_Экспертиза_НПС 12 АДЭС онм по ноВому" xfId="1339" xr:uid="{00000000-0005-0000-0000-000036050000}"/>
    <cellStyle name="_Экспертиза_НПС 12 ОНМ по новому" xfId="1340" xr:uid="{00000000-0005-0000-0000-000037050000}"/>
    <cellStyle name="_Энергия со стороны (расшифровка)" xfId="1341" xr:uid="{00000000-0005-0000-0000-000038050000}"/>
    <cellStyle name="_Энергия со стороны (расшифровка) 2" xfId="1342" xr:uid="{00000000-0005-0000-0000-000039050000}"/>
    <cellStyle name="_Энергия со стороны (расшифровка) 3" xfId="1343" xr:uid="{00000000-0005-0000-0000-00003A050000}"/>
    <cellStyle name="_янв-май 2006" xfId="1344" xr:uid="{00000000-0005-0000-0000-00003B050000}"/>
    <cellStyle name="_Японское море_РД - ВНИИСТ" xfId="1345" xr:uid="{00000000-0005-0000-0000-00003C050000}"/>
    <cellStyle name="_Японское море_РД - ВНИИСТ_02. ДС 25_НПС 12_приложения 2_3_25" xfId="1346" xr:uid="{00000000-0005-0000-0000-00003D050000}"/>
    <cellStyle name="_Японское море_РД - ВНИИСТ_Контракт_НПС_12 №25_онм по новому" xfId="1347" xr:uid="{00000000-0005-0000-0000-00003E050000}"/>
    <cellStyle name="_Японское море_РД - ВНИИСТ_НПС 12 АДЭС онм по ноВому" xfId="1348" xr:uid="{00000000-0005-0000-0000-00003F050000}"/>
    <cellStyle name="_Японское море_РД - ВНИИСТ_НПС 12 ОНМ по новому" xfId="1349" xr:uid="{00000000-0005-0000-0000-000040050000}"/>
    <cellStyle name="|à_x0001_m" xfId="1350" xr:uid="{00000000-0005-0000-0000-000041050000}"/>
    <cellStyle name="’E‰Y [0.00]_laroux" xfId="1351" xr:uid="{00000000-0005-0000-0000-000042050000}"/>
    <cellStyle name="’E‰Y_laroux" xfId="1352" xr:uid="{00000000-0005-0000-0000-000043050000}"/>
    <cellStyle name="”€ќђќ‘ћ‚›‰" xfId="1353" xr:uid="{00000000-0005-0000-0000-000044050000}"/>
    <cellStyle name="”€ќђќ‘ћ‚›‰ 2" xfId="1354" xr:uid="{00000000-0005-0000-0000-000045050000}"/>
    <cellStyle name="”€ќђќ‘ћ‚›‰ 2 2" xfId="1355" xr:uid="{00000000-0005-0000-0000-000046050000}"/>
    <cellStyle name="”€ќђќ‘ћ‚›‰ 2 3" xfId="13190" xr:uid="{00000000-0005-0000-0000-000047050000}"/>
    <cellStyle name="”€ќђќ‘ћ‚›‰ 3" xfId="1356" xr:uid="{00000000-0005-0000-0000-000048050000}"/>
    <cellStyle name="”€ќђќ‘ћ‚›‰ 3 2" xfId="13191" xr:uid="{00000000-0005-0000-0000-000049050000}"/>
    <cellStyle name="”€љ‘€ђћ‚ђќќ›‰" xfId="1357" xr:uid="{00000000-0005-0000-0000-00004A050000}"/>
    <cellStyle name="”€љ‘€ђћ‚ђќќ›‰ 2" xfId="1358" xr:uid="{00000000-0005-0000-0000-00004B050000}"/>
    <cellStyle name="”€љ‘€ђћ‚ђќќ›‰ 2 2" xfId="1359" xr:uid="{00000000-0005-0000-0000-00004C050000}"/>
    <cellStyle name="”€љ‘€ђћ‚ђќќ›‰ 2 3" xfId="13192" xr:uid="{00000000-0005-0000-0000-00004D050000}"/>
    <cellStyle name="”€љ‘€ђћ‚ђќќ›‰ 3" xfId="1360" xr:uid="{00000000-0005-0000-0000-00004E050000}"/>
    <cellStyle name="”€љ‘€ђћ‚ђќќ›‰ 3 2" xfId="13193" xr:uid="{00000000-0005-0000-0000-00004F050000}"/>
    <cellStyle name="”ќђќ‘ћ‚›‰" xfId="1361" xr:uid="{00000000-0005-0000-0000-000050050000}"/>
    <cellStyle name="”ќђќ‘ћ‚›‰ 2" xfId="1362" xr:uid="{00000000-0005-0000-0000-000051050000}"/>
    <cellStyle name="”ќђќ‘ћ‚›‰ 2 2" xfId="1363" xr:uid="{00000000-0005-0000-0000-000052050000}"/>
    <cellStyle name="”ќђќ‘ћ‚›‰ 2 3" xfId="1364" xr:uid="{00000000-0005-0000-0000-000053050000}"/>
    <cellStyle name="”ќђќ‘ћ‚›‰ 2 3 2" xfId="13194" xr:uid="{00000000-0005-0000-0000-000054050000}"/>
    <cellStyle name="”ќђќ‘ћ‚›‰ 3" xfId="1365" xr:uid="{00000000-0005-0000-0000-000055050000}"/>
    <cellStyle name="”ќђќ‘ћ‚›‰ 3 2" xfId="1366" xr:uid="{00000000-0005-0000-0000-000056050000}"/>
    <cellStyle name="”ќђќ‘ћ‚›‰ 3 3" xfId="1367" xr:uid="{00000000-0005-0000-0000-000057050000}"/>
    <cellStyle name="”ќђќ‘ћ‚›‰ 3 3 2" xfId="13195" xr:uid="{00000000-0005-0000-0000-000058050000}"/>
    <cellStyle name="”ќђќ‘ћ‚›‰ 4" xfId="1368" xr:uid="{00000000-0005-0000-0000-000059050000}"/>
    <cellStyle name="”ќђќ‘ћ‚›‰ 4 2" xfId="1369" xr:uid="{00000000-0005-0000-0000-00005A050000}"/>
    <cellStyle name="”ќђќ‘ћ‚›‰ 4 3" xfId="1370" xr:uid="{00000000-0005-0000-0000-00005B050000}"/>
    <cellStyle name="”ќђќ‘ћ‚›‰ 4 3 2" xfId="13196" xr:uid="{00000000-0005-0000-0000-00005C050000}"/>
    <cellStyle name="”ќђќ‘ћ‚›‰ 5" xfId="1371" xr:uid="{00000000-0005-0000-0000-00005D050000}"/>
    <cellStyle name="”ќђќ‘ћ‚›‰ 5 2" xfId="1372" xr:uid="{00000000-0005-0000-0000-00005E050000}"/>
    <cellStyle name="”ќђќ‘ћ‚›‰ 5 3" xfId="11606" xr:uid="{00000000-0005-0000-0000-00005F050000}"/>
    <cellStyle name="”ќђќ‘ћ‚›‰ 6" xfId="1373" xr:uid="{00000000-0005-0000-0000-000060050000}"/>
    <cellStyle name="”ќђќ‘ћ‚›‰ 6 2" xfId="11607" xr:uid="{00000000-0005-0000-0000-000061050000}"/>
    <cellStyle name="”ќђќ‘ћ‚›‰ 7" xfId="11605" xr:uid="{00000000-0005-0000-0000-000062050000}"/>
    <cellStyle name="”љ‘ђћ‚ђќќ›‰" xfId="1374" xr:uid="{00000000-0005-0000-0000-000063050000}"/>
    <cellStyle name="”љ‘ђћ‚ђќќ›‰ 2" xfId="1375" xr:uid="{00000000-0005-0000-0000-000064050000}"/>
    <cellStyle name="”љ‘ђћ‚ђќќ›‰ 2 2" xfId="1376" xr:uid="{00000000-0005-0000-0000-000065050000}"/>
    <cellStyle name="”љ‘ђћ‚ђќќ›‰ 2 3" xfId="1377" xr:uid="{00000000-0005-0000-0000-000066050000}"/>
    <cellStyle name="”љ‘ђћ‚ђќќ›‰ 2 3 2" xfId="13197" xr:uid="{00000000-0005-0000-0000-000067050000}"/>
    <cellStyle name="”љ‘ђћ‚ђќќ›‰ 3" xfId="1378" xr:uid="{00000000-0005-0000-0000-000068050000}"/>
    <cellStyle name="”љ‘ђћ‚ђќќ›‰ 3 2" xfId="1379" xr:uid="{00000000-0005-0000-0000-000069050000}"/>
    <cellStyle name="”љ‘ђћ‚ђќќ›‰ 3 3" xfId="1380" xr:uid="{00000000-0005-0000-0000-00006A050000}"/>
    <cellStyle name="”љ‘ђћ‚ђќќ›‰ 3 3 2" xfId="13198" xr:uid="{00000000-0005-0000-0000-00006B050000}"/>
    <cellStyle name="”љ‘ђћ‚ђќќ›‰ 4" xfId="1381" xr:uid="{00000000-0005-0000-0000-00006C050000}"/>
    <cellStyle name="”љ‘ђћ‚ђќќ›‰ 4 2" xfId="1382" xr:uid="{00000000-0005-0000-0000-00006D050000}"/>
    <cellStyle name="”љ‘ђћ‚ђќќ›‰ 4 3" xfId="1383" xr:uid="{00000000-0005-0000-0000-00006E050000}"/>
    <cellStyle name="”љ‘ђћ‚ђќќ›‰ 4 3 2" xfId="13199" xr:uid="{00000000-0005-0000-0000-00006F050000}"/>
    <cellStyle name="”љ‘ђћ‚ђќќ›‰ 5" xfId="1384" xr:uid="{00000000-0005-0000-0000-000070050000}"/>
    <cellStyle name="”љ‘ђћ‚ђќќ›‰ 5 2" xfId="1385" xr:uid="{00000000-0005-0000-0000-000071050000}"/>
    <cellStyle name="”љ‘ђћ‚ђќќ›‰ 5 3" xfId="11609" xr:uid="{00000000-0005-0000-0000-000072050000}"/>
    <cellStyle name="”љ‘ђћ‚ђќќ›‰ 6" xfId="1386" xr:uid="{00000000-0005-0000-0000-000073050000}"/>
    <cellStyle name="”љ‘ђћ‚ђќќ›‰ 6 2" xfId="11610" xr:uid="{00000000-0005-0000-0000-000074050000}"/>
    <cellStyle name="”љ‘ђћ‚ђќќ›‰ 7" xfId="11608" xr:uid="{00000000-0005-0000-0000-000075050000}"/>
    <cellStyle name="„…ќ…†ќ›‰" xfId="1387" xr:uid="{00000000-0005-0000-0000-000076050000}"/>
    <cellStyle name="„…ќ…†ќ›‰ 2" xfId="1388" xr:uid="{00000000-0005-0000-0000-000077050000}"/>
    <cellStyle name="„…ќ…†ќ›‰ 2 2" xfId="1389" xr:uid="{00000000-0005-0000-0000-000078050000}"/>
    <cellStyle name="„…ќ…†ќ›‰ 2 3" xfId="1390" xr:uid="{00000000-0005-0000-0000-000079050000}"/>
    <cellStyle name="„…ќ…†ќ›‰ 2 3 2" xfId="13200" xr:uid="{00000000-0005-0000-0000-00007A050000}"/>
    <cellStyle name="„…ќ…†ќ›‰ 3" xfId="1391" xr:uid="{00000000-0005-0000-0000-00007B050000}"/>
    <cellStyle name="„…ќ…†ќ›‰ 3 2" xfId="1392" xr:uid="{00000000-0005-0000-0000-00007C050000}"/>
    <cellStyle name="„…ќ…†ќ›‰ 3 3" xfId="1393" xr:uid="{00000000-0005-0000-0000-00007D050000}"/>
    <cellStyle name="„…ќ…†ќ›‰ 3 3 2" xfId="13201" xr:uid="{00000000-0005-0000-0000-00007E050000}"/>
    <cellStyle name="„…ќ…†ќ›‰ 4" xfId="1394" xr:uid="{00000000-0005-0000-0000-00007F050000}"/>
    <cellStyle name="„…ќ…†ќ›‰ 4 2" xfId="1395" xr:uid="{00000000-0005-0000-0000-000080050000}"/>
    <cellStyle name="„…ќ…†ќ›‰ 4 3" xfId="1396" xr:uid="{00000000-0005-0000-0000-000081050000}"/>
    <cellStyle name="„…ќ…†ќ›‰ 4 3 2" xfId="13202" xr:uid="{00000000-0005-0000-0000-000082050000}"/>
    <cellStyle name="„…ќ…†ќ›‰ 5" xfId="1397" xr:uid="{00000000-0005-0000-0000-000083050000}"/>
    <cellStyle name="„…ќ…†ќ›‰ 5 2" xfId="1398" xr:uid="{00000000-0005-0000-0000-000084050000}"/>
    <cellStyle name="„…ќ…†ќ›‰ 5 3" xfId="11612" xr:uid="{00000000-0005-0000-0000-000085050000}"/>
    <cellStyle name="„…ќ…†ќ›‰ 6" xfId="1399" xr:uid="{00000000-0005-0000-0000-000086050000}"/>
    <cellStyle name="„…ќ…†ќ›‰ 6 2" xfId="11613" xr:uid="{00000000-0005-0000-0000-000087050000}"/>
    <cellStyle name="„…ќ…†ќ›‰ 7" xfId="11611" xr:uid="{00000000-0005-0000-0000-000088050000}"/>
    <cellStyle name="„ђ’ђ" xfId="1400" xr:uid="{00000000-0005-0000-0000-000089050000}"/>
    <cellStyle name="„ђ’ђ 2" xfId="1401" xr:uid="{00000000-0005-0000-0000-00008A050000}"/>
    <cellStyle name="„ђ’ђ 2 2" xfId="1402" xr:uid="{00000000-0005-0000-0000-00008B050000}"/>
    <cellStyle name="„ђ’ђ 2 3" xfId="11615" xr:uid="{00000000-0005-0000-0000-00008C050000}"/>
    <cellStyle name="„ђ’ђ 3" xfId="1403" xr:uid="{00000000-0005-0000-0000-00008D050000}"/>
    <cellStyle name="„ђ’ђ 3 2" xfId="11616" xr:uid="{00000000-0005-0000-0000-00008E050000}"/>
    <cellStyle name="„ђ’ђ 4" xfId="11614" xr:uid="{00000000-0005-0000-0000-00008F050000}"/>
    <cellStyle name="¤@?e_TEST-1 " xfId="1404" xr:uid="{00000000-0005-0000-0000-000090050000}"/>
    <cellStyle name="€’ћѓћ‚›‰" xfId="1405" xr:uid="{00000000-0005-0000-0000-000091050000}"/>
    <cellStyle name="€’ћѓћ‚›‰ 2" xfId="1406" xr:uid="{00000000-0005-0000-0000-000092050000}"/>
    <cellStyle name="€’ћѓћ‚›‰ 3" xfId="1407" xr:uid="{00000000-0005-0000-0000-000093050000}"/>
    <cellStyle name="=C:\WINNT35\SYSTEM32\COMMAND.COM" xfId="1408" xr:uid="{00000000-0005-0000-0000-000094050000}"/>
    <cellStyle name="=C:\WINNT35\SYSTEM32\COMMAND.COM 2" xfId="1409" xr:uid="{00000000-0005-0000-0000-000095050000}"/>
    <cellStyle name="=C:\WINNT35\SYSTEM32\COMMAND.COM 3" xfId="1410" xr:uid="{00000000-0005-0000-0000-000096050000}"/>
    <cellStyle name="‡ђѓћ‹ћ‚ћљ1" xfId="1411" xr:uid="{00000000-0005-0000-0000-000097050000}"/>
    <cellStyle name="‡ђѓћ‹ћ‚ћљ1 2" xfId="1412" xr:uid="{00000000-0005-0000-0000-000098050000}"/>
    <cellStyle name="‡ђѓћ‹ћ‚ћљ1 2 2" xfId="1413" xr:uid="{00000000-0005-0000-0000-000099050000}"/>
    <cellStyle name="‡ђѓћ‹ћ‚ћљ1 2 3" xfId="1414" xr:uid="{00000000-0005-0000-0000-00009A050000}"/>
    <cellStyle name="‡ђѓћ‹ћ‚ћљ1 3" xfId="1415" xr:uid="{00000000-0005-0000-0000-00009B050000}"/>
    <cellStyle name="‡ђѓћ‹ћ‚ћљ1 3 2" xfId="1416" xr:uid="{00000000-0005-0000-0000-00009C050000}"/>
    <cellStyle name="‡ђѓћ‹ћ‚ћљ1 3 3" xfId="1417" xr:uid="{00000000-0005-0000-0000-00009D050000}"/>
    <cellStyle name="‡ђѓћ‹ћ‚ћљ1 4" xfId="1418" xr:uid="{00000000-0005-0000-0000-00009E050000}"/>
    <cellStyle name="‡ђѓћ‹ћ‚ћљ1 4 2" xfId="1419" xr:uid="{00000000-0005-0000-0000-00009F050000}"/>
    <cellStyle name="‡ђѓћ‹ћ‚ћљ1 4 3" xfId="1420" xr:uid="{00000000-0005-0000-0000-0000A0050000}"/>
    <cellStyle name="‡ђѓћ‹ћ‚ћљ1 5" xfId="1421" xr:uid="{00000000-0005-0000-0000-0000A1050000}"/>
    <cellStyle name="‡ђѓћ‹ћ‚ћљ1 5 2" xfId="11618" xr:uid="{00000000-0005-0000-0000-0000A2050000}"/>
    <cellStyle name="‡ђѓћ‹ћ‚ћљ1 6" xfId="1422" xr:uid="{00000000-0005-0000-0000-0000A3050000}"/>
    <cellStyle name="‡ђѓћ‹ћ‚ћљ1 6 2" xfId="11619" xr:uid="{00000000-0005-0000-0000-0000A4050000}"/>
    <cellStyle name="‡ђѓћ‹ћ‚ћљ1 7" xfId="11617" xr:uid="{00000000-0005-0000-0000-0000A5050000}"/>
    <cellStyle name="‡ђѓћ‹ћ‚ћљ2" xfId="1423" xr:uid="{00000000-0005-0000-0000-0000A6050000}"/>
    <cellStyle name="‡ђѓћ‹ћ‚ћљ2 2" xfId="1424" xr:uid="{00000000-0005-0000-0000-0000A7050000}"/>
    <cellStyle name="‡ђѓћ‹ћ‚ћљ2 2 2" xfId="1425" xr:uid="{00000000-0005-0000-0000-0000A8050000}"/>
    <cellStyle name="‡ђѓћ‹ћ‚ћљ2 2 3" xfId="1426" xr:uid="{00000000-0005-0000-0000-0000A9050000}"/>
    <cellStyle name="‡ђѓћ‹ћ‚ћљ2 3" xfId="1427" xr:uid="{00000000-0005-0000-0000-0000AA050000}"/>
    <cellStyle name="‡ђѓћ‹ћ‚ћљ2 3 2" xfId="1428" xr:uid="{00000000-0005-0000-0000-0000AB050000}"/>
    <cellStyle name="‡ђѓћ‹ћ‚ћљ2 3 3" xfId="1429" xr:uid="{00000000-0005-0000-0000-0000AC050000}"/>
    <cellStyle name="‡ђѓћ‹ћ‚ћљ2 4" xfId="1430" xr:uid="{00000000-0005-0000-0000-0000AD050000}"/>
    <cellStyle name="‡ђѓћ‹ћ‚ћљ2 4 2" xfId="1431" xr:uid="{00000000-0005-0000-0000-0000AE050000}"/>
    <cellStyle name="‡ђѓћ‹ћ‚ћљ2 4 3" xfId="1432" xr:uid="{00000000-0005-0000-0000-0000AF050000}"/>
    <cellStyle name="‡ђѓћ‹ћ‚ћљ2 5" xfId="1433" xr:uid="{00000000-0005-0000-0000-0000B0050000}"/>
    <cellStyle name="‡ђѓћ‹ћ‚ћљ2 5 2" xfId="11621" xr:uid="{00000000-0005-0000-0000-0000B1050000}"/>
    <cellStyle name="‡ђѓћ‹ћ‚ћљ2 6" xfId="1434" xr:uid="{00000000-0005-0000-0000-0000B2050000}"/>
    <cellStyle name="‡ђѓћ‹ћ‚ћљ2 6 2" xfId="11622" xr:uid="{00000000-0005-0000-0000-0000B3050000}"/>
    <cellStyle name="‡ђѓћ‹ћ‚ћљ2 7" xfId="11620" xr:uid="{00000000-0005-0000-0000-0000B4050000}"/>
    <cellStyle name="’ћѓћ‚›‰" xfId="1435" xr:uid="{00000000-0005-0000-0000-0000B5050000}"/>
    <cellStyle name="’ћѓћ‚›‰ 2" xfId="1436" xr:uid="{00000000-0005-0000-0000-0000B6050000}"/>
    <cellStyle name="’ћѓћ‚›‰ 2 2" xfId="1437" xr:uid="{00000000-0005-0000-0000-0000B7050000}"/>
    <cellStyle name="’ћѓћ‚›‰ 2 3" xfId="1438" xr:uid="{00000000-0005-0000-0000-0000B8050000}"/>
    <cellStyle name="’ћѓћ‚›‰ 3" xfId="1439" xr:uid="{00000000-0005-0000-0000-0000B9050000}"/>
    <cellStyle name="’ћѓћ‚›‰ 3 2" xfId="1440" xr:uid="{00000000-0005-0000-0000-0000BA050000}"/>
    <cellStyle name="’ћѓћ‚›‰ 3 3" xfId="1441" xr:uid="{00000000-0005-0000-0000-0000BB050000}"/>
    <cellStyle name="’ћѓћ‚›‰ 4" xfId="1442" xr:uid="{00000000-0005-0000-0000-0000BC050000}"/>
    <cellStyle name="’ћѓћ‚›‰ 4 2" xfId="1443" xr:uid="{00000000-0005-0000-0000-0000BD050000}"/>
    <cellStyle name="’ћѓћ‚›‰ 4 3" xfId="1444" xr:uid="{00000000-0005-0000-0000-0000BE050000}"/>
    <cellStyle name="’ћѓћ‚›‰ 5" xfId="1445" xr:uid="{00000000-0005-0000-0000-0000BF050000}"/>
    <cellStyle name="’ћѓћ‚›‰ 5 2" xfId="11624" xr:uid="{00000000-0005-0000-0000-0000C0050000}"/>
    <cellStyle name="’ћѓћ‚›‰ 6" xfId="1446" xr:uid="{00000000-0005-0000-0000-0000C1050000}"/>
    <cellStyle name="’ћѓћ‚›‰ 6 2" xfId="11625" xr:uid="{00000000-0005-0000-0000-0000C2050000}"/>
    <cellStyle name="’ћѓћ‚›‰ 7" xfId="11623" xr:uid="{00000000-0005-0000-0000-0000C3050000}"/>
    <cellStyle name="W_STDFOR" xfId="1447" xr:uid="{00000000-0005-0000-0000-0000C4050000}"/>
    <cellStyle name="0,00;0;" xfId="1448" xr:uid="{00000000-0005-0000-0000-0000C5050000}"/>
    <cellStyle name="0,00;0; 2" xfId="1449" xr:uid="{00000000-0005-0000-0000-0000C6050000}"/>
    <cellStyle name="0,00;0; 3" xfId="1450" xr:uid="{00000000-0005-0000-0000-0000C7050000}"/>
    <cellStyle name="0.0" xfId="1451" xr:uid="{00000000-0005-0000-0000-0000C8050000}"/>
    <cellStyle name="0.00" xfId="1452" xr:uid="{00000000-0005-0000-0000-0000C9050000}"/>
    <cellStyle name="1Normal" xfId="1453" xr:uid="{00000000-0005-0000-0000-0000CA050000}"/>
    <cellStyle name="1Normal 2" xfId="1454" xr:uid="{00000000-0005-0000-0000-0000CB050000}"/>
    <cellStyle name="1Normal 3" xfId="1455" xr:uid="{00000000-0005-0000-0000-0000CC050000}"/>
    <cellStyle name="1Outputbox1" xfId="1456" xr:uid="{00000000-0005-0000-0000-0000CD050000}"/>
    <cellStyle name="1Outputbox1 2" xfId="1457" xr:uid="{00000000-0005-0000-0000-0000CE050000}"/>
    <cellStyle name="1Outputbox2" xfId="1458" xr:uid="{00000000-0005-0000-0000-0000CF050000}"/>
    <cellStyle name="1Outputheader" xfId="1459" xr:uid="{00000000-0005-0000-0000-0000D0050000}"/>
    <cellStyle name="1Outputheader 2" xfId="1460" xr:uid="{00000000-0005-0000-0000-0000D1050000}"/>
    <cellStyle name="1Outputheader2" xfId="1461" xr:uid="{00000000-0005-0000-0000-0000D2050000}"/>
    <cellStyle name="1Outputsubtitle" xfId="1462" xr:uid="{00000000-0005-0000-0000-0000D3050000}"/>
    <cellStyle name="1Outputtitle" xfId="1463" xr:uid="{00000000-0005-0000-0000-0000D4050000}"/>
    <cellStyle name="1Profileheader" xfId="1464" xr:uid="{00000000-0005-0000-0000-0000D5050000}"/>
    <cellStyle name="1Profilelowerbox" xfId="1465" xr:uid="{00000000-0005-0000-0000-0000D6050000}"/>
    <cellStyle name="1Profilesubheader" xfId="1466" xr:uid="{00000000-0005-0000-0000-0000D7050000}"/>
    <cellStyle name="1Profiletitle" xfId="1467" xr:uid="{00000000-0005-0000-0000-0000D8050000}"/>
    <cellStyle name="1Profiletopbox" xfId="1468" xr:uid="{00000000-0005-0000-0000-0000D9050000}"/>
    <cellStyle name="20 % – Zvýraznění1" xfId="1469" xr:uid="{00000000-0005-0000-0000-0000DA050000}"/>
    <cellStyle name="20 % – Zvýraznění2" xfId="1470" xr:uid="{00000000-0005-0000-0000-0000DB050000}"/>
    <cellStyle name="20 % – Zvýraznění3" xfId="1471" xr:uid="{00000000-0005-0000-0000-0000DC050000}"/>
    <cellStyle name="20 % – Zvýraznění4" xfId="1472" xr:uid="{00000000-0005-0000-0000-0000DD050000}"/>
    <cellStyle name="20 % – Zvýraznění5" xfId="1473" xr:uid="{00000000-0005-0000-0000-0000DE050000}"/>
    <cellStyle name="20 % – Zvýraznění6" xfId="1474" xr:uid="{00000000-0005-0000-0000-0000DF050000}"/>
    <cellStyle name="20% - Accent1" xfId="1475" xr:uid="{00000000-0005-0000-0000-0000E0050000}"/>
    <cellStyle name="20% - Accent2" xfId="1476" xr:uid="{00000000-0005-0000-0000-0000E1050000}"/>
    <cellStyle name="20% - Accent3" xfId="1477" xr:uid="{00000000-0005-0000-0000-0000E2050000}"/>
    <cellStyle name="20% - Accent4" xfId="1478" xr:uid="{00000000-0005-0000-0000-0000E3050000}"/>
    <cellStyle name="20% - Accent5" xfId="1479" xr:uid="{00000000-0005-0000-0000-0000E4050000}"/>
    <cellStyle name="20% - Accent6" xfId="1480" xr:uid="{00000000-0005-0000-0000-0000E5050000}"/>
    <cellStyle name="20% - Акцент1 10" xfId="1481" xr:uid="{00000000-0005-0000-0000-0000E6050000}"/>
    <cellStyle name="20% - Акцент1 11" xfId="1482" xr:uid="{00000000-0005-0000-0000-0000E7050000}"/>
    <cellStyle name="20% - Акцент1 12" xfId="1483" xr:uid="{00000000-0005-0000-0000-0000E8050000}"/>
    <cellStyle name="20% - Акцент1 13" xfId="1484" xr:uid="{00000000-0005-0000-0000-0000E9050000}"/>
    <cellStyle name="20% - Акцент1 14" xfId="1485" xr:uid="{00000000-0005-0000-0000-0000EA050000}"/>
    <cellStyle name="20% - Акцент1 15" xfId="1486" xr:uid="{00000000-0005-0000-0000-0000EB050000}"/>
    <cellStyle name="20% - Акцент1 16" xfId="1487" xr:uid="{00000000-0005-0000-0000-0000EC050000}"/>
    <cellStyle name="20% - Акцент1 17" xfId="1488" xr:uid="{00000000-0005-0000-0000-0000ED050000}"/>
    <cellStyle name="20% - Акцент1 18" xfId="1489" xr:uid="{00000000-0005-0000-0000-0000EE050000}"/>
    <cellStyle name="20% - Акцент1 19" xfId="1490" xr:uid="{00000000-0005-0000-0000-0000EF050000}"/>
    <cellStyle name="20% - Акцент1 2" xfId="1491" xr:uid="{00000000-0005-0000-0000-0000F0050000}"/>
    <cellStyle name="20% - Акцент1 2 2" xfId="1492" xr:uid="{00000000-0005-0000-0000-0000F1050000}"/>
    <cellStyle name="20% - Акцент1 2 2 2" xfId="1493" xr:uid="{00000000-0005-0000-0000-0000F2050000}"/>
    <cellStyle name="20% - Акцент1 2 2 3" xfId="1494" xr:uid="{00000000-0005-0000-0000-0000F3050000}"/>
    <cellStyle name="20% - Акцент1 2 3" xfId="1495" xr:uid="{00000000-0005-0000-0000-0000F4050000}"/>
    <cellStyle name="20% - Акцент1 2 4" xfId="1496" xr:uid="{00000000-0005-0000-0000-0000F5050000}"/>
    <cellStyle name="20% - Акцент1 2_02. ДС 25_НПС 12_приложения 2_3_25" xfId="1497" xr:uid="{00000000-0005-0000-0000-0000F6050000}"/>
    <cellStyle name="20% - Акцент1 20" xfId="1498" xr:uid="{00000000-0005-0000-0000-0000F7050000}"/>
    <cellStyle name="20% - Акцент1 21" xfId="1499" xr:uid="{00000000-0005-0000-0000-0000F8050000}"/>
    <cellStyle name="20% - Акцент1 22" xfId="1500" xr:uid="{00000000-0005-0000-0000-0000F9050000}"/>
    <cellStyle name="20% - Акцент1 23" xfId="1501" xr:uid="{00000000-0005-0000-0000-0000FA050000}"/>
    <cellStyle name="20% - Акцент1 24" xfId="1502" xr:uid="{00000000-0005-0000-0000-0000FB050000}"/>
    <cellStyle name="20% - Акцент1 25" xfId="1503" xr:uid="{00000000-0005-0000-0000-0000FC050000}"/>
    <cellStyle name="20% - Акцент1 26" xfId="1504" xr:uid="{00000000-0005-0000-0000-0000FD050000}"/>
    <cellStyle name="20% - Акцент1 27" xfId="1505" xr:uid="{00000000-0005-0000-0000-0000FE050000}"/>
    <cellStyle name="20% - Акцент1 28" xfId="1506" xr:uid="{00000000-0005-0000-0000-0000FF050000}"/>
    <cellStyle name="20% - Акцент1 29" xfId="1507" xr:uid="{00000000-0005-0000-0000-000000060000}"/>
    <cellStyle name="20% - Акцент1 3" xfId="1508" xr:uid="{00000000-0005-0000-0000-000001060000}"/>
    <cellStyle name="20% - Акцент1 30" xfId="1509" xr:uid="{00000000-0005-0000-0000-000002060000}"/>
    <cellStyle name="20% - Акцент1 31" xfId="1510" xr:uid="{00000000-0005-0000-0000-000003060000}"/>
    <cellStyle name="20% - Акцент1 32" xfId="1511" xr:uid="{00000000-0005-0000-0000-000004060000}"/>
    <cellStyle name="20% - Акцент1 33" xfId="1512" xr:uid="{00000000-0005-0000-0000-000005060000}"/>
    <cellStyle name="20% - Акцент1 34" xfId="1513" xr:uid="{00000000-0005-0000-0000-000006060000}"/>
    <cellStyle name="20% - Акцент1 4" xfId="1514" xr:uid="{00000000-0005-0000-0000-000007060000}"/>
    <cellStyle name="20% - Акцент1 5" xfId="1515" xr:uid="{00000000-0005-0000-0000-000008060000}"/>
    <cellStyle name="20% - Акцент1 6" xfId="1516" xr:uid="{00000000-0005-0000-0000-000009060000}"/>
    <cellStyle name="20% - Акцент1 7" xfId="1517" xr:uid="{00000000-0005-0000-0000-00000A060000}"/>
    <cellStyle name="20% - Акцент1 8" xfId="1518" xr:uid="{00000000-0005-0000-0000-00000B060000}"/>
    <cellStyle name="20% - Акцент1 9" xfId="1519" xr:uid="{00000000-0005-0000-0000-00000C060000}"/>
    <cellStyle name="20% - Акцент2 10" xfId="1520" xr:uid="{00000000-0005-0000-0000-00000D060000}"/>
    <cellStyle name="20% - Акцент2 11" xfId="1521" xr:uid="{00000000-0005-0000-0000-00000E060000}"/>
    <cellStyle name="20% - Акцент2 12" xfId="1522" xr:uid="{00000000-0005-0000-0000-00000F060000}"/>
    <cellStyle name="20% - Акцент2 13" xfId="1523" xr:uid="{00000000-0005-0000-0000-000010060000}"/>
    <cellStyle name="20% - Акцент2 14" xfId="1524" xr:uid="{00000000-0005-0000-0000-000011060000}"/>
    <cellStyle name="20% - Акцент2 15" xfId="1525" xr:uid="{00000000-0005-0000-0000-000012060000}"/>
    <cellStyle name="20% - Акцент2 16" xfId="1526" xr:uid="{00000000-0005-0000-0000-000013060000}"/>
    <cellStyle name="20% - Акцент2 17" xfId="1527" xr:uid="{00000000-0005-0000-0000-000014060000}"/>
    <cellStyle name="20% - Акцент2 18" xfId="1528" xr:uid="{00000000-0005-0000-0000-000015060000}"/>
    <cellStyle name="20% - Акцент2 19" xfId="1529" xr:uid="{00000000-0005-0000-0000-000016060000}"/>
    <cellStyle name="20% - Акцент2 2" xfId="1530" xr:uid="{00000000-0005-0000-0000-000017060000}"/>
    <cellStyle name="20% - Акцент2 2 2" xfId="1531" xr:uid="{00000000-0005-0000-0000-000018060000}"/>
    <cellStyle name="20% - Акцент2 2 2 2" xfId="1532" xr:uid="{00000000-0005-0000-0000-000019060000}"/>
    <cellStyle name="20% - Акцент2 2 2 3" xfId="1533" xr:uid="{00000000-0005-0000-0000-00001A060000}"/>
    <cellStyle name="20% - Акцент2 2 3" xfId="1534" xr:uid="{00000000-0005-0000-0000-00001B060000}"/>
    <cellStyle name="20% - Акцент2 2 4" xfId="1535" xr:uid="{00000000-0005-0000-0000-00001C060000}"/>
    <cellStyle name="20% - Акцент2 2_02. ДС 25_НПС 12_приложения 2_3_25" xfId="1536" xr:uid="{00000000-0005-0000-0000-00001D060000}"/>
    <cellStyle name="20% - Акцент2 20" xfId="1537" xr:uid="{00000000-0005-0000-0000-00001E060000}"/>
    <cellStyle name="20% - Акцент2 21" xfId="1538" xr:uid="{00000000-0005-0000-0000-00001F060000}"/>
    <cellStyle name="20% - Акцент2 22" xfId="1539" xr:uid="{00000000-0005-0000-0000-000020060000}"/>
    <cellStyle name="20% - Акцент2 23" xfId="1540" xr:uid="{00000000-0005-0000-0000-000021060000}"/>
    <cellStyle name="20% - Акцент2 24" xfId="1541" xr:uid="{00000000-0005-0000-0000-000022060000}"/>
    <cellStyle name="20% - Акцент2 25" xfId="1542" xr:uid="{00000000-0005-0000-0000-000023060000}"/>
    <cellStyle name="20% - Акцент2 26" xfId="1543" xr:uid="{00000000-0005-0000-0000-000024060000}"/>
    <cellStyle name="20% - Акцент2 27" xfId="1544" xr:uid="{00000000-0005-0000-0000-000025060000}"/>
    <cellStyle name="20% - Акцент2 28" xfId="1545" xr:uid="{00000000-0005-0000-0000-000026060000}"/>
    <cellStyle name="20% - Акцент2 29" xfId="1546" xr:uid="{00000000-0005-0000-0000-000027060000}"/>
    <cellStyle name="20% - Акцент2 3" xfId="1547" xr:uid="{00000000-0005-0000-0000-000028060000}"/>
    <cellStyle name="20% - Акцент2 30" xfId="1548" xr:uid="{00000000-0005-0000-0000-000029060000}"/>
    <cellStyle name="20% - Акцент2 31" xfId="1549" xr:uid="{00000000-0005-0000-0000-00002A060000}"/>
    <cellStyle name="20% - Акцент2 32" xfId="1550" xr:uid="{00000000-0005-0000-0000-00002B060000}"/>
    <cellStyle name="20% - Акцент2 33" xfId="1551" xr:uid="{00000000-0005-0000-0000-00002C060000}"/>
    <cellStyle name="20% - Акцент2 34" xfId="1552" xr:uid="{00000000-0005-0000-0000-00002D060000}"/>
    <cellStyle name="20% - Акцент2 4" xfId="1553" xr:uid="{00000000-0005-0000-0000-00002E060000}"/>
    <cellStyle name="20% - Акцент2 5" xfId="1554" xr:uid="{00000000-0005-0000-0000-00002F060000}"/>
    <cellStyle name="20% - Акцент2 6" xfId="1555" xr:uid="{00000000-0005-0000-0000-000030060000}"/>
    <cellStyle name="20% - Акцент2 7" xfId="1556" xr:uid="{00000000-0005-0000-0000-000031060000}"/>
    <cellStyle name="20% - Акцент2 8" xfId="1557" xr:uid="{00000000-0005-0000-0000-000032060000}"/>
    <cellStyle name="20% - Акцент2 9" xfId="1558" xr:uid="{00000000-0005-0000-0000-000033060000}"/>
    <cellStyle name="20% - Акцент3 10" xfId="1559" xr:uid="{00000000-0005-0000-0000-000034060000}"/>
    <cellStyle name="20% - Акцент3 11" xfId="1560" xr:uid="{00000000-0005-0000-0000-000035060000}"/>
    <cellStyle name="20% - Акцент3 12" xfId="1561" xr:uid="{00000000-0005-0000-0000-000036060000}"/>
    <cellStyle name="20% - Акцент3 13" xfId="1562" xr:uid="{00000000-0005-0000-0000-000037060000}"/>
    <cellStyle name="20% - Акцент3 14" xfId="1563" xr:uid="{00000000-0005-0000-0000-000038060000}"/>
    <cellStyle name="20% - Акцент3 15" xfId="1564" xr:uid="{00000000-0005-0000-0000-000039060000}"/>
    <cellStyle name="20% - Акцент3 16" xfId="1565" xr:uid="{00000000-0005-0000-0000-00003A060000}"/>
    <cellStyle name="20% - Акцент3 17" xfId="1566" xr:uid="{00000000-0005-0000-0000-00003B060000}"/>
    <cellStyle name="20% - Акцент3 18" xfId="1567" xr:uid="{00000000-0005-0000-0000-00003C060000}"/>
    <cellStyle name="20% - Акцент3 19" xfId="1568" xr:uid="{00000000-0005-0000-0000-00003D060000}"/>
    <cellStyle name="20% - Акцент3 2" xfId="1569" xr:uid="{00000000-0005-0000-0000-00003E060000}"/>
    <cellStyle name="20% - Акцент3 2 2" xfId="1570" xr:uid="{00000000-0005-0000-0000-00003F060000}"/>
    <cellStyle name="20% - Акцент3 2 2 2" xfId="1571" xr:uid="{00000000-0005-0000-0000-000040060000}"/>
    <cellStyle name="20% - Акцент3 2 2 3" xfId="1572" xr:uid="{00000000-0005-0000-0000-000041060000}"/>
    <cellStyle name="20% - Акцент3 2 3" xfId="1573" xr:uid="{00000000-0005-0000-0000-000042060000}"/>
    <cellStyle name="20% - Акцент3 2 4" xfId="1574" xr:uid="{00000000-0005-0000-0000-000043060000}"/>
    <cellStyle name="20% - Акцент3 2_02. ДС 25_НПС 12_приложения 2_3_25" xfId="1575" xr:uid="{00000000-0005-0000-0000-000044060000}"/>
    <cellStyle name="20% - Акцент3 20" xfId="1576" xr:uid="{00000000-0005-0000-0000-000045060000}"/>
    <cellStyle name="20% - Акцент3 21" xfId="1577" xr:uid="{00000000-0005-0000-0000-000046060000}"/>
    <cellStyle name="20% - Акцент3 22" xfId="1578" xr:uid="{00000000-0005-0000-0000-000047060000}"/>
    <cellStyle name="20% - Акцент3 23" xfId="1579" xr:uid="{00000000-0005-0000-0000-000048060000}"/>
    <cellStyle name="20% - Акцент3 24" xfId="1580" xr:uid="{00000000-0005-0000-0000-000049060000}"/>
    <cellStyle name="20% - Акцент3 25" xfId="1581" xr:uid="{00000000-0005-0000-0000-00004A060000}"/>
    <cellStyle name="20% - Акцент3 26" xfId="1582" xr:uid="{00000000-0005-0000-0000-00004B060000}"/>
    <cellStyle name="20% - Акцент3 27" xfId="1583" xr:uid="{00000000-0005-0000-0000-00004C060000}"/>
    <cellStyle name="20% - Акцент3 28" xfId="1584" xr:uid="{00000000-0005-0000-0000-00004D060000}"/>
    <cellStyle name="20% - Акцент3 29" xfId="1585" xr:uid="{00000000-0005-0000-0000-00004E060000}"/>
    <cellStyle name="20% - Акцент3 3" xfId="1586" xr:uid="{00000000-0005-0000-0000-00004F060000}"/>
    <cellStyle name="20% - Акцент3 30" xfId="1587" xr:uid="{00000000-0005-0000-0000-000050060000}"/>
    <cellStyle name="20% - Акцент3 31" xfId="1588" xr:uid="{00000000-0005-0000-0000-000051060000}"/>
    <cellStyle name="20% - Акцент3 32" xfId="1589" xr:uid="{00000000-0005-0000-0000-000052060000}"/>
    <cellStyle name="20% - Акцент3 33" xfId="1590" xr:uid="{00000000-0005-0000-0000-000053060000}"/>
    <cellStyle name="20% - Акцент3 34" xfId="1591" xr:uid="{00000000-0005-0000-0000-000054060000}"/>
    <cellStyle name="20% - Акцент3 4" xfId="1592" xr:uid="{00000000-0005-0000-0000-000055060000}"/>
    <cellStyle name="20% - Акцент3 5" xfId="1593" xr:uid="{00000000-0005-0000-0000-000056060000}"/>
    <cellStyle name="20% - Акцент3 6" xfId="1594" xr:uid="{00000000-0005-0000-0000-000057060000}"/>
    <cellStyle name="20% - Акцент3 7" xfId="1595" xr:uid="{00000000-0005-0000-0000-000058060000}"/>
    <cellStyle name="20% - Акцент3 8" xfId="1596" xr:uid="{00000000-0005-0000-0000-000059060000}"/>
    <cellStyle name="20% - Акцент3 9" xfId="1597" xr:uid="{00000000-0005-0000-0000-00005A060000}"/>
    <cellStyle name="20% - Акцент4 10" xfId="1598" xr:uid="{00000000-0005-0000-0000-00005B060000}"/>
    <cellStyle name="20% - Акцент4 11" xfId="1599" xr:uid="{00000000-0005-0000-0000-00005C060000}"/>
    <cellStyle name="20% - Акцент4 12" xfId="1600" xr:uid="{00000000-0005-0000-0000-00005D060000}"/>
    <cellStyle name="20% - Акцент4 13" xfId="1601" xr:uid="{00000000-0005-0000-0000-00005E060000}"/>
    <cellStyle name="20% - Акцент4 14" xfId="1602" xr:uid="{00000000-0005-0000-0000-00005F060000}"/>
    <cellStyle name="20% - Акцент4 15" xfId="1603" xr:uid="{00000000-0005-0000-0000-000060060000}"/>
    <cellStyle name="20% - Акцент4 16" xfId="1604" xr:uid="{00000000-0005-0000-0000-000061060000}"/>
    <cellStyle name="20% - Акцент4 17" xfId="1605" xr:uid="{00000000-0005-0000-0000-000062060000}"/>
    <cellStyle name="20% - Акцент4 18" xfId="1606" xr:uid="{00000000-0005-0000-0000-000063060000}"/>
    <cellStyle name="20% - Акцент4 19" xfId="1607" xr:uid="{00000000-0005-0000-0000-000064060000}"/>
    <cellStyle name="20% - Акцент4 2" xfId="1608" xr:uid="{00000000-0005-0000-0000-000065060000}"/>
    <cellStyle name="20% - Акцент4 2 2" xfId="1609" xr:uid="{00000000-0005-0000-0000-000066060000}"/>
    <cellStyle name="20% - Акцент4 2 2 2" xfId="1610" xr:uid="{00000000-0005-0000-0000-000067060000}"/>
    <cellStyle name="20% - Акцент4 2 2 3" xfId="1611" xr:uid="{00000000-0005-0000-0000-000068060000}"/>
    <cellStyle name="20% - Акцент4 2 3" xfId="1612" xr:uid="{00000000-0005-0000-0000-000069060000}"/>
    <cellStyle name="20% - Акцент4 2 4" xfId="1613" xr:uid="{00000000-0005-0000-0000-00006A060000}"/>
    <cellStyle name="20% - Акцент4 2_02. ДС 25_НПС 12_приложения 2_3_25" xfId="1614" xr:uid="{00000000-0005-0000-0000-00006B060000}"/>
    <cellStyle name="20% - Акцент4 20" xfId="1615" xr:uid="{00000000-0005-0000-0000-00006C060000}"/>
    <cellStyle name="20% - Акцент4 21" xfId="1616" xr:uid="{00000000-0005-0000-0000-00006D060000}"/>
    <cellStyle name="20% - Акцент4 22" xfId="1617" xr:uid="{00000000-0005-0000-0000-00006E060000}"/>
    <cellStyle name="20% - Акцент4 23" xfId="1618" xr:uid="{00000000-0005-0000-0000-00006F060000}"/>
    <cellStyle name="20% - Акцент4 24" xfId="1619" xr:uid="{00000000-0005-0000-0000-000070060000}"/>
    <cellStyle name="20% - Акцент4 25" xfId="1620" xr:uid="{00000000-0005-0000-0000-000071060000}"/>
    <cellStyle name="20% - Акцент4 26" xfId="1621" xr:uid="{00000000-0005-0000-0000-000072060000}"/>
    <cellStyle name="20% - Акцент4 27" xfId="1622" xr:uid="{00000000-0005-0000-0000-000073060000}"/>
    <cellStyle name="20% - Акцент4 28" xfId="1623" xr:uid="{00000000-0005-0000-0000-000074060000}"/>
    <cellStyle name="20% - Акцент4 29" xfId="1624" xr:uid="{00000000-0005-0000-0000-000075060000}"/>
    <cellStyle name="20% - Акцент4 3" xfId="1625" xr:uid="{00000000-0005-0000-0000-000076060000}"/>
    <cellStyle name="20% - Акцент4 30" xfId="1626" xr:uid="{00000000-0005-0000-0000-000077060000}"/>
    <cellStyle name="20% - Акцент4 31" xfId="1627" xr:uid="{00000000-0005-0000-0000-000078060000}"/>
    <cellStyle name="20% - Акцент4 32" xfId="1628" xr:uid="{00000000-0005-0000-0000-000079060000}"/>
    <cellStyle name="20% - Акцент4 33" xfId="1629" xr:uid="{00000000-0005-0000-0000-00007A060000}"/>
    <cellStyle name="20% - Акцент4 34" xfId="1630" xr:uid="{00000000-0005-0000-0000-00007B060000}"/>
    <cellStyle name="20% - Акцент4 4" xfId="1631" xr:uid="{00000000-0005-0000-0000-00007C060000}"/>
    <cellStyle name="20% - Акцент4 5" xfId="1632" xr:uid="{00000000-0005-0000-0000-00007D060000}"/>
    <cellStyle name="20% - Акцент4 6" xfId="1633" xr:uid="{00000000-0005-0000-0000-00007E060000}"/>
    <cellStyle name="20% - Акцент4 7" xfId="1634" xr:uid="{00000000-0005-0000-0000-00007F060000}"/>
    <cellStyle name="20% - Акцент4 8" xfId="1635" xr:uid="{00000000-0005-0000-0000-000080060000}"/>
    <cellStyle name="20% - Акцент4 9" xfId="1636" xr:uid="{00000000-0005-0000-0000-000081060000}"/>
    <cellStyle name="20% - Акцент5 10" xfId="1637" xr:uid="{00000000-0005-0000-0000-000082060000}"/>
    <cellStyle name="20% - Акцент5 11" xfId="1638" xr:uid="{00000000-0005-0000-0000-000083060000}"/>
    <cellStyle name="20% - Акцент5 12" xfId="1639" xr:uid="{00000000-0005-0000-0000-000084060000}"/>
    <cellStyle name="20% - Акцент5 13" xfId="1640" xr:uid="{00000000-0005-0000-0000-000085060000}"/>
    <cellStyle name="20% - Акцент5 14" xfId="1641" xr:uid="{00000000-0005-0000-0000-000086060000}"/>
    <cellStyle name="20% - Акцент5 15" xfId="1642" xr:uid="{00000000-0005-0000-0000-000087060000}"/>
    <cellStyle name="20% - Акцент5 16" xfId="1643" xr:uid="{00000000-0005-0000-0000-000088060000}"/>
    <cellStyle name="20% - Акцент5 17" xfId="1644" xr:uid="{00000000-0005-0000-0000-000089060000}"/>
    <cellStyle name="20% - Акцент5 18" xfId="1645" xr:uid="{00000000-0005-0000-0000-00008A060000}"/>
    <cellStyle name="20% - Акцент5 19" xfId="1646" xr:uid="{00000000-0005-0000-0000-00008B060000}"/>
    <cellStyle name="20% - Акцент5 2" xfId="1647" xr:uid="{00000000-0005-0000-0000-00008C060000}"/>
    <cellStyle name="20% - Акцент5 2 2" xfId="1648" xr:uid="{00000000-0005-0000-0000-00008D060000}"/>
    <cellStyle name="20% - Акцент5 2 2 2" xfId="1649" xr:uid="{00000000-0005-0000-0000-00008E060000}"/>
    <cellStyle name="20% - Акцент5 2 2 3" xfId="1650" xr:uid="{00000000-0005-0000-0000-00008F060000}"/>
    <cellStyle name="20% - Акцент5 2 3" xfId="1651" xr:uid="{00000000-0005-0000-0000-000090060000}"/>
    <cellStyle name="20% - Акцент5 2 4" xfId="1652" xr:uid="{00000000-0005-0000-0000-000091060000}"/>
    <cellStyle name="20% - Акцент5 2_02. ДС 25_НПС 12_приложения 2_3_25" xfId="1653" xr:uid="{00000000-0005-0000-0000-000092060000}"/>
    <cellStyle name="20% - Акцент5 20" xfId="1654" xr:uid="{00000000-0005-0000-0000-000093060000}"/>
    <cellStyle name="20% - Акцент5 21" xfId="1655" xr:uid="{00000000-0005-0000-0000-000094060000}"/>
    <cellStyle name="20% - Акцент5 22" xfId="1656" xr:uid="{00000000-0005-0000-0000-000095060000}"/>
    <cellStyle name="20% - Акцент5 23" xfId="1657" xr:uid="{00000000-0005-0000-0000-000096060000}"/>
    <cellStyle name="20% - Акцент5 24" xfId="1658" xr:uid="{00000000-0005-0000-0000-000097060000}"/>
    <cellStyle name="20% - Акцент5 25" xfId="1659" xr:uid="{00000000-0005-0000-0000-000098060000}"/>
    <cellStyle name="20% - Акцент5 26" xfId="1660" xr:uid="{00000000-0005-0000-0000-000099060000}"/>
    <cellStyle name="20% - Акцент5 27" xfId="1661" xr:uid="{00000000-0005-0000-0000-00009A060000}"/>
    <cellStyle name="20% - Акцент5 28" xfId="1662" xr:uid="{00000000-0005-0000-0000-00009B060000}"/>
    <cellStyle name="20% - Акцент5 29" xfId="1663" xr:uid="{00000000-0005-0000-0000-00009C060000}"/>
    <cellStyle name="20% - Акцент5 3" xfId="1664" xr:uid="{00000000-0005-0000-0000-00009D060000}"/>
    <cellStyle name="20% - Акцент5 30" xfId="1665" xr:uid="{00000000-0005-0000-0000-00009E060000}"/>
    <cellStyle name="20% - Акцент5 31" xfId="1666" xr:uid="{00000000-0005-0000-0000-00009F060000}"/>
    <cellStyle name="20% - Акцент5 32" xfId="1667" xr:uid="{00000000-0005-0000-0000-0000A0060000}"/>
    <cellStyle name="20% - Акцент5 33" xfId="1668" xr:uid="{00000000-0005-0000-0000-0000A1060000}"/>
    <cellStyle name="20% - Акцент5 34" xfId="1669" xr:uid="{00000000-0005-0000-0000-0000A2060000}"/>
    <cellStyle name="20% - Акцент5 4" xfId="1670" xr:uid="{00000000-0005-0000-0000-0000A3060000}"/>
    <cellStyle name="20% - Акцент5 5" xfId="1671" xr:uid="{00000000-0005-0000-0000-0000A4060000}"/>
    <cellStyle name="20% - Акцент5 6" xfId="1672" xr:uid="{00000000-0005-0000-0000-0000A5060000}"/>
    <cellStyle name="20% - Акцент5 7" xfId="1673" xr:uid="{00000000-0005-0000-0000-0000A6060000}"/>
    <cellStyle name="20% - Акцент5 8" xfId="1674" xr:uid="{00000000-0005-0000-0000-0000A7060000}"/>
    <cellStyle name="20% - Акцент5 9" xfId="1675" xr:uid="{00000000-0005-0000-0000-0000A8060000}"/>
    <cellStyle name="20% - Акцент6 10" xfId="1676" xr:uid="{00000000-0005-0000-0000-0000A9060000}"/>
    <cellStyle name="20% - Акцент6 11" xfId="1677" xr:uid="{00000000-0005-0000-0000-0000AA060000}"/>
    <cellStyle name="20% - Акцент6 12" xfId="1678" xr:uid="{00000000-0005-0000-0000-0000AB060000}"/>
    <cellStyle name="20% - Акцент6 13" xfId="1679" xr:uid="{00000000-0005-0000-0000-0000AC060000}"/>
    <cellStyle name="20% - Акцент6 14" xfId="1680" xr:uid="{00000000-0005-0000-0000-0000AD060000}"/>
    <cellStyle name="20% - Акцент6 15" xfId="1681" xr:uid="{00000000-0005-0000-0000-0000AE060000}"/>
    <cellStyle name="20% - Акцент6 16" xfId="1682" xr:uid="{00000000-0005-0000-0000-0000AF060000}"/>
    <cellStyle name="20% - Акцент6 17" xfId="1683" xr:uid="{00000000-0005-0000-0000-0000B0060000}"/>
    <cellStyle name="20% - Акцент6 18" xfId="1684" xr:uid="{00000000-0005-0000-0000-0000B1060000}"/>
    <cellStyle name="20% - Акцент6 19" xfId="1685" xr:uid="{00000000-0005-0000-0000-0000B2060000}"/>
    <cellStyle name="20% - Акцент6 2" xfId="1686" xr:uid="{00000000-0005-0000-0000-0000B3060000}"/>
    <cellStyle name="20% - Акцент6 2 2" xfId="1687" xr:uid="{00000000-0005-0000-0000-0000B4060000}"/>
    <cellStyle name="20% - Акцент6 2 2 2" xfId="1688" xr:uid="{00000000-0005-0000-0000-0000B5060000}"/>
    <cellStyle name="20% - Акцент6 2 2 3" xfId="1689" xr:uid="{00000000-0005-0000-0000-0000B6060000}"/>
    <cellStyle name="20% - Акцент6 2 3" xfId="1690" xr:uid="{00000000-0005-0000-0000-0000B7060000}"/>
    <cellStyle name="20% - Акцент6 2 4" xfId="1691" xr:uid="{00000000-0005-0000-0000-0000B8060000}"/>
    <cellStyle name="20% - Акцент6 2_02. ДС 25_НПС 12_приложения 2_3_25" xfId="1692" xr:uid="{00000000-0005-0000-0000-0000B9060000}"/>
    <cellStyle name="20% - Акцент6 20" xfId="1693" xr:uid="{00000000-0005-0000-0000-0000BA060000}"/>
    <cellStyle name="20% - Акцент6 21" xfId="1694" xr:uid="{00000000-0005-0000-0000-0000BB060000}"/>
    <cellStyle name="20% - Акцент6 22" xfId="1695" xr:uid="{00000000-0005-0000-0000-0000BC060000}"/>
    <cellStyle name="20% - Акцент6 23" xfId="1696" xr:uid="{00000000-0005-0000-0000-0000BD060000}"/>
    <cellStyle name="20% - Акцент6 24" xfId="1697" xr:uid="{00000000-0005-0000-0000-0000BE060000}"/>
    <cellStyle name="20% - Акцент6 25" xfId="1698" xr:uid="{00000000-0005-0000-0000-0000BF060000}"/>
    <cellStyle name="20% - Акцент6 26" xfId="1699" xr:uid="{00000000-0005-0000-0000-0000C0060000}"/>
    <cellStyle name="20% - Акцент6 27" xfId="1700" xr:uid="{00000000-0005-0000-0000-0000C1060000}"/>
    <cellStyle name="20% - Акцент6 28" xfId="1701" xr:uid="{00000000-0005-0000-0000-0000C2060000}"/>
    <cellStyle name="20% - Акцент6 29" xfId="1702" xr:uid="{00000000-0005-0000-0000-0000C3060000}"/>
    <cellStyle name="20% - Акцент6 3" xfId="1703" xr:uid="{00000000-0005-0000-0000-0000C4060000}"/>
    <cellStyle name="20% - Акцент6 30" xfId="1704" xr:uid="{00000000-0005-0000-0000-0000C5060000}"/>
    <cellStyle name="20% - Акцент6 31" xfId="1705" xr:uid="{00000000-0005-0000-0000-0000C6060000}"/>
    <cellStyle name="20% - Акцент6 32" xfId="1706" xr:uid="{00000000-0005-0000-0000-0000C7060000}"/>
    <cellStyle name="20% - Акцент6 33" xfId="1707" xr:uid="{00000000-0005-0000-0000-0000C8060000}"/>
    <cellStyle name="20% - Акцент6 34" xfId="1708" xr:uid="{00000000-0005-0000-0000-0000C9060000}"/>
    <cellStyle name="20% - Акцент6 4" xfId="1709" xr:uid="{00000000-0005-0000-0000-0000CA060000}"/>
    <cellStyle name="20% - Акцент6 5" xfId="1710" xr:uid="{00000000-0005-0000-0000-0000CB060000}"/>
    <cellStyle name="20% - Акцент6 6" xfId="1711" xr:uid="{00000000-0005-0000-0000-0000CC060000}"/>
    <cellStyle name="20% - Акцент6 7" xfId="1712" xr:uid="{00000000-0005-0000-0000-0000CD060000}"/>
    <cellStyle name="20% - Акцент6 8" xfId="1713" xr:uid="{00000000-0005-0000-0000-0000CE060000}"/>
    <cellStyle name="20% - Акцент6 9" xfId="1714" xr:uid="{00000000-0005-0000-0000-0000CF060000}"/>
    <cellStyle name="3d" xfId="1715" xr:uid="{00000000-0005-0000-0000-0000D0060000}"/>
    <cellStyle name="3d 2" xfId="1716" xr:uid="{00000000-0005-0000-0000-0000D1060000}"/>
    <cellStyle name="3d 3" xfId="1717" xr:uid="{00000000-0005-0000-0000-0000D2060000}"/>
    <cellStyle name="40 % – Zvýraznění1" xfId="1718" xr:uid="{00000000-0005-0000-0000-0000D3060000}"/>
    <cellStyle name="40 % – Zvýraznění2" xfId="1719" xr:uid="{00000000-0005-0000-0000-0000D4060000}"/>
    <cellStyle name="40 % – Zvýraznění3" xfId="1720" xr:uid="{00000000-0005-0000-0000-0000D5060000}"/>
    <cellStyle name="40 % – Zvýraznění4" xfId="1721" xr:uid="{00000000-0005-0000-0000-0000D6060000}"/>
    <cellStyle name="40 % – Zvýraznění5" xfId="1722" xr:uid="{00000000-0005-0000-0000-0000D7060000}"/>
    <cellStyle name="40 % – Zvýraznění6" xfId="1723" xr:uid="{00000000-0005-0000-0000-0000D8060000}"/>
    <cellStyle name="40% - Accent1" xfId="1724" xr:uid="{00000000-0005-0000-0000-0000D9060000}"/>
    <cellStyle name="40% - Accent2" xfId="1725" xr:uid="{00000000-0005-0000-0000-0000DA060000}"/>
    <cellStyle name="40% - Accent3" xfId="1726" xr:uid="{00000000-0005-0000-0000-0000DB060000}"/>
    <cellStyle name="40% - Accent4" xfId="1727" xr:uid="{00000000-0005-0000-0000-0000DC060000}"/>
    <cellStyle name="40% - Accent5" xfId="1728" xr:uid="{00000000-0005-0000-0000-0000DD060000}"/>
    <cellStyle name="40% - Accent6" xfId="1729" xr:uid="{00000000-0005-0000-0000-0000DE060000}"/>
    <cellStyle name="40% - Акцент1 10" xfId="1730" xr:uid="{00000000-0005-0000-0000-0000DF060000}"/>
    <cellStyle name="40% - Акцент1 11" xfId="1731" xr:uid="{00000000-0005-0000-0000-0000E0060000}"/>
    <cellStyle name="40% - Акцент1 12" xfId="1732" xr:uid="{00000000-0005-0000-0000-0000E1060000}"/>
    <cellStyle name="40% - Акцент1 13" xfId="1733" xr:uid="{00000000-0005-0000-0000-0000E2060000}"/>
    <cellStyle name="40% - Акцент1 14" xfId="1734" xr:uid="{00000000-0005-0000-0000-0000E3060000}"/>
    <cellStyle name="40% - Акцент1 15" xfId="1735" xr:uid="{00000000-0005-0000-0000-0000E4060000}"/>
    <cellStyle name="40% - Акцент1 16" xfId="1736" xr:uid="{00000000-0005-0000-0000-0000E5060000}"/>
    <cellStyle name="40% - Акцент1 17" xfId="1737" xr:uid="{00000000-0005-0000-0000-0000E6060000}"/>
    <cellStyle name="40% - Акцент1 18" xfId="1738" xr:uid="{00000000-0005-0000-0000-0000E7060000}"/>
    <cellStyle name="40% - Акцент1 19" xfId="1739" xr:uid="{00000000-0005-0000-0000-0000E8060000}"/>
    <cellStyle name="40% - Акцент1 2" xfId="1740" xr:uid="{00000000-0005-0000-0000-0000E9060000}"/>
    <cellStyle name="40% - Акцент1 2 2" xfId="1741" xr:uid="{00000000-0005-0000-0000-0000EA060000}"/>
    <cellStyle name="40% - Акцент1 2 2 2" xfId="1742" xr:uid="{00000000-0005-0000-0000-0000EB060000}"/>
    <cellStyle name="40% - Акцент1 2 2 3" xfId="1743" xr:uid="{00000000-0005-0000-0000-0000EC060000}"/>
    <cellStyle name="40% - Акцент1 2 3" xfId="1744" xr:uid="{00000000-0005-0000-0000-0000ED060000}"/>
    <cellStyle name="40% - Акцент1 2 4" xfId="1745" xr:uid="{00000000-0005-0000-0000-0000EE060000}"/>
    <cellStyle name="40% - Акцент1 2_02. ДС 25_НПС 12_приложения 2_3_25" xfId="1746" xr:uid="{00000000-0005-0000-0000-0000EF060000}"/>
    <cellStyle name="40% - Акцент1 20" xfId="1747" xr:uid="{00000000-0005-0000-0000-0000F0060000}"/>
    <cellStyle name="40% - Акцент1 21" xfId="1748" xr:uid="{00000000-0005-0000-0000-0000F1060000}"/>
    <cellStyle name="40% - Акцент1 22" xfId="1749" xr:uid="{00000000-0005-0000-0000-0000F2060000}"/>
    <cellStyle name="40% - Акцент1 23" xfId="1750" xr:uid="{00000000-0005-0000-0000-0000F3060000}"/>
    <cellStyle name="40% - Акцент1 24" xfId="1751" xr:uid="{00000000-0005-0000-0000-0000F4060000}"/>
    <cellStyle name="40% - Акцент1 25" xfId="1752" xr:uid="{00000000-0005-0000-0000-0000F5060000}"/>
    <cellStyle name="40% - Акцент1 26" xfId="1753" xr:uid="{00000000-0005-0000-0000-0000F6060000}"/>
    <cellStyle name="40% - Акцент1 27" xfId="1754" xr:uid="{00000000-0005-0000-0000-0000F7060000}"/>
    <cellStyle name="40% - Акцент1 28" xfId="1755" xr:uid="{00000000-0005-0000-0000-0000F8060000}"/>
    <cellStyle name="40% - Акцент1 29" xfId="1756" xr:uid="{00000000-0005-0000-0000-0000F9060000}"/>
    <cellStyle name="40% - Акцент1 3" xfId="1757" xr:uid="{00000000-0005-0000-0000-0000FA060000}"/>
    <cellStyle name="40% - Акцент1 30" xfId="1758" xr:uid="{00000000-0005-0000-0000-0000FB060000}"/>
    <cellStyle name="40% - Акцент1 31" xfId="1759" xr:uid="{00000000-0005-0000-0000-0000FC060000}"/>
    <cellStyle name="40% - Акцент1 32" xfId="1760" xr:uid="{00000000-0005-0000-0000-0000FD060000}"/>
    <cellStyle name="40% - Акцент1 33" xfId="1761" xr:uid="{00000000-0005-0000-0000-0000FE060000}"/>
    <cellStyle name="40% - Акцент1 34" xfId="1762" xr:uid="{00000000-0005-0000-0000-0000FF060000}"/>
    <cellStyle name="40% - Акцент1 4" xfId="1763" xr:uid="{00000000-0005-0000-0000-000000070000}"/>
    <cellStyle name="40% - Акцент1 5" xfId="1764" xr:uid="{00000000-0005-0000-0000-000001070000}"/>
    <cellStyle name="40% - Акцент1 6" xfId="1765" xr:uid="{00000000-0005-0000-0000-000002070000}"/>
    <cellStyle name="40% - Акцент1 7" xfId="1766" xr:uid="{00000000-0005-0000-0000-000003070000}"/>
    <cellStyle name="40% - Акцент1 8" xfId="1767" xr:uid="{00000000-0005-0000-0000-000004070000}"/>
    <cellStyle name="40% - Акцент1 9" xfId="1768" xr:uid="{00000000-0005-0000-0000-000005070000}"/>
    <cellStyle name="40% - Акцент2 10" xfId="1769" xr:uid="{00000000-0005-0000-0000-000006070000}"/>
    <cellStyle name="40% - Акцент2 11" xfId="1770" xr:uid="{00000000-0005-0000-0000-000007070000}"/>
    <cellStyle name="40% - Акцент2 12" xfId="1771" xr:uid="{00000000-0005-0000-0000-000008070000}"/>
    <cellStyle name="40% - Акцент2 13" xfId="1772" xr:uid="{00000000-0005-0000-0000-000009070000}"/>
    <cellStyle name="40% - Акцент2 14" xfId="1773" xr:uid="{00000000-0005-0000-0000-00000A070000}"/>
    <cellStyle name="40% - Акцент2 15" xfId="1774" xr:uid="{00000000-0005-0000-0000-00000B070000}"/>
    <cellStyle name="40% - Акцент2 16" xfId="1775" xr:uid="{00000000-0005-0000-0000-00000C070000}"/>
    <cellStyle name="40% - Акцент2 17" xfId="1776" xr:uid="{00000000-0005-0000-0000-00000D070000}"/>
    <cellStyle name="40% - Акцент2 18" xfId="1777" xr:uid="{00000000-0005-0000-0000-00000E070000}"/>
    <cellStyle name="40% - Акцент2 19" xfId="1778" xr:uid="{00000000-0005-0000-0000-00000F070000}"/>
    <cellStyle name="40% - Акцент2 2" xfId="1779" xr:uid="{00000000-0005-0000-0000-000010070000}"/>
    <cellStyle name="40% - Акцент2 2 2" xfId="1780" xr:uid="{00000000-0005-0000-0000-000011070000}"/>
    <cellStyle name="40% - Акцент2 2 2 2" xfId="1781" xr:uid="{00000000-0005-0000-0000-000012070000}"/>
    <cellStyle name="40% - Акцент2 2 2 3" xfId="1782" xr:uid="{00000000-0005-0000-0000-000013070000}"/>
    <cellStyle name="40% - Акцент2 2 3" xfId="1783" xr:uid="{00000000-0005-0000-0000-000014070000}"/>
    <cellStyle name="40% - Акцент2 2 4" xfId="1784" xr:uid="{00000000-0005-0000-0000-000015070000}"/>
    <cellStyle name="40% - Акцент2 2_02. ДС 25_НПС 12_приложения 2_3_25" xfId="1785" xr:uid="{00000000-0005-0000-0000-000016070000}"/>
    <cellStyle name="40% - Акцент2 20" xfId="1786" xr:uid="{00000000-0005-0000-0000-000017070000}"/>
    <cellStyle name="40% - Акцент2 21" xfId="1787" xr:uid="{00000000-0005-0000-0000-000018070000}"/>
    <cellStyle name="40% - Акцент2 22" xfId="1788" xr:uid="{00000000-0005-0000-0000-000019070000}"/>
    <cellStyle name="40% - Акцент2 23" xfId="1789" xr:uid="{00000000-0005-0000-0000-00001A070000}"/>
    <cellStyle name="40% - Акцент2 24" xfId="1790" xr:uid="{00000000-0005-0000-0000-00001B070000}"/>
    <cellStyle name="40% - Акцент2 25" xfId="1791" xr:uid="{00000000-0005-0000-0000-00001C070000}"/>
    <cellStyle name="40% - Акцент2 26" xfId="1792" xr:uid="{00000000-0005-0000-0000-00001D070000}"/>
    <cellStyle name="40% - Акцент2 27" xfId="1793" xr:uid="{00000000-0005-0000-0000-00001E070000}"/>
    <cellStyle name="40% - Акцент2 28" xfId="1794" xr:uid="{00000000-0005-0000-0000-00001F070000}"/>
    <cellStyle name="40% - Акцент2 29" xfId="1795" xr:uid="{00000000-0005-0000-0000-000020070000}"/>
    <cellStyle name="40% - Акцент2 3" xfId="1796" xr:uid="{00000000-0005-0000-0000-000021070000}"/>
    <cellStyle name="40% - Акцент2 30" xfId="1797" xr:uid="{00000000-0005-0000-0000-000022070000}"/>
    <cellStyle name="40% - Акцент2 31" xfId="1798" xr:uid="{00000000-0005-0000-0000-000023070000}"/>
    <cellStyle name="40% - Акцент2 32" xfId="1799" xr:uid="{00000000-0005-0000-0000-000024070000}"/>
    <cellStyle name="40% - Акцент2 33" xfId="1800" xr:uid="{00000000-0005-0000-0000-000025070000}"/>
    <cellStyle name="40% - Акцент2 34" xfId="1801" xr:uid="{00000000-0005-0000-0000-000026070000}"/>
    <cellStyle name="40% - Акцент2 4" xfId="1802" xr:uid="{00000000-0005-0000-0000-000027070000}"/>
    <cellStyle name="40% - Акцент2 5" xfId="1803" xr:uid="{00000000-0005-0000-0000-000028070000}"/>
    <cellStyle name="40% - Акцент2 6" xfId="1804" xr:uid="{00000000-0005-0000-0000-000029070000}"/>
    <cellStyle name="40% - Акцент2 7" xfId="1805" xr:uid="{00000000-0005-0000-0000-00002A070000}"/>
    <cellStyle name="40% - Акцент2 8" xfId="1806" xr:uid="{00000000-0005-0000-0000-00002B070000}"/>
    <cellStyle name="40% - Акцент2 9" xfId="1807" xr:uid="{00000000-0005-0000-0000-00002C070000}"/>
    <cellStyle name="40% - Акцент3 10" xfId="1808" xr:uid="{00000000-0005-0000-0000-00002D070000}"/>
    <cellStyle name="40% - Акцент3 11" xfId="1809" xr:uid="{00000000-0005-0000-0000-00002E070000}"/>
    <cellStyle name="40% - Акцент3 12" xfId="1810" xr:uid="{00000000-0005-0000-0000-00002F070000}"/>
    <cellStyle name="40% - Акцент3 13" xfId="1811" xr:uid="{00000000-0005-0000-0000-000030070000}"/>
    <cellStyle name="40% - Акцент3 14" xfId="1812" xr:uid="{00000000-0005-0000-0000-000031070000}"/>
    <cellStyle name="40% - Акцент3 15" xfId="1813" xr:uid="{00000000-0005-0000-0000-000032070000}"/>
    <cellStyle name="40% - Акцент3 16" xfId="1814" xr:uid="{00000000-0005-0000-0000-000033070000}"/>
    <cellStyle name="40% - Акцент3 17" xfId="1815" xr:uid="{00000000-0005-0000-0000-000034070000}"/>
    <cellStyle name="40% - Акцент3 18" xfId="1816" xr:uid="{00000000-0005-0000-0000-000035070000}"/>
    <cellStyle name="40% - Акцент3 19" xfId="1817" xr:uid="{00000000-0005-0000-0000-000036070000}"/>
    <cellStyle name="40% - Акцент3 2" xfId="1818" xr:uid="{00000000-0005-0000-0000-000037070000}"/>
    <cellStyle name="40% - Акцент3 2 2" xfId="1819" xr:uid="{00000000-0005-0000-0000-000038070000}"/>
    <cellStyle name="40% - Акцент3 2 2 2" xfId="1820" xr:uid="{00000000-0005-0000-0000-000039070000}"/>
    <cellStyle name="40% - Акцент3 2 2 3" xfId="1821" xr:uid="{00000000-0005-0000-0000-00003A070000}"/>
    <cellStyle name="40% - Акцент3 2 3" xfId="1822" xr:uid="{00000000-0005-0000-0000-00003B070000}"/>
    <cellStyle name="40% - Акцент3 2 4" xfId="1823" xr:uid="{00000000-0005-0000-0000-00003C070000}"/>
    <cellStyle name="40% - Акцент3 2_02. ДС 25_НПС 12_приложения 2_3_25" xfId="1824" xr:uid="{00000000-0005-0000-0000-00003D070000}"/>
    <cellStyle name="40% - Акцент3 20" xfId="1825" xr:uid="{00000000-0005-0000-0000-00003E070000}"/>
    <cellStyle name="40% - Акцент3 21" xfId="1826" xr:uid="{00000000-0005-0000-0000-00003F070000}"/>
    <cellStyle name="40% - Акцент3 22" xfId="1827" xr:uid="{00000000-0005-0000-0000-000040070000}"/>
    <cellStyle name="40% - Акцент3 23" xfId="1828" xr:uid="{00000000-0005-0000-0000-000041070000}"/>
    <cellStyle name="40% - Акцент3 24" xfId="1829" xr:uid="{00000000-0005-0000-0000-000042070000}"/>
    <cellStyle name="40% - Акцент3 25" xfId="1830" xr:uid="{00000000-0005-0000-0000-000043070000}"/>
    <cellStyle name="40% - Акцент3 26" xfId="1831" xr:uid="{00000000-0005-0000-0000-000044070000}"/>
    <cellStyle name="40% - Акцент3 27" xfId="1832" xr:uid="{00000000-0005-0000-0000-000045070000}"/>
    <cellStyle name="40% - Акцент3 28" xfId="1833" xr:uid="{00000000-0005-0000-0000-000046070000}"/>
    <cellStyle name="40% - Акцент3 29" xfId="1834" xr:uid="{00000000-0005-0000-0000-000047070000}"/>
    <cellStyle name="40% - Акцент3 3" xfId="1835" xr:uid="{00000000-0005-0000-0000-000048070000}"/>
    <cellStyle name="40% - Акцент3 30" xfId="1836" xr:uid="{00000000-0005-0000-0000-000049070000}"/>
    <cellStyle name="40% - Акцент3 31" xfId="1837" xr:uid="{00000000-0005-0000-0000-00004A070000}"/>
    <cellStyle name="40% - Акцент3 32" xfId="1838" xr:uid="{00000000-0005-0000-0000-00004B070000}"/>
    <cellStyle name="40% - Акцент3 33" xfId="1839" xr:uid="{00000000-0005-0000-0000-00004C070000}"/>
    <cellStyle name="40% - Акцент3 34" xfId="1840" xr:uid="{00000000-0005-0000-0000-00004D070000}"/>
    <cellStyle name="40% - Акцент3 4" xfId="1841" xr:uid="{00000000-0005-0000-0000-00004E070000}"/>
    <cellStyle name="40% - Акцент3 5" xfId="1842" xr:uid="{00000000-0005-0000-0000-00004F070000}"/>
    <cellStyle name="40% - Акцент3 6" xfId="1843" xr:uid="{00000000-0005-0000-0000-000050070000}"/>
    <cellStyle name="40% - Акцент3 7" xfId="1844" xr:uid="{00000000-0005-0000-0000-000051070000}"/>
    <cellStyle name="40% - Акцент3 8" xfId="1845" xr:uid="{00000000-0005-0000-0000-000052070000}"/>
    <cellStyle name="40% - Акцент3 9" xfId="1846" xr:uid="{00000000-0005-0000-0000-000053070000}"/>
    <cellStyle name="40% - Акцент4 10" xfId="1847" xr:uid="{00000000-0005-0000-0000-000054070000}"/>
    <cellStyle name="40% - Акцент4 11" xfId="1848" xr:uid="{00000000-0005-0000-0000-000055070000}"/>
    <cellStyle name="40% - Акцент4 12" xfId="1849" xr:uid="{00000000-0005-0000-0000-000056070000}"/>
    <cellStyle name="40% - Акцент4 13" xfId="1850" xr:uid="{00000000-0005-0000-0000-000057070000}"/>
    <cellStyle name="40% - Акцент4 14" xfId="1851" xr:uid="{00000000-0005-0000-0000-000058070000}"/>
    <cellStyle name="40% - Акцент4 15" xfId="1852" xr:uid="{00000000-0005-0000-0000-000059070000}"/>
    <cellStyle name="40% - Акцент4 16" xfId="1853" xr:uid="{00000000-0005-0000-0000-00005A070000}"/>
    <cellStyle name="40% - Акцент4 17" xfId="1854" xr:uid="{00000000-0005-0000-0000-00005B070000}"/>
    <cellStyle name="40% - Акцент4 18" xfId="1855" xr:uid="{00000000-0005-0000-0000-00005C070000}"/>
    <cellStyle name="40% - Акцент4 19" xfId="1856" xr:uid="{00000000-0005-0000-0000-00005D070000}"/>
    <cellStyle name="40% - Акцент4 2" xfId="1857" xr:uid="{00000000-0005-0000-0000-00005E070000}"/>
    <cellStyle name="40% - Акцент4 2 2" xfId="1858" xr:uid="{00000000-0005-0000-0000-00005F070000}"/>
    <cellStyle name="40% - Акцент4 2 2 2" xfId="1859" xr:uid="{00000000-0005-0000-0000-000060070000}"/>
    <cellStyle name="40% - Акцент4 2 2 3" xfId="1860" xr:uid="{00000000-0005-0000-0000-000061070000}"/>
    <cellStyle name="40% - Акцент4 2 3" xfId="1861" xr:uid="{00000000-0005-0000-0000-000062070000}"/>
    <cellStyle name="40% - Акцент4 2 4" xfId="1862" xr:uid="{00000000-0005-0000-0000-000063070000}"/>
    <cellStyle name="40% - Акцент4 2_02. ДС 25_НПС 12_приложения 2_3_25" xfId="1863" xr:uid="{00000000-0005-0000-0000-000064070000}"/>
    <cellStyle name="40% - Акцент4 20" xfId="1864" xr:uid="{00000000-0005-0000-0000-000065070000}"/>
    <cellStyle name="40% - Акцент4 21" xfId="1865" xr:uid="{00000000-0005-0000-0000-000066070000}"/>
    <cellStyle name="40% - Акцент4 22" xfId="1866" xr:uid="{00000000-0005-0000-0000-000067070000}"/>
    <cellStyle name="40% - Акцент4 23" xfId="1867" xr:uid="{00000000-0005-0000-0000-000068070000}"/>
    <cellStyle name="40% - Акцент4 24" xfId="1868" xr:uid="{00000000-0005-0000-0000-000069070000}"/>
    <cellStyle name="40% - Акцент4 25" xfId="1869" xr:uid="{00000000-0005-0000-0000-00006A070000}"/>
    <cellStyle name="40% - Акцент4 26" xfId="1870" xr:uid="{00000000-0005-0000-0000-00006B070000}"/>
    <cellStyle name="40% - Акцент4 27" xfId="1871" xr:uid="{00000000-0005-0000-0000-00006C070000}"/>
    <cellStyle name="40% - Акцент4 28" xfId="1872" xr:uid="{00000000-0005-0000-0000-00006D070000}"/>
    <cellStyle name="40% - Акцент4 29" xfId="1873" xr:uid="{00000000-0005-0000-0000-00006E070000}"/>
    <cellStyle name="40% - Акцент4 3" xfId="1874" xr:uid="{00000000-0005-0000-0000-00006F070000}"/>
    <cellStyle name="40% - Акцент4 30" xfId="1875" xr:uid="{00000000-0005-0000-0000-000070070000}"/>
    <cellStyle name="40% - Акцент4 31" xfId="1876" xr:uid="{00000000-0005-0000-0000-000071070000}"/>
    <cellStyle name="40% - Акцент4 32" xfId="1877" xr:uid="{00000000-0005-0000-0000-000072070000}"/>
    <cellStyle name="40% - Акцент4 33" xfId="1878" xr:uid="{00000000-0005-0000-0000-000073070000}"/>
    <cellStyle name="40% - Акцент4 34" xfId="1879" xr:uid="{00000000-0005-0000-0000-000074070000}"/>
    <cellStyle name="40% - Акцент4 4" xfId="1880" xr:uid="{00000000-0005-0000-0000-000075070000}"/>
    <cellStyle name="40% - Акцент4 5" xfId="1881" xr:uid="{00000000-0005-0000-0000-000076070000}"/>
    <cellStyle name="40% - Акцент4 6" xfId="1882" xr:uid="{00000000-0005-0000-0000-000077070000}"/>
    <cellStyle name="40% - Акцент4 7" xfId="1883" xr:uid="{00000000-0005-0000-0000-000078070000}"/>
    <cellStyle name="40% - Акцент4 8" xfId="1884" xr:uid="{00000000-0005-0000-0000-000079070000}"/>
    <cellStyle name="40% - Акцент4 9" xfId="1885" xr:uid="{00000000-0005-0000-0000-00007A070000}"/>
    <cellStyle name="40% - Акцент5 10" xfId="1886" xr:uid="{00000000-0005-0000-0000-00007B070000}"/>
    <cellStyle name="40% - Акцент5 11" xfId="1887" xr:uid="{00000000-0005-0000-0000-00007C070000}"/>
    <cellStyle name="40% - Акцент5 12" xfId="1888" xr:uid="{00000000-0005-0000-0000-00007D070000}"/>
    <cellStyle name="40% - Акцент5 13" xfId="1889" xr:uid="{00000000-0005-0000-0000-00007E070000}"/>
    <cellStyle name="40% - Акцент5 14" xfId="1890" xr:uid="{00000000-0005-0000-0000-00007F070000}"/>
    <cellStyle name="40% - Акцент5 15" xfId="1891" xr:uid="{00000000-0005-0000-0000-000080070000}"/>
    <cellStyle name="40% - Акцент5 16" xfId="1892" xr:uid="{00000000-0005-0000-0000-000081070000}"/>
    <cellStyle name="40% - Акцент5 17" xfId="1893" xr:uid="{00000000-0005-0000-0000-000082070000}"/>
    <cellStyle name="40% - Акцент5 18" xfId="1894" xr:uid="{00000000-0005-0000-0000-000083070000}"/>
    <cellStyle name="40% - Акцент5 19" xfId="1895" xr:uid="{00000000-0005-0000-0000-000084070000}"/>
    <cellStyle name="40% - Акцент5 2" xfId="1896" xr:uid="{00000000-0005-0000-0000-000085070000}"/>
    <cellStyle name="40% - Акцент5 2 2" xfId="1897" xr:uid="{00000000-0005-0000-0000-000086070000}"/>
    <cellStyle name="40% - Акцент5 2 2 2" xfId="1898" xr:uid="{00000000-0005-0000-0000-000087070000}"/>
    <cellStyle name="40% - Акцент5 2 2 3" xfId="1899" xr:uid="{00000000-0005-0000-0000-000088070000}"/>
    <cellStyle name="40% - Акцент5 2 3" xfId="1900" xr:uid="{00000000-0005-0000-0000-000089070000}"/>
    <cellStyle name="40% - Акцент5 2 4" xfId="1901" xr:uid="{00000000-0005-0000-0000-00008A070000}"/>
    <cellStyle name="40% - Акцент5 2_02. ДС 25_НПС 12_приложения 2_3_25" xfId="1902" xr:uid="{00000000-0005-0000-0000-00008B070000}"/>
    <cellStyle name="40% - Акцент5 20" xfId="1903" xr:uid="{00000000-0005-0000-0000-00008C070000}"/>
    <cellStyle name="40% - Акцент5 21" xfId="1904" xr:uid="{00000000-0005-0000-0000-00008D070000}"/>
    <cellStyle name="40% - Акцент5 22" xfId="1905" xr:uid="{00000000-0005-0000-0000-00008E070000}"/>
    <cellStyle name="40% - Акцент5 23" xfId="1906" xr:uid="{00000000-0005-0000-0000-00008F070000}"/>
    <cellStyle name="40% - Акцент5 24" xfId="1907" xr:uid="{00000000-0005-0000-0000-000090070000}"/>
    <cellStyle name="40% - Акцент5 25" xfId="1908" xr:uid="{00000000-0005-0000-0000-000091070000}"/>
    <cellStyle name="40% - Акцент5 26" xfId="1909" xr:uid="{00000000-0005-0000-0000-000092070000}"/>
    <cellStyle name="40% - Акцент5 27" xfId="1910" xr:uid="{00000000-0005-0000-0000-000093070000}"/>
    <cellStyle name="40% - Акцент5 28" xfId="1911" xr:uid="{00000000-0005-0000-0000-000094070000}"/>
    <cellStyle name="40% - Акцент5 29" xfId="1912" xr:uid="{00000000-0005-0000-0000-000095070000}"/>
    <cellStyle name="40% - Акцент5 3" xfId="1913" xr:uid="{00000000-0005-0000-0000-000096070000}"/>
    <cellStyle name="40% - Акцент5 30" xfId="1914" xr:uid="{00000000-0005-0000-0000-000097070000}"/>
    <cellStyle name="40% - Акцент5 31" xfId="1915" xr:uid="{00000000-0005-0000-0000-000098070000}"/>
    <cellStyle name="40% - Акцент5 32" xfId="1916" xr:uid="{00000000-0005-0000-0000-000099070000}"/>
    <cellStyle name="40% - Акцент5 33" xfId="1917" xr:uid="{00000000-0005-0000-0000-00009A070000}"/>
    <cellStyle name="40% - Акцент5 34" xfId="1918" xr:uid="{00000000-0005-0000-0000-00009B070000}"/>
    <cellStyle name="40% - Акцент5 4" xfId="1919" xr:uid="{00000000-0005-0000-0000-00009C070000}"/>
    <cellStyle name="40% - Акцент5 5" xfId="1920" xr:uid="{00000000-0005-0000-0000-00009D070000}"/>
    <cellStyle name="40% - Акцент5 6" xfId="1921" xr:uid="{00000000-0005-0000-0000-00009E070000}"/>
    <cellStyle name="40% - Акцент5 7" xfId="1922" xr:uid="{00000000-0005-0000-0000-00009F070000}"/>
    <cellStyle name="40% - Акцент5 8" xfId="1923" xr:uid="{00000000-0005-0000-0000-0000A0070000}"/>
    <cellStyle name="40% - Акцент5 9" xfId="1924" xr:uid="{00000000-0005-0000-0000-0000A1070000}"/>
    <cellStyle name="40% - Акцент6 10" xfId="1925" xr:uid="{00000000-0005-0000-0000-0000A2070000}"/>
    <cellStyle name="40% - Акцент6 11" xfId="1926" xr:uid="{00000000-0005-0000-0000-0000A3070000}"/>
    <cellStyle name="40% - Акцент6 12" xfId="1927" xr:uid="{00000000-0005-0000-0000-0000A4070000}"/>
    <cellStyle name="40% - Акцент6 13" xfId="1928" xr:uid="{00000000-0005-0000-0000-0000A5070000}"/>
    <cellStyle name="40% - Акцент6 14" xfId="1929" xr:uid="{00000000-0005-0000-0000-0000A6070000}"/>
    <cellStyle name="40% - Акцент6 15" xfId="1930" xr:uid="{00000000-0005-0000-0000-0000A7070000}"/>
    <cellStyle name="40% - Акцент6 16" xfId="1931" xr:uid="{00000000-0005-0000-0000-0000A8070000}"/>
    <cellStyle name="40% - Акцент6 17" xfId="1932" xr:uid="{00000000-0005-0000-0000-0000A9070000}"/>
    <cellStyle name="40% - Акцент6 18" xfId="1933" xr:uid="{00000000-0005-0000-0000-0000AA070000}"/>
    <cellStyle name="40% - Акцент6 19" xfId="1934" xr:uid="{00000000-0005-0000-0000-0000AB070000}"/>
    <cellStyle name="40% - Акцент6 2" xfId="1935" xr:uid="{00000000-0005-0000-0000-0000AC070000}"/>
    <cellStyle name="40% - Акцент6 2 2" xfId="1936" xr:uid="{00000000-0005-0000-0000-0000AD070000}"/>
    <cellStyle name="40% - Акцент6 2 2 2" xfId="1937" xr:uid="{00000000-0005-0000-0000-0000AE070000}"/>
    <cellStyle name="40% - Акцент6 2 2 3" xfId="1938" xr:uid="{00000000-0005-0000-0000-0000AF070000}"/>
    <cellStyle name="40% - Акцент6 2 3" xfId="1939" xr:uid="{00000000-0005-0000-0000-0000B0070000}"/>
    <cellStyle name="40% - Акцент6 2 4" xfId="1940" xr:uid="{00000000-0005-0000-0000-0000B1070000}"/>
    <cellStyle name="40% - Акцент6 2_02. ДС 25_НПС 12_приложения 2_3_25" xfId="1941" xr:uid="{00000000-0005-0000-0000-0000B2070000}"/>
    <cellStyle name="40% - Акцент6 20" xfId="1942" xr:uid="{00000000-0005-0000-0000-0000B3070000}"/>
    <cellStyle name="40% - Акцент6 21" xfId="1943" xr:uid="{00000000-0005-0000-0000-0000B4070000}"/>
    <cellStyle name="40% - Акцент6 22" xfId="1944" xr:uid="{00000000-0005-0000-0000-0000B5070000}"/>
    <cellStyle name="40% - Акцент6 23" xfId="1945" xr:uid="{00000000-0005-0000-0000-0000B6070000}"/>
    <cellStyle name="40% - Акцент6 24" xfId="1946" xr:uid="{00000000-0005-0000-0000-0000B7070000}"/>
    <cellStyle name="40% - Акцент6 25" xfId="1947" xr:uid="{00000000-0005-0000-0000-0000B8070000}"/>
    <cellStyle name="40% - Акцент6 26" xfId="1948" xr:uid="{00000000-0005-0000-0000-0000B9070000}"/>
    <cellStyle name="40% - Акцент6 27" xfId="1949" xr:uid="{00000000-0005-0000-0000-0000BA070000}"/>
    <cellStyle name="40% - Акцент6 28" xfId="1950" xr:uid="{00000000-0005-0000-0000-0000BB070000}"/>
    <cellStyle name="40% - Акцент6 29" xfId="1951" xr:uid="{00000000-0005-0000-0000-0000BC070000}"/>
    <cellStyle name="40% - Акцент6 3" xfId="1952" xr:uid="{00000000-0005-0000-0000-0000BD070000}"/>
    <cellStyle name="40% - Акцент6 30" xfId="1953" xr:uid="{00000000-0005-0000-0000-0000BE070000}"/>
    <cellStyle name="40% - Акцент6 31" xfId="1954" xr:uid="{00000000-0005-0000-0000-0000BF070000}"/>
    <cellStyle name="40% - Акцент6 32" xfId="1955" xr:uid="{00000000-0005-0000-0000-0000C0070000}"/>
    <cellStyle name="40% - Акцент6 33" xfId="1956" xr:uid="{00000000-0005-0000-0000-0000C1070000}"/>
    <cellStyle name="40% - Акцент6 34" xfId="1957" xr:uid="{00000000-0005-0000-0000-0000C2070000}"/>
    <cellStyle name="40% - Акцент6 4" xfId="1958" xr:uid="{00000000-0005-0000-0000-0000C3070000}"/>
    <cellStyle name="40% - Акцент6 5" xfId="1959" xr:uid="{00000000-0005-0000-0000-0000C4070000}"/>
    <cellStyle name="40% - Акцент6 6" xfId="1960" xr:uid="{00000000-0005-0000-0000-0000C5070000}"/>
    <cellStyle name="40% - Акцент6 7" xfId="1961" xr:uid="{00000000-0005-0000-0000-0000C6070000}"/>
    <cellStyle name="40% - Акцент6 8" xfId="1962" xr:uid="{00000000-0005-0000-0000-0000C7070000}"/>
    <cellStyle name="40% - Акцент6 9" xfId="1963" xr:uid="{00000000-0005-0000-0000-0000C8070000}"/>
    <cellStyle name="60 % – Zvýraznění1" xfId="1964" xr:uid="{00000000-0005-0000-0000-0000C9070000}"/>
    <cellStyle name="60 % – Zvýraznění2" xfId="1965" xr:uid="{00000000-0005-0000-0000-0000CA070000}"/>
    <cellStyle name="60 % – Zvýraznění3" xfId="1966" xr:uid="{00000000-0005-0000-0000-0000CB070000}"/>
    <cellStyle name="60 % – Zvýraznění4" xfId="1967" xr:uid="{00000000-0005-0000-0000-0000CC070000}"/>
    <cellStyle name="60 % – Zvýraznění5" xfId="1968" xr:uid="{00000000-0005-0000-0000-0000CD070000}"/>
    <cellStyle name="60 % – Zvýraznění6" xfId="1969" xr:uid="{00000000-0005-0000-0000-0000CE070000}"/>
    <cellStyle name="60% - Accent1" xfId="1970" xr:uid="{00000000-0005-0000-0000-0000CF070000}"/>
    <cellStyle name="60% - Accent2" xfId="1971" xr:uid="{00000000-0005-0000-0000-0000D0070000}"/>
    <cellStyle name="60% - Accent3" xfId="1972" xr:uid="{00000000-0005-0000-0000-0000D1070000}"/>
    <cellStyle name="60% - Accent4" xfId="1973" xr:uid="{00000000-0005-0000-0000-0000D2070000}"/>
    <cellStyle name="60% - Accent5" xfId="1974" xr:uid="{00000000-0005-0000-0000-0000D3070000}"/>
    <cellStyle name="60% - Accent6" xfId="1975" xr:uid="{00000000-0005-0000-0000-0000D4070000}"/>
    <cellStyle name="60% - Акцент1 10" xfId="1976" xr:uid="{00000000-0005-0000-0000-0000D5070000}"/>
    <cellStyle name="60% - Акцент1 11" xfId="1977" xr:uid="{00000000-0005-0000-0000-0000D6070000}"/>
    <cellStyle name="60% - Акцент1 12" xfId="1978" xr:uid="{00000000-0005-0000-0000-0000D7070000}"/>
    <cellStyle name="60% - Акцент1 13" xfId="1979" xr:uid="{00000000-0005-0000-0000-0000D8070000}"/>
    <cellStyle name="60% - Акцент1 14" xfId="1980" xr:uid="{00000000-0005-0000-0000-0000D9070000}"/>
    <cellStyle name="60% - Акцент1 15" xfId="1981" xr:uid="{00000000-0005-0000-0000-0000DA070000}"/>
    <cellStyle name="60% - Акцент1 16" xfId="1982" xr:uid="{00000000-0005-0000-0000-0000DB070000}"/>
    <cellStyle name="60% - Акцент1 17" xfId="1983" xr:uid="{00000000-0005-0000-0000-0000DC070000}"/>
    <cellStyle name="60% - Акцент1 18" xfId="1984" xr:uid="{00000000-0005-0000-0000-0000DD070000}"/>
    <cellStyle name="60% - Акцент1 19" xfId="1985" xr:uid="{00000000-0005-0000-0000-0000DE070000}"/>
    <cellStyle name="60% - Акцент1 2" xfId="1986" xr:uid="{00000000-0005-0000-0000-0000DF070000}"/>
    <cellStyle name="60% - Акцент1 2 2" xfId="1987" xr:uid="{00000000-0005-0000-0000-0000E0070000}"/>
    <cellStyle name="60% - Акцент1 20" xfId="1988" xr:uid="{00000000-0005-0000-0000-0000E1070000}"/>
    <cellStyle name="60% - Акцент1 21" xfId="1989" xr:uid="{00000000-0005-0000-0000-0000E2070000}"/>
    <cellStyle name="60% - Акцент1 22" xfId="1990" xr:uid="{00000000-0005-0000-0000-0000E3070000}"/>
    <cellStyle name="60% - Акцент1 23" xfId="1991" xr:uid="{00000000-0005-0000-0000-0000E4070000}"/>
    <cellStyle name="60% - Акцент1 24" xfId="1992" xr:uid="{00000000-0005-0000-0000-0000E5070000}"/>
    <cellStyle name="60% - Акцент1 25" xfId="1993" xr:uid="{00000000-0005-0000-0000-0000E6070000}"/>
    <cellStyle name="60% - Акцент1 26" xfId="1994" xr:uid="{00000000-0005-0000-0000-0000E7070000}"/>
    <cellStyle name="60% - Акцент1 27" xfId="1995" xr:uid="{00000000-0005-0000-0000-0000E8070000}"/>
    <cellStyle name="60% - Акцент1 28" xfId="1996" xr:uid="{00000000-0005-0000-0000-0000E9070000}"/>
    <cellStyle name="60% - Акцент1 29" xfId="1997" xr:uid="{00000000-0005-0000-0000-0000EA070000}"/>
    <cellStyle name="60% - Акцент1 3" xfId="1998" xr:uid="{00000000-0005-0000-0000-0000EB070000}"/>
    <cellStyle name="60% - Акцент1 30" xfId="1999" xr:uid="{00000000-0005-0000-0000-0000EC070000}"/>
    <cellStyle name="60% - Акцент1 31" xfId="2000" xr:uid="{00000000-0005-0000-0000-0000ED070000}"/>
    <cellStyle name="60% - Акцент1 32" xfId="2001" xr:uid="{00000000-0005-0000-0000-0000EE070000}"/>
    <cellStyle name="60% - Акцент1 33" xfId="2002" xr:uid="{00000000-0005-0000-0000-0000EF070000}"/>
    <cellStyle name="60% - Акцент1 34" xfId="2003" xr:uid="{00000000-0005-0000-0000-0000F0070000}"/>
    <cellStyle name="60% - Акцент1 4" xfId="2004" xr:uid="{00000000-0005-0000-0000-0000F1070000}"/>
    <cellStyle name="60% - Акцент1 5" xfId="2005" xr:uid="{00000000-0005-0000-0000-0000F2070000}"/>
    <cellStyle name="60% - Акцент1 6" xfId="2006" xr:uid="{00000000-0005-0000-0000-0000F3070000}"/>
    <cellStyle name="60% - Акцент1 7" xfId="2007" xr:uid="{00000000-0005-0000-0000-0000F4070000}"/>
    <cellStyle name="60% - Акцент1 8" xfId="2008" xr:uid="{00000000-0005-0000-0000-0000F5070000}"/>
    <cellStyle name="60% - Акцент1 9" xfId="2009" xr:uid="{00000000-0005-0000-0000-0000F6070000}"/>
    <cellStyle name="60% - Акцент2 10" xfId="2010" xr:uid="{00000000-0005-0000-0000-0000F7070000}"/>
    <cellStyle name="60% - Акцент2 11" xfId="2011" xr:uid="{00000000-0005-0000-0000-0000F8070000}"/>
    <cellStyle name="60% - Акцент2 12" xfId="2012" xr:uid="{00000000-0005-0000-0000-0000F9070000}"/>
    <cellStyle name="60% - Акцент2 13" xfId="2013" xr:uid="{00000000-0005-0000-0000-0000FA070000}"/>
    <cellStyle name="60% - Акцент2 14" xfId="2014" xr:uid="{00000000-0005-0000-0000-0000FB070000}"/>
    <cellStyle name="60% - Акцент2 15" xfId="2015" xr:uid="{00000000-0005-0000-0000-0000FC070000}"/>
    <cellStyle name="60% - Акцент2 16" xfId="2016" xr:uid="{00000000-0005-0000-0000-0000FD070000}"/>
    <cellStyle name="60% - Акцент2 17" xfId="2017" xr:uid="{00000000-0005-0000-0000-0000FE070000}"/>
    <cellStyle name="60% - Акцент2 18" xfId="2018" xr:uid="{00000000-0005-0000-0000-0000FF070000}"/>
    <cellStyle name="60% - Акцент2 19" xfId="2019" xr:uid="{00000000-0005-0000-0000-000000080000}"/>
    <cellStyle name="60% - Акцент2 2" xfId="2020" xr:uid="{00000000-0005-0000-0000-000001080000}"/>
    <cellStyle name="60% - Акцент2 2 2" xfId="2021" xr:uid="{00000000-0005-0000-0000-000002080000}"/>
    <cellStyle name="60% - Акцент2 20" xfId="2022" xr:uid="{00000000-0005-0000-0000-000003080000}"/>
    <cellStyle name="60% - Акцент2 21" xfId="2023" xr:uid="{00000000-0005-0000-0000-000004080000}"/>
    <cellStyle name="60% - Акцент2 22" xfId="2024" xr:uid="{00000000-0005-0000-0000-000005080000}"/>
    <cellStyle name="60% - Акцент2 23" xfId="2025" xr:uid="{00000000-0005-0000-0000-000006080000}"/>
    <cellStyle name="60% - Акцент2 24" xfId="2026" xr:uid="{00000000-0005-0000-0000-000007080000}"/>
    <cellStyle name="60% - Акцент2 25" xfId="2027" xr:uid="{00000000-0005-0000-0000-000008080000}"/>
    <cellStyle name="60% - Акцент2 26" xfId="2028" xr:uid="{00000000-0005-0000-0000-000009080000}"/>
    <cellStyle name="60% - Акцент2 27" xfId="2029" xr:uid="{00000000-0005-0000-0000-00000A080000}"/>
    <cellStyle name="60% - Акцент2 28" xfId="2030" xr:uid="{00000000-0005-0000-0000-00000B080000}"/>
    <cellStyle name="60% - Акцент2 29" xfId="2031" xr:uid="{00000000-0005-0000-0000-00000C080000}"/>
    <cellStyle name="60% - Акцент2 3" xfId="2032" xr:uid="{00000000-0005-0000-0000-00000D080000}"/>
    <cellStyle name="60% - Акцент2 30" xfId="2033" xr:uid="{00000000-0005-0000-0000-00000E080000}"/>
    <cellStyle name="60% - Акцент2 31" xfId="2034" xr:uid="{00000000-0005-0000-0000-00000F080000}"/>
    <cellStyle name="60% - Акцент2 32" xfId="2035" xr:uid="{00000000-0005-0000-0000-000010080000}"/>
    <cellStyle name="60% - Акцент2 33" xfId="2036" xr:uid="{00000000-0005-0000-0000-000011080000}"/>
    <cellStyle name="60% - Акцент2 34" xfId="2037" xr:uid="{00000000-0005-0000-0000-000012080000}"/>
    <cellStyle name="60% - Акцент2 4" xfId="2038" xr:uid="{00000000-0005-0000-0000-000013080000}"/>
    <cellStyle name="60% - Акцент2 5" xfId="2039" xr:uid="{00000000-0005-0000-0000-000014080000}"/>
    <cellStyle name="60% - Акцент2 6" xfId="2040" xr:uid="{00000000-0005-0000-0000-000015080000}"/>
    <cellStyle name="60% - Акцент2 7" xfId="2041" xr:uid="{00000000-0005-0000-0000-000016080000}"/>
    <cellStyle name="60% - Акцент2 8" xfId="2042" xr:uid="{00000000-0005-0000-0000-000017080000}"/>
    <cellStyle name="60% - Акцент2 9" xfId="2043" xr:uid="{00000000-0005-0000-0000-000018080000}"/>
    <cellStyle name="60% - Акцент3 10" xfId="2044" xr:uid="{00000000-0005-0000-0000-000019080000}"/>
    <cellStyle name="60% - Акцент3 11" xfId="2045" xr:uid="{00000000-0005-0000-0000-00001A080000}"/>
    <cellStyle name="60% - Акцент3 12" xfId="2046" xr:uid="{00000000-0005-0000-0000-00001B080000}"/>
    <cellStyle name="60% - Акцент3 13" xfId="2047" xr:uid="{00000000-0005-0000-0000-00001C080000}"/>
    <cellStyle name="60% - Акцент3 14" xfId="2048" xr:uid="{00000000-0005-0000-0000-00001D080000}"/>
    <cellStyle name="60% - Акцент3 15" xfId="2049" xr:uid="{00000000-0005-0000-0000-00001E080000}"/>
    <cellStyle name="60% - Акцент3 16" xfId="2050" xr:uid="{00000000-0005-0000-0000-00001F080000}"/>
    <cellStyle name="60% - Акцент3 17" xfId="2051" xr:uid="{00000000-0005-0000-0000-000020080000}"/>
    <cellStyle name="60% - Акцент3 18" xfId="2052" xr:uid="{00000000-0005-0000-0000-000021080000}"/>
    <cellStyle name="60% - Акцент3 19" xfId="2053" xr:uid="{00000000-0005-0000-0000-000022080000}"/>
    <cellStyle name="60% - Акцент3 2" xfId="2054" xr:uid="{00000000-0005-0000-0000-000023080000}"/>
    <cellStyle name="60% - Акцент3 2 2" xfId="2055" xr:uid="{00000000-0005-0000-0000-000024080000}"/>
    <cellStyle name="60% - Акцент3 20" xfId="2056" xr:uid="{00000000-0005-0000-0000-000025080000}"/>
    <cellStyle name="60% - Акцент3 21" xfId="2057" xr:uid="{00000000-0005-0000-0000-000026080000}"/>
    <cellStyle name="60% - Акцент3 22" xfId="2058" xr:uid="{00000000-0005-0000-0000-000027080000}"/>
    <cellStyle name="60% - Акцент3 23" xfId="2059" xr:uid="{00000000-0005-0000-0000-000028080000}"/>
    <cellStyle name="60% - Акцент3 24" xfId="2060" xr:uid="{00000000-0005-0000-0000-000029080000}"/>
    <cellStyle name="60% - Акцент3 25" xfId="2061" xr:uid="{00000000-0005-0000-0000-00002A080000}"/>
    <cellStyle name="60% - Акцент3 26" xfId="2062" xr:uid="{00000000-0005-0000-0000-00002B080000}"/>
    <cellStyle name="60% - Акцент3 27" xfId="2063" xr:uid="{00000000-0005-0000-0000-00002C080000}"/>
    <cellStyle name="60% - Акцент3 28" xfId="2064" xr:uid="{00000000-0005-0000-0000-00002D080000}"/>
    <cellStyle name="60% - Акцент3 29" xfId="2065" xr:uid="{00000000-0005-0000-0000-00002E080000}"/>
    <cellStyle name="60% - Акцент3 3" xfId="2066" xr:uid="{00000000-0005-0000-0000-00002F080000}"/>
    <cellStyle name="60% - Акцент3 30" xfId="2067" xr:uid="{00000000-0005-0000-0000-000030080000}"/>
    <cellStyle name="60% - Акцент3 31" xfId="2068" xr:uid="{00000000-0005-0000-0000-000031080000}"/>
    <cellStyle name="60% - Акцент3 32" xfId="2069" xr:uid="{00000000-0005-0000-0000-000032080000}"/>
    <cellStyle name="60% - Акцент3 33" xfId="2070" xr:uid="{00000000-0005-0000-0000-000033080000}"/>
    <cellStyle name="60% - Акцент3 34" xfId="2071" xr:uid="{00000000-0005-0000-0000-000034080000}"/>
    <cellStyle name="60% - Акцент3 4" xfId="2072" xr:uid="{00000000-0005-0000-0000-000035080000}"/>
    <cellStyle name="60% - Акцент3 5" xfId="2073" xr:uid="{00000000-0005-0000-0000-000036080000}"/>
    <cellStyle name="60% - Акцент3 6" xfId="2074" xr:uid="{00000000-0005-0000-0000-000037080000}"/>
    <cellStyle name="60% - Акцент3 7" xfId="2075" xr:uid="{00000000-0005-0000-0000-000038080000}"/>
    <cellStyle name="60% - Акцент3 8" xfId="2076" xr:uid="{00000000-0005-0000-0000-000039080000}"/>
    <cellStyle name="60% - Акцент3 9" xfId="2077" xr:uid="{00000000-0005-0000-0000-00003A080000}"/>
    <cellStyle name="60% - Акцент4 10" xfId="2078" xr:uid="{00000000-0005-0000-0000-00003B080000}"/>
    <cellStyle name="60% - Акцент4 11" xfId="2079" xr:uid="{00000000-0005-0000-0000-00003C080000}"/>
    <cellStyle name="60% - Акцент4 12" xfId="2080" xr:uid="{00000000-0005-0000-0000-00003D080000}"/>
    <cellStyle name="60% - Акцент4 13" xfId="2081" xr:uid="{00000000-0005-0000-0000-00003E080000}"/>
    <cellStyle name="60% - Акцент4 14" xfId="2082" xr:uid="{00000000-0005-0000-0000-00003F080000}"/>
    <cellStyle name="60% - Акцент4 15" xfId="2083" xr:uid="{00000000-0005-0000-0000-000040080000}"/>
    <cellStyle name="60% - Акцент4 16" xfId="2084" xr:uid="{00000000-0005-0000-0000-000041080000}"/>
    <cellStyle name="60% - Акцент4 17" xfId="2085" xr:uid="{00000000-0005-0000-0000-000042080000}"/>
    <cellStyle name="60% - Акцент4 18" xfId="2086" xr:uid="{00000000-0005-0000-0000-000043080000}"/>
    <cellStyle name="60% - Акцент4 19" xfId="2087" xr:uid="{00000000-0005-0000-0000-000044080000}"/>
    <cellStyle name="60% - Акцент4 2" xfId="2088" xr:uid="{00000000-0005-0000-0000-000045080000}"/>
    <cellStyle name="60% - Акцент4 2 2" xfId="2089" xr:uid="{00000000-0005-0000-0000-000046080000}"/>
    <cellStyle name="60% - Акцент4 20" xfId="2090" xr:uid="{00000000-0005-0000-0000-000047080000}"/>
    <cellStyle name="60% - Акцент4 21" xfId="2091" xr:uid="{00000000-0005-0000-0000-000048080000}"/>
    <cellStyle name="60% - Акцент4 22" xfId="2092" xr:uid="{00000000-0005-0000-0000-000049080000}"/>
    <cellStyle name="60% - Акцент4 23" xfId="2093" xr:uid="{00000000-0005-0000-0000-00004A080000}"/>
    <cellStyle name="60% - Акцент4 24" xfId="2094" xr:uid="{00000000-0005-0000-0000-00004B080000}"/>
    <cellStyle name="60% - Акцент4 25" xfId="2095" xr:uid="{00000000-0005-0000-0000-00004C080000}"/>
    <cellStyle name="60% - Акцент4 26" xfId="2096" xr:uid="{00000000-0005-0000-0000-00004D080000}"/>
    <cellStyle name="60% - Акцент4 27" xfId="2097" xr:uid="{00000000-0005-0000-0000-00004E080000}"/>
    <cellStyle name="60% - Акцент4 28" xfId="2098" xr:uid="{00000000-0005-0000-0000-00004F080000}"/>
    <cellStyle name="60% - Акцент4 29" xfId="2099" xr:uid="{00000000-0005-0000-0000-000050080000}"/>
    <cellStyle name="60% - Акцент4 3" xfId="2100" xr:uid="{00000000-0005-0000-0000-000051080000}"/>
    <cellStyle name="60% - Акцент4 30" xfId="2101" xr:uid="{00000000-0005-0000-0000-000052080000}"/>
    <cellStyle name="60% - Акцент4 31" xfId="2102" xr:uid="{00000000-0005-0000-0000-000053080000}"/>
    <cellStyle name="60% - Акцент4 32" xfId="2103" xr:uid="{00000000-0005-0000-0000-000054080000}"/>
    <cellStyle name="60% - Акцент4 33" xfId="2104" xr:uid="{00000000-0005-0000-0000-000055080000}"/>
    <cellStyle name="60% - Акцент4 34" xfId="2105" xr:uid="{00000000-0005-0000-0000-000056080000}"/>
    <cellStyle name="60% - Акцент4 4" xfId="2106" xr:uid="{00000000-0005-0000-0000-000057080000}"/>
    <cellStyle name="60% - Акцент4 5" xfId="2107" xr:uid="{00000000-0005-0000-0000-000058080000}"/>
    <cellStyle name="60% - Акцент4 6" xfId="2108" xr:uid="{00000000-0005-0000-0000-000059080000}"/>
    <cellStyle name="60% - Акцент4 7" xfId="2109" xr:uid="{00000000-0005-0000-0000-00005A080000}"/>
    <cellStyle name="60% - Акцент4 8" xfId="2110" xr:uid="{00000000-0005-0000-0000-00005B080000}"/>
    <cellStyle name="60% - Акцент4 9" xfId="2111" xr:uid="{00000000-0005-0000-0000-00005C080000}"/>
    <cellStyle name="60% - Акцент5 10" xfId="2112" xr:uid="{00000000-0005-0000-0000-00005D080000}"/>
    <cellStyle name="60% - Акцент5 11" xfId="2113" xr:uid="{00000000-0005-0000-0000-00005E080000}"/>
    <cellStyle name="60% - Акцент5 12" xfId="2114" xr:uid="{00000000-0005-0000-0000-00005F080000}"/>
    <cellStyle name="60% - Акцент5 13" xfId="2115" xr:uid="{00000000-0005-0000-0000-000060080000}"/>
    <cellStyle name="60% - Акцент5 14" xfId="2116" xr:uid="{00000000-0005-0000-0000-000061080000}"/>
    <cellStyle name="60% - Акцент5 15" xfId="2117" xr:uid="{00000000-0005-0000-0000-000062080000}"/>
    <cellStyle name="60% - Акцент5 16" xfId="2118" xr:uid="{00000000-0005-0000-0000-000063080000}"/>
    <cellStyle name="60% - Акцент5 17" xfId="2119" xr:uid="{00000000-0005-0000-0000-000064080000}"/>
    <cellStyle name="60% - Акцент5 18" xfId="2120" xr:uid="{00000000-0005-0000-0000-000065080000}"/>
    <cellStyle name="60% - Акцент5 19" xfId="2121" xr:uid="{00000000-0005-0000-0000-000066080000}"/>
    <cellStyle name="60% - Акцент5 2" xfId="2122" xr:uid="{00000000-0005-0000-0000-000067080000}"/>
    <cellStyle name="60% - Акцент5 2 2" xfId="2123" xr:uid="{00000000-0005-0000-0000-000068080000}"/>
    <cellStyle name="60% - Акцент5 20" xfId="2124" xr:uid="{00000000-0005-0000-0000-000069080000}"/>
    <cellStyle name="60% - Акцент5 21" xfId="2125" xr:uid="{00000000-0005-0000-0000-00006A080000}"/>
    <cellStyle name="60% - Акцент5 22" xfId="2126" xr:uid="{00000000-0005-0000-0000-00006B080000}"/>
    <cellStyle name="60% - Акцент5 23" xfId="2127" xr:uid="{00000000-0005-0000-0000-00006C080000}"/>
    <cellStyle name="60% - Акцент5 24" xfId="2128" xr:uid="{00000000-0005-0000-0000-00006D080000}"/>
    <cellStyle name="60% - Акцент5 25" xfId="2129" xr:uid="{00000000-0005-0000-0000-00006E080000}"/>
    <cellStyle name="60% - Акцент5 26" xfId="2130" xr:uid="{00000000-0005-0000-0000-00006F080000}"/>
    <cellStyle name="60% - Акцент5 27" xfId="2131" xr:uid="{00000000-0005-0000-0000-000070080000}"/>
    <cellStyle name="60% - Акцент5 28" xfId="2132" xr:uid="{00000000-0005-0000-0000-000071080000}"/>
    <cellStyle name="60% - Акцент5 29" xfId="2133" xr:uid="{00000000-0005-0000-0000-000072080000}"/>
    <cellStyle name="60% - Акцент5 3" xfId="2134" xr:uid="{00000000-0005-0000-0000-000073080000}"/>
    <cellStyle name="60% - Акцент5 30" xfId="2135" xr:uid="{00000000-0005-0000-0000-000074080000}"/>
    <cellStyle name="60% - Акцент5 31" xfId="2136" xr:uid="{00000000-0005-0000-0000-000075080000}"/>
    <cellStyle name="60% - Акцент5 32" xfId="2137" xr:uid="{00000000-0005-0000-0000-000076080000}"/>
    <cellStyle name="60% - Акцент5 33" xfId="2138" xr:uid="{00000000-0005-0000-0000-000077080000}"/>
    <cellStyle name="60% - Акцент5 34" xfId="2139" xr:uid="{00000000-0005-0000-0000-000078080000}"/>
    <cellStyle name="60% - Акцент5 4" xfId="2140" xr:uid="{00000000-0005-0000-0000-000079080000}"/>
    <cellStyle name="60% - Акцент5 5" xfId="2141" xr:uid="{00000000-0005-0000-0000-00007A080000}"/>
    <cellStyle name="60% - Акцент5 6" xfId="2142" xr:uid="{00000000-0005-0000-0000-00007B080000}"/>
    <cellStyle name="60% - Акцент5 7" xfId="2143" xr:uid="{00000000-0005-0000-0000-00007C080000}"/>
    <cellStyle name="60% - Акцент5 8" xfId="2144" xr:uid="{00000000-0005-0000-0000-00007D080000}"/>
    <cellStyle name="60% - Акцент5 9" xfId="2145" xr:uid="{00000000-0005-0000-0000-00007E080000}"/>
    <cellStyle name="60% - Акцент6 10" xfId="2146" xr:uid="{00000000-0005-0000-0000-00007F080000}"/>
    <cellStyle name="60% - Акцент6 11" xfId="2147" xr:uid="{00000000-0005-0000-0000-000080080000}"/>
    <cellStyle name="60% - Акцент6 12" xfId="2148" xr:uid="{00000000-0005-0000-0000-000081080000}"/>
    <cellStyle name="60% - Акцент6 13" xfId="2149" xr:uid="{00000000-0005-0000-0000-000082080000}"/>
    <cellStyle name="60% - Акцент6 14" xfId="2150" xr:uid="{00000000-0005-0000-0000-000083080000}"/>
    <cellStyle name="60% - Акцент6 15" xfId="2151" xr:uid="{00000000-0005-0000-0000-000084080000}"/>
    <cellStyle name="60% - Акцент6 16" xfId="2152" xr:uid="{00000000-0005-0000-0000-000085080000}"/>
    <cellStyle name="60% - Акцент6 17" xfId="2153" xr:uid="{00000000-0005-0000-0000-000086080000}"/>
    <cellStyle name="60% - Акцент6 18" xfId="2154" xr:uid="{00000000-0005-0000-0000-000087080000}"/>
    <cellStyle name="60% - Акцент6 19" xfId="2155" xr:uid="{00000000-0005-0000-0000-000088080000}"/>
    <cellStyle name="60% - Акцент6 2" xfId="2156" xr:uid="{00000000-0005-0000-0000-000089080000}"/>
    <cellStyle name="60% - Акцент6 2 2" xfId="2157" xr:uid="{00000000-0005-0000-0000-00008A080000}"/>
    <cellStyle name="60% - Акцент6 20" xfId="2158" xr:uid="{00000000-0005-0000-0000-00008B080000}"/>
    <cellStyle name="60% - Акцент6 21" xfId="2159" xr:uid="{00000000-0005-0000-0000-00008C080000}"/>
    <cellStyle name="60% - Акцент6 22" xfId="2160" xr:uid="{00000000-0005-0000-0000-00008D080000}"/>
    <cellStyle name="60% - Акцент6 23" xfId="2161" xr:uid="{00000000-0005-0000-0000-00008E080000}"/>
    <cellStyle name="60% - Акцент6 24" xfId="2162" xr:uid="{00000000-0005-0000-0000-00008F080000}"/>
    <cellStyle name="60% - Акцент6 25" xfId="2163" xr:uid="{00000000-0005-0000-0000-000090080000}"/>
    <cellStyle name="60% - Акцент6 26" xfId="2164" xr:uid="{00000000-0005-0000-0000-000091080000}"/>
    <cellStyle name="60% - Акцент6 27" xfId="2165" xr:uid="{00000000-0005-0000-0000-000092080000}"/>
    <cellStyle name="60% - Акцент6 28" xfId="2166" xr:uid="{00000000-0005-0000-0000-000093080000}"/>
    <cellStyle name="60% - Акцент6 29" xfId="2167" xr:uid="{00000000-0005-0000-0000-000094080000}"/>
    <cellStyle name="60% - Акцент6 3" xfId="2168" xr:uid="{00000000-0005-0000-0000-000095080000}"/>
    <cellStyle name="60% - Акцент6 30" xfId="2169" xr:uid="{00000000-0005-0000-0000-000096080000}"/>
    <cellStyle name="60% - Акцент6 31" xfId="2170" xr:uid="{00000000-0005-0000-0000-000097080000}"/>
    <cellStyle name="60% - Акцент6 32" xfId="2171" xr:uid="{00000000-0005-0000-0000-000098080000}"/>
    <cellStyle name="60% - Акцент6 33" xfId="2172" xr:uid="{00000000-0005-0000-0000-000099080000}"/>
    <cellStyle name="60% - Акцент6 34" xfId="2173" xr:uid="{00000000-0005-0000-0000-00009A080000}"/>
    <cellStyle name="60% - Акцент6 4" xfId="2174" xr:uid="{00000000-0005-0000-0000-00009B080000}"/>
    <cellStyle name="60% - Акцент6 5" xfId="2175" xr:uid="{00000000-0005-0000-0000-00009C080000}"/>
    <cellStyle name="60% - Акцент6 6" xfId="2176" xr:uid="{00000000-0005-0000-0000-00009D080000}"/>
    <cellStyle name="60% - Акцент6 7" xfId="2177" xr:uid="{00000000-0005-0000-0000-00009E080000}"/>
    <cellStyle name="60% - Акцент6 8" xfId="2178" xr:uid="{00000000-0005-0000-0000-00009F080000}"/>
    <cellStyle name="60% - Акцент6 9" xfId="2179" xr:uid="{00000000-0005-0000-0000-0000A0080000}"/>
    <cellStyle name="8pt" xfId="2180" xr:uid="{00000000-0005-0000-0000-0000A1080000}"/>
    <cellStyle name="A" xfId="2181" xr:uid="{00000000-0005-0000-0000-0000A2080000}"/>
    <cellStyle name="A¨­￠￢￠O [0]_INQUIRY ￠?￥i¨u¡AAⓒ￢Aⓒª " xfId="2182" xr:uid="{00000000-0005-0000-0000-0000A3080000}"/>
    <cellStyle name="A¨­￠￢￠O_INQUIRY ￠?￥i¨u¡AAⓒ￢Aⓒª " xfId="2183" xr:uid="{00000000-0005-0000-0000-0000A4080000}"/>
    <cellStyle name="Aaia?iue [0]_?anoiau" xfId="2184" xr:uid="{00000000-0005-0000-0000-0000A5080000}"/>
    <cellStyle name="Aaia?iue_?anoiau" xfId="2185" xr:uid="{00000000-0005-0000-0000-0000A6080000}"/>
    <cellStyle name="Äåíåæíûé [0]_vaqduGfTSN7qyUJNWHRlcWo3H" xfId="2186" xr:uid="{00000000-0005-0000-0000-0000A7080000}"/>
    <cellStyle name="Äåíåæíûé_vaqduGfTSN7qyUJNWHRlcWo3H" xfId="2187" xr:uid="{00000000-0005-0000-0000-0000A8080000}"/>
    <cellStyle name="Accent1" xfId="2188" xr:uid="{00000000-0005-0000-0000-0000A9080000}"/>
    <cellStyle name="Accent1 - 20%" xfId="2189" xr:uid="{00000000-0005-0000-0000-0000AA080000}"/>
    <cellStyle name="Accent1 - 20% 2" xfId="2190" xr:uid="{00000000-0005-0000-0000-0000AB080000}"/>
    <cellStyle name="Accent1 - 20% 3" xfId="2191" xr:uid="{00000000-0005-0000-0000-0000AC080000}"/>
    <cellStyle name="Accent1 - 40%" xfId="2192" xr:uid="{00000000-0005-0000-0000-0000AD080000}"/>
    <cellStyle name="Accent1 - 40% 2" xfId="2193" xr:uid="{00000000-0005-0000-0000-0000AE080000}"/>
    <cellStyle name="Accent1 - 40% 3" xfId="2194" xr:uid="{00000000-0005-0000-0000-0000AF080000}"/>
    <cellStyle name="Accent1 - 60%" xfId="2195" xr:uid="{00000000-0005-0000-0000-0000B0080000}"/>
    <cellStyle name="Accent1 2" xfId="2196" xr:uid="{00000000-0005-0000-0000-0000B1080000}"/>
    <cellStyle name="Accent1 3" xfId="2197" xr:uid="{00000000-0005-0000-0000-0000B2080000}"/>
    <cellStyle name="Accent1 4" xfId="2198" xr:uid="{00000000-0005-0000-0000-0000B3080000}"/>
    <cellStyle name="Accent2" xfId="2199" xr:uid="{00000000-0005-0000-0000-0000B4080000}"/>
    <cellStyle name="Accent2 - 20%" xfId="2200" xr:uid="{00000000-0005-0000-0000-0000B5080000}"/>
    <cellStyle name="Accent2 - 20% 2" xfId="2201" xr:uid="{00000000-0005-0000-0000-0000B6080000}"/>
    <cellStyle name="Accent2 - 20% 3" xfId="2202" xr:uid="{00000000-0005-0000-0000-0000B7080000}"/>
    <cellStyle name="Accent2 - 40%" xfId="2203" xr:uid="{00000000-0005-0000-0000-0000B8080000}"/>
    <cellStyle name="Accent2 - 40% 2" xfId="2204" xr:uid="{00000000-0005-0000-0000-0000B9080000}"/>
    <cellStyle name="Accent2 - 40% 3" xfId="2205" xr:uid="{00000000-0005-0000-0000-0000BA080000}"/>
    <cellStyle name="Accent2 - 60%" xfId="2206" xr:uid="{00000000-0005-0000-0000-0000BB080000}"/>
    <cellStyle name="Accent2 2" xfId="2207" xr:uid="{00000000-0005-0000-0000-0000BC080000}"/>
    <cellStyle name="Accent2 3" xfId="2208" xr:uid="{00000000-0005-0000-0000-0000BD080000}"/>
    <cellStyle name="Accent2 4" xfId="2209" xr:uid="{00000000-0005-0000-0000-0000BE080000}"/>
    <cellStyle name="Accent3" xfId="2210" xr:uid="{00000000-0005-0000-0000-0000BF080000}"/>
    <cellStyle name="Accent3 - 20%" xfId="2211" xr:uid="{00000000-0005-0000-0000-0000C0080000}"/>
    <cellStyle name="Accent3 - 20% 2" xfId="2212" xr:uid="{00000000-0005-0000-0000-0000C1080000}"/>
    <cellStyle name="Accent3 - 20% 3" xfId="2213" xr:uid="{00000000-0005-0000-0000-0000C2080000}"/>
    <cellStyle name="Accent3 - 40%" xfId="2214" xr:uid="{00000000-0005-0000-0000-0000C3080000}"/>
    <cellStyle name="Accent3 - 40% 2" xfId="2215" xr:uid="{00000000-0005-0000-0000-0000C4080000}"/>
    <cellStyle name="Accent3 - 40% 3" xfId="2216" xr:uid="{00000000-0005-0000-0000-0000C5080000}"/>
    <cellStyle name="Accent3 - 60%" xfId="2217" xr:uid="{00000000-0005-0000-0000-0000C6080000}"/>
    <cellStyle name="Accent3 2" xfId="2218" xr:uid="{00000000-0005-0000-0000-0000C7080000}"/>
    <cellStyle name="Accent3 3" xfId="2219" xr:uid="{00000000-0005-0000-0000-0000C8080000}"/>
    <cellStyle name="Accent3 4" xfId="2220" xr:uid="{00000000-0005-0000-0000-0000C9080000}"/>
    <cellStyle name="Accent4" xfId="2221" xr:uid="{00000000-0005-0000-0000-0000CA080000}"/>
    <cellStyle name="Accent4 - 20%" xfId="2222" xr:uid="{00000000-0005-0000-0000-0000CB080000}"/>
    <cellStyle name="Accent4 - 20% 2" xfId="2223" xr:uid="{00000000-0005-0000-0000-0000CC080000}"/>
    <cellStyle name="Accent4 - 20% 3" xfId="2224" xr:uid="{00000000-0005-0000-0000-0000CD080000}"/>
    <cellStyle name="Accent4 - 40%" xfId="2225" xr:uid="{00000000-0005-0000-0000-0000CE080000}"/>
    <cellStyle name="Accent4 - 40% 2" xfId="2226" xr:uid="{00000000-0005-0000-0000-0000CF080000}"/>
    <cellStyle name="Accent4 - 40% 3" xfId="2227" xr:uid="{00000000-0005-0000-0000-0000D0080000}"/>
    <cellStyle name="Accent4 - 60%" xfId="2228" xr:uid="{00000000-0005-0000-0000-0000D1080000}"/>
    <cellStyle name="Accent4 2" xfId="2229" xr:uid="{00000000-0005-0000-0000-0000D2080000}"/>
    <cellStyle name="Accent4 3" xfId="2230" xr:uid="{00000000-0005-0000-0000-0000D3080000}"/>
    <cellStyle name="Accent4 4" xfId="2231" xr:uid="{00000000-0005-0000-0000-0000D4080000}"/>
    <cellStyle name="Accent5" xfId="2232" xr:uid="{00000000-0005-0000-0000-0000D5080000}"/>
    <cellStyle name="Accent5 - 20%" xfId="2233" xr:uid="{00000000-0005-0000-0000-0000D6080000}"/>
    <cellStyle name="Accent5 - 20% 2" xfId="2234" xr:uid="{00000000-0005-0000-0000-0000D7080000}"/>
    <cellStyle name="Accent5 - 20% 3" xfId="2235" xr:uid="{00000000-0005-0000-0000-0000D8080000}"/>
    <cellStyle name="Accent5 - 40%" xfId="2236" xr:uid="{00000000-0005-0000-0000-0000D9080000}"/>
    <cellStyle name="Accent5 - 40% 2" xfId="2237" xr:uid="{00000000-0005-0000-0000-0000DA080000}"/>
    <cellStyle name="Accent5 - 40% 3" xfId="2238" xr:uid="{00000000-0005-0000-0000-0000DB080000}"/>
    <cellStyle name="Accent5 - 60%" xfId="2239" xr:uid="{00000000-0005-0000-0000-0000DC080000}"/>
    <cellStyle name="Accent5 2" xfId="2240" xr:uid="{00000000-0005-0000-0000-0000DD080000}"/>
    <cellStyle name="Accent5 3" xfId="2241" xr:uid="{00000000-0005-0000-0000-0000DE080000}"/>
    <cellStyle name="Accent5 4" xfId="2242" xr:uid="{00000000-0005-0000-0000-0000DF080000}"/>
    <cellStyle name="Accent6" xfId="2243" xr:uid="{00000000-0005-0000-0000-0000E0080000}"/>
    <cellStyle name="Accent6 - 20%" xfId="2244" xr:uid="{00000000-0005-0000-0000-0000E1080000}"/>
    <cellStyle name="Accent6 - 20% 2" xfId="2245" xr:uid="{00000000-0005-0000-0000-0000E2080000}"/>
    <cellStyle name="Accent6 - 20% 3" xfId="2246" xr:uid="{00000000-0005-0000-0000-0000E3080000}"/>
    <cellStyle name="Accent6 - 40%" xfId="2247" xr:uid="{00000000-0005-0000-0000-0000E4080000}"/>
    <cellStyle name="Accent6 - 40% 2" xfId="2248" xr:uid="{00000000-0005-0000-0000-0000E5080000}"/>
    <cellStyle name="Accent6 - 40% 3" xfId="2249" xr:uid="{00000000-0005-0000-0000-0000E6080000}"/>
    <cellStyle name="Accent6 - 60%" xfId="2250" xr:uid="{00000000-0005-0000-0000-0000E7080000}"/>
    <cellStyle name="Accent6 2" xfId="2251" xr:uid="{00000000-0005-0000-0000-0000E8080000}"/>
    <cellStyle name="Accent6 3" xfId="2252" xr:uid="{00000000-0005-0000-0000-0000E9080000}"/>
    <cellStyle name="Accent6 4" xfId="2253" xr:uid="{00000000-0005-0000-0000-0000EA080000}"/>
    <cellStyle name="acct" xfId="2254" xr:uid="{00000000-0005-0000-0000-0000EB080000}"/>
    <cellStyle name="AeE­ [0]_?A°??µAoC?" xfId="2255" xr:uid="{00000000-0005-0000-0000-0000EC080000}"/>
    <cellStyle name="AeE­_?A°??µAoC?" xfId="2256" xr:uid="{00000000-0005-0000-0000-0000ED080000}"/>
    <cellStyle name="AeE¡ⓒ [0]_INQUIRY ￠?￥i¨u¡AAⓒ￢Aⓒª " xfId="2257" xr:uid="{00000000-0005-0000-0000-0000EE080000}"/>
    <cellStyle name="AeE¡ⓒ_INQUIRY ￠?￥i¨u¡AAⓒ￢Aⓒª " xfId="2258" xr:uid="{00000000-0005-0000-0000-0000EF080000}"/>
    <cellStyle name="Aeia?nnueea" xfId="2259" xr:uid="{00000000-0005-0000-0000-0000F0080000}"/>
    <cellStyle name="Aeia?nnueea 2" xfId="2260" xr:uid="{00000000-0005-0000-0000-0000F1080000}"/>
    <cellStyle name="Aeia?nnueea 2 2" xfId="2261" xr:uid="{00000000-0005-0000-0000-0000F2080000}"/>
    <cellStyle name="Aeia?nnueea 3" xfId="2262" xr:uid="{00000000-0005-0000-0000-0000F3080000}"/>
    <cellStyle name="Aeia?nnueea 4" xfId="2263" xr:uid="{00000000-0005-0000-0000-0000F4080000}"/>
    <cellStyle name="AFE" xfId="2264" xr:uid="{00000000-0005-0000-0000-0000F5080000}"/>
    <cellStyle name="al_QQQ" xfId="2265" xr:uid="{00000000-0005-0000-0000-0000F6080000}"/>
    <cellStyle name="ALIGNMENT" xfId="2266" xr:uid="{00000000-0005-0000-0000-0000F7080000}"/>
    <cellStyle name="Arial 10" xfId="2267" xr:uid="{00000000-0005-0000-0000-0000F8080000}"/>
    <cellStyle name="Arial 12" xfId="2268" xr:uid="{00000000-0005-0000-0000-0000F9080000}"/>
    <cellStyle name="AÞ¸¶ [0]_¸AAa" xfId="2269" xr:uid="{00000000-0005-0000-0000-0000FA080000}"/>
    <cellStyle name="AÞ¸¶_¸AAa" xfId="2270" xr:uid="{00000000-0005-0000-0000-0000FB080000}"/>
    <cellStyle name="Bad" xfId="2271" xr:uid="{00000000-0005-0000-0000-0000FC080000}"/>
    <cellStyle name="Bad 2" xfId="2272" xr:uid="{00000000-0005-0000-0000-0000FD080000}"/>
    <cellStyle name="Balance" xfId="2273" xr:uid="{00000000-0005-0000-0000-0000FE080000}"/>
    <cellStyle name="Balance 2" xfId="2274" xr:uid="{00000000-0005-0000-0000-0000FF080000}"/>
    <cellStyle name="Balance 3" xfId="2275" xr:uid="{00000000-0005-0000-0000-000000090000}"/>
    <cellStyle name="BalanceBold" xfId="2276" xr:uid="{00000000-0005-0000-0000-000001090000}"/>
    <cellStyle name="BalanceBold 2" xfId="2277" xr:uid="{00000000-0005-0000-0000-000002090000}"/>
    <cellStyle name="BalanceBold 3" xfId="2278" xr:uid="{00000000-0005-0000-0000-000003090000}"/>
    <cellStyle name="BLACK" xfId="2279" xr:uid="{00000000-0005-0000-0000-000004090000}"/>
    <cellStyle name="Blue" xfId="2280" xr:uid="{00000000-0005-0000-0000-000005090000}"/>
    <cellStyle name="Body" xfId="2281" xr:uid="{00000000-0005-0000-0000-000006090000}"/>
    <cellStyle name="British Pound" xfId="2282" xr:uid="{00000000-0005-0000-0000-000007090000}"/>
    <cellStyle name="C?AO_?A°??µAoC?" xfId="2283" xr:uid="{00000000-0005-0000-0000-000008090000}"/>
    <cellStyle name="C¡IA¨ª_¡ic¨u¡A¨￢I¨￢¡Æ AN¡Æe " xfId="2284" xr:uid="{00000000-0005-0000-0000-000009090000}"/>
    <cellStyle name="C￥AØ_(A¤º¸ºI¹R)¿uº°AI¿ø°eE¹" xfId="2285" xr:uid="{00000000-0005-0000-0000-00000A090000}"/>
    <cellStyle name="Calc Currency (0)" xfId="2286" xr:uid="{00000000-0005-0000-0000-00000B090000}"/>
    <cellStyle name="Calc Currency (0) 2" xfId="2287" xr:uid="{00000000-0005-0000-0000-00000C090000}"/>
    <cellStyle name="Calc Currency (0) 3" xfId="2288" xr:uid="{00000000-0005-0000-0000-00000D090000}"/>
    <cellStyle name="Calculation" xfId="2289" xr:uid="{00000000-0005-0000-0000-00000E090000}"/>
    <cellStyle name="Calculation 2" xfId="2290" xr:uid="{00000000-0005-0000-0000-00000F090000}"/>
    <cellStyle name="Calculation 3" xfId="2291" xr:uid="{00000000-0005-0000-0000-000010090000}"/>
    <cellStyle name="Calculation 4" xfId="2292" xr:uid="{00000000-0005-0000-0000-000011090000}"/>
    <cellStyle name="Case" xfId="2293" xr:uid="{00000000-0005-0000-0000-000012090000}"/>
    <cellStyle name="category" xfId="2294" xr:uid="{00000000-0005-0000-0000-000013090000}"/>
    <cellStyle name="Celkem" xfId="2295" xr:uid="{00000000-0005-0000-0000-000014090000}"/>
    <cellStyle name="Center Across" xfId="2296" xr:uid="{00000000-0005-0000-0000-000015090000}"/>
    <cellStyle name="cf1" xfId="2297" xr:uid="{00000000-0005-0000-0000-000016090000}"/>
    <cellStyle name="cf2" xfId="2298" xr:uid="{00000000-0005-0000-0000-000017090000}"/>
    <cellStyle name="Check" xfId="2299" xr:uid="{00000000-0005-0000-0000-000018090000}"/>
    <cellStyle name="Check Cell" xfId="2300" xr:uid="{00000000-0005-0000-0000-000019090000}"/>
    <cellStyle name="Check Cell 2" xfId="2301" xr:uid="{00000000-0005-0000-0000-00001A090000}"/>
    <cellStyle name="Check_Альбом форм к БК 2008 общие v5" xfId="2302" xr:uid="{00000000-0005-0000-0000-00001B090000}"/>
    <cellStyle name="Chybně" xfId="2303" xr:uid="{00000000-0005-0000-0000-00001C090000}"/>
    <cellStyle name="Column Heading" xfId="2304" xr:uid="{00000000-0005-0000-0000-00001D090000}"/>
    <cellStyle name="Comma [0]" xfId="2305" xr:uid="{00000000-0005-0000-0000-00001E090000}"/>
    <cellStyle name="Comma [0] 2" xfId="2306" xr:uid="{00000000-0005-0000-0000-00001F090000}"/>
    <cellStyle name="Comma [0]_(1)" xfId="2307" xr:uid="{00000000-0005-0000-0000-000020090000}"/>
    <cellStyle name="Comma [1]" xfId="2308" xr:uid="{00000000-0005-0000-0000-000021090000}"/>
    <cellStyle name="Comma 0" xfId="2309" xr:uid="{00000000-0005-0000-0000-000022090000}"/>
    <cellStyle name="Comma 0*" xfId="2310" xr:uid="{00000000-0005-0000-0000-000023090000}"/>
    <cellStyle name="Comma 12" xfId="2311" xr:uid="{00000000-0005-0000-0000-000024090000}"/>
    <cellStyle name="Comma 12 2" xfId="13203" xr:uid="{00000000-0005-0000-0000-000025090000}"/>
    <cellStyle name="Comma 2" xfId="2312" xr:uid="{00000000-0005-0000-0000-000026090000}"/>
    <cellStyle name="Comma 2 2" xfId="2313" xr:uid="{00000000-0005-0000-0000-000027090000}"/>
    <cellStyle name="Comma 2 2 2" xfId="13205" xr:uid="{00000000-0005-0000-0000-000028090000}"/>
    <cellStyle name="Comma 2 3" xfId="2314" xr:uid="{00000000-0005-0000-0000-000029090000}"/>
    <cellStyle name="Comma 2 4" xfId="2315" xr:uid="{00000000-0005-0000-0000-00002A090000}"/>
    <cellStyle name="Comma 2 4 2" xfId="13206" xr:uid="{00000000-0005-0000-0000-00002B090000}"/>
    <cellStyle name="Comma 2 5" xfId="2316" xr:uid="{00000000-0005-0000-0000-00002C090000}"/>
    <cellStyle name="Comma 2 5 2" xfId="2317" xr:uid="{00000000-0005-0000-0000-00002D090000}"/>
    <cellStyle name="Comma 2 5 2 2" xfId="13208" xr:uid="{00000000-0005-0000-0000-00002E090000}"/>
    <cellStyle name="Comma 2 5 3" xfId="13207" xr:uid="{00000000-0005-0000-0000-00002F090000}"/>
    <cellStyle name="Comma 2 6" xfId="2318" xr:uid="{00000000-0005-0000-0000-000030090000}"/>
    <cellStyle name="Comma 2 6 2" xfId="13209" xr:uid="{00000000-0005-0000-0000-000031090000}"/>
    <cellStyle name="Comma 2 7" xfId="13204" xr:uid="{00000000-0005-0000-0000-000032090000}"/>
    <cellStyle name="Comma 3" xfId="2319" xr:uid="{00000000-0005-0000-0000-000033090000}"/>
    <cellStyle name="Comma 3 2" xfId="2320" xr:uid="{00000000-0005-0000-0000-000034090000}"/>
    <cellStyle name="Comma 3 2 2" xfId="13211" xr:uid="{00000000-0005-0000-0000-000035090000}"/>
    <cellStyle name="Comma 3 3" xfId="2321" xr:uid="{00000000-0005-0000-0000-000036090000}"/>
    <cellStyle name="Comma 3 4" xfId="11626" xr:uid="{00000000-0005-0000-0000-000037090000}"/>
    <cellStyle name="Comma 3 5" xfId="13210" xr:uid="{00000000-0005-0000-0000-000038090000}"/>
    <cellStyle name="Comma 4" xfId="2322" xr:uid="{00000000-0005-0000-0000-000039090000}"/>
    <cellStyle name="Comma 4 2" xfId="2323" xr:uid="{00000000-0005-0000-0000-00003A090000}"/>
    <cellStyle name="Comma 4 3" xfId="11627" xr:uid="{00000000-0005-0000-0000-00003B090000}"/>
    <cellStyle name="Comma 4 4" xfId="13212" xr:uid="{00000000-0005-0000-0000-00003C090000}"/>
    <cellStyle name="Comma 6" xfId="2324" xr:uid="{00000000-0005-0000-0000-00003D090000}"/>
    <cellStyle name="Comma 6 2" xfId="13213" xr:uid="{00000000-0005-0000-0000-00003E090000}"/>
    <cellStyle name="comma zerodec" xfId="2325" xr:uid="{00000000-0005-0000-0000-00003F090000}"/>
    <cellStyle name="Comma0" xfId="2326" xr:uid="{00000000-0005-0000-0000-000040090000}"/>
    <cellStyle name="Comma0 2" xfId="2327" xr:uid="{00000000-0005-0000-0000-000041090000}"/>
    <cellStyle name="Comma0 2 2" xfId="2328" xr:uid="{00000000-0005-0000-0000-000042090000}"/>
    <cellStyle name="Comma0 3" xfId="2329" xr:uid="{00000000-0005-0000-0000-000043090000}"/>
    <cellStyle name="Cost" xfId="2330" xr:uid="{00000000-0005-0000-0000-000044090000}"/>
    <cellStyle name="Curren?_x0012_퐀_x0017_?" xfId="2331" xr:uid="{00000000-0005-0000-0000-000045090000}"/>
    <cellStyle name="Currency [0]" xfId="2332" xr:uid="{00000000-0005-0000-0000-000046090000}"/>
    <cellStyle name="Currency [0] 2" xfId="2333" xr:uid="{00000000-0005-0000-0000-000047090000}"/>
    <cellStyle name="Currency [0] 2 2" xfId="2334" xr:uid="{00000000-0005-0000-0000-000048090000}"/>
    <cellStyle name="Currency [0] 3" xfId="2335" xr:uid="{00000000-0005-0000-0000-000049090000}"/>
    <cellStyle name="Currency [0]_03" xfId="2336" xr:uid="{00000000-0005-0000-0000-00004A090000}"/>
    <cellStyle name="Currency [1]" xfId="2337" xr:uid="{00000000-0005-0000-0000-00004B090000}"/>
    <cellStyle name="Currency 0" xfId="2338" xr:uid="{00000000-0005-0000-0000-00004C090000}"/>
    <cellStyle name="Currency 2" xfId="2339" xr:uid="{00000000-0005-0000-0000-00004D090000}"/>
    <cellStyle name="Currency 2 2" xfId="2340" xr:uid="{00000000-0005-0000-0000-00004E090000}"/>
    <cellStyle name="Currency 2 3" xfId="2341" xr:uid="{00000000-0005-0000-0000-00004F090000}"/>
    <cellStyle name="Currency 2 3 2" xfId="11628" xr:uid="{00000000-0005-0000-0000-000050090000}"/>
    <cellStyle name="Currency 2 3 3" xfId="13214" xr:uid="{00000000-0005-0000-0000-000051090000}"/>
    <cellStyle name="Currency0" xfId="2342" xr:uid="{00000000-0005-0000-0000-000052090000}"/>
    <cellStyle name="Currency0 2" xfId="2343" xr:uid="{00000000-0005-0000-0000-000053090000}"/>
    <cellStyle name="Currency0 2 2" xfId="2344" xr:uid="{00000000-0005-0000-0000-000054090000}"/>
    <cellStyle name="Currency0 3" xfId="2345" xr:uid="{00000000-0005-0000-0000-000055090000}"/>
    <cellStyle name="Currency1" xfId="2346" xr:uid="{00000000-0005-0000-0000-000056090000}"/>
    <cellStyle name="Đ" xfId="2347" xr:uid="{00000000-0005-0000-0000-000057090000}"/>
    <cellStyle name="Đ_x0010_" xfId="2348" xr:uid="{00000000-0005-0000-0000-000058090000}"/>
    <cellStyle name="Đ_x0010_ 2" xfId="2349" xr:uid="{00000000-0005-0000-0000-000059090000}"/>
    <cellStyle name="Đ_x0010_ 3" xfId="2350" xr:uid="{00000000-0005-0000-0000-00005A090000}"/>
    <cellStyle name="Đ?䥘Ȏ⤀጖ē??䆈Ȏ⬀ጘē?䦄Ȏ" xfId="2351" xr:uid="{00000000-0005-0000-0000-00005B090000}"/>
    <cellStyle name="Đ_x0010_?䥘Ȏ_x0013_⤀጖ē??䆈Ȏ_x0013_⬀ጘē_x0010_?䦄Ȏ" xfId="2352" xr:uid="{00000000-0005-0000-0000-00005C090000}"/>
    <cellStyle name="Đ?䥘Ȏ⤀጖ē??䆈Ȏ⬀ጘē?䦄Ȏ 1" xfId="2353" xr:uid="{00000000-0005-0000-0000-00005D090000}"/>
    <cellStyle name="Đ_x0010_?䥘Ȏ_x0013_⤀጖ē??䆈Ȏ_x0013_⬀ጘē_x0010_?䦄Ȏ 1" xfId="2354" xr:uid="{00000000-0005-0000-0000-00005E090000}"/>
    <cellStyle name="Đ_x0010_?䥘Ȏ_x0013_⤀጖ē??䆈Ȏ_x0013_⬀ጘē_x0010_?䦄Ȏ 1 2" xfId="2355" xr:uid="{00000000-0005-0000-0000-00005F090000}"/>
    <cellStyle name="Đ_x0010_?䥘Ȏ_x0013_⤀጖ē??䆈Ȏ_x0013_⬀ጘē_x0010_?䦄Ȏ 1 3" xfId="2356" xr:uid="{00000000-0005-0000-0000-000060090000}"/>
    <cellStyle name="Đ_x0010_?䥘Ȏ_x0013_⤀጖ē??䆈Ȏ_x0013_⬀ጘē_x0010_?䦄Ȏ 2" xfId="2357" xr:uid="{00000000-0005-0000-0000-000061090000}"/>
    <cellStyle name="Đ_x0010_?䥘Ȏ_x0013_⤀጖ē??䆈Ȏ_x0013_⬀ጘē_x0010_?䦄Ȏ 3" xfId="2358" xr:uid="{00000000-0005-0000-0000-000062090000}"/>
    <cellStyle name="Đ?䥘Ȏ⤀጖ē??䆈Ȏ⬀ጘē?䦄Ȏ_01_СЭ_БП скорр2009" xfId="2359" xr:uid="{00000000-0005-0000-0000-000063090000}"/>
    <cellStyle name="Đ_x0010_?䥘Ȏ_x0013_⤀጖ē??䆈Ȏ_x0013_⬀ጘē_x0010_?䦄Ȏ_01_СЭ_БП скорр2009" xfId="2360" xr:uid="{00000000-0005-0000-0000-000064090000}"/>
    <cellStyle name="Đ_01_БП_2009 ОАО СЭ_с фактом 1 кв_V2(с планом на 2 полугодие)" xfId="2361" xr:uid="{00000000-0005-0000-0000-000065090000}"/>
    <cellStyle name="Đ_x0010__01_БП_2009 ОАО СЭ_с фактом 1 кв_V2(с планом на 2 полугодие)" xfId="2362" xr:uid="{00000000-0005-0000-0000-000066090000}"/>
    <cellStyle name="Data" xfId="2363" xr:uid="{00000000-0005-0000-0000-000067090000}"/>
    <cellStyle name="Data 2" xfId="2364" xr:uid="{00000000-0005-0000-0000-000068090000}"/>
    <cellStyle name="Data 3" xfId="2365" xr:uid="{00000000-0005-0000-0000-000069090000}"/>
    <cellStyle name="DataBold" xfId="2366" xr:uid="{00000000-0005-0000-0000-00006A090000}"/>
    <cellStyle name="DataBold 2" xfId="2367" xr:uid="{00000000-0005-0000-0000-00006B090000}"/>
    <cellStyle name="DataBold 3" xfId="2368" xr:uid="{00000000-0005-0000-0000-00006C090000}"/>
    <cellStyle name="Date" xfId="2369" xr:uid="{00000000-0005-0000-0000-00006D090000}"/>
    <cellStyle name="Date 2" xfId="2370" xr:uid="{00000000-0005-0000-0000-00006E090000}"/>
    <cellStyle name="Date 2 2" xfId="2371" xr:uid="{00000000-0005-0000-0000-00006F090000}"/>
    <cellStyle name="Date 3" xfId="2372" xr:uid="{00000000-0005-0000-0000-000070090000}"/>
    <cellStyle name="Date 4" xfId="2373" xr:uid="{00000000-0005-0000-0000-000071090000}"/>
    <cellStyle name="Date Aligned" xfId="2374" xr:uid="{00000000-0005-0000-0000-000072090000}"/>
    <cellStyle name="Date_07.12.2005  КЭШ и баланс " xfId="2375" xr:uid="{00000000-0005-0000-0000-000073090000}"/>
    <cellStyle name="Dec_0" xfId="2376" xr:uid="{00000000-0005-0000-0000-000074090000}"/>
    <cellStyle name="Define your own named style" xfId="2377" xr:uid="{00000000-0005-0000-0000-000075090000}"/>
    <cellStyle name="Deviant" xfId="2378" xr:uid="{00000000-0005-0000-0000-000076090000}"/>
    <cellStyle name="Dezimal [0]_2CEMENT" xfId="2379" xr:uid="{00000000-0005-0000-0000-000077090000}"/>
    <cellStyle name="Dezimal[0]" xfId="2380" xr:uid="{00000000-0005-0000-0000-000078090000}"/>
    <cellStyle name="Dezimal_2CEMENT" xfId="2381" xr:uid="{00000000-0005-0000-0000-000079090000}"/>
    <cellStyle name="Dia" xfId="2382" xr:uid="{00000000-0005-0000-0000-00007A090000}"/>
    <cellStyle name="Dollar (zero dec)" xfId="2383" xr:uid="{00000000-0005-0000-0000-00007B090000}"/>
    <cellStyle name="Dollars" xfId="2384" xr:uid="{00000000-0005-0000-0000-00007C090000}"/>
    <cellStyle name="done" xfId="2385" xr:uid="{00000000-0005-0000-0000-00007D090000}"/>
    <cellStyle name="Dotted Line" xfId="2386" xr:uid="{00000000-0005-0000-0000-00007E090000}"/>
    <cellStyle name="Double Accounting" xfId="2387" xr:uid="{00000000-0005-0000-0000-00007F090000}"/>
    <cellStyle name="Draw lines around data in range" xfId="2388" xr:uid="{00000000-0005-0000-0000-000080090000}"/>
    <cellStyle name="Draw shadow and lines within range" xfId="2389" xr:uid="{00000000-0005-0000-0000-000081090000}"/>
    <cellStyle name="E&amp;Y House" xfId="2390" xr:uid="{00000000-0005-0000-0000-000082090000}"/>
    <cellStyle name="E9551&amp;R&amp;U&amp;Aآv_x0004_" xfId="2391" xr:uid="{00000000-0005-0000-0000-000083090000}"/>
    <cellStyle name="Emphasis 1" xfId="2392" xr:uid="{00000000-0005-0000-0000-000084090000}"/>
    <cellStyle name="Emphasis 2" xfId="2393" xr:uid="{00000000-0005-0000-0000-000085090000}"/>
    <cellStyle name="Emphasis 3" xfId="2394" xr:uid="{00000000-0005-0000-0000-000086090000}"/>
    <cellStyle name="Enlarge title text, yellow on blue" xfId="2395" xr:uid="{00000000-0005-0000-0000-000087090000}"/>
    <cellStyle name="Equpment" xfId="2396" xr:uid="{00000000-0005-0000-0000-000088090000}"/>
    <cellStyle name="Equpment Header" xfId="2397" xr:uid="{00000000-0005-0000-0000-000089090000}"/>
    <cellStyle name="Equpment_Internet" xfId="2398" xr:uid="{00000000-0005-0000-0000-00008A090000}"/>
    <cellStyle name="Estilo 1" xfId="2399" xr:uid="{00000000-0005-0000-0000-00008B090000}"/>
    <cellStyle name="Estilo 2" xfId="2400" xr:uid="{00000000-0005-0000-0000-00008C090000}"/>
    <cellStyle name="Euro" xfId="2401" xr:uid="{00000000-0005-0000-0000-00008D090000}"/>
    <cellStyle name="Euro 10" xfId="2402" xr:uid="{00000000-0005-0000-0000-00008E090000}"/>
    <cellStyle name="Euro 11" xfId="2403" xr:uid="{00000000-0005-0000-0000-00008F090000}"/>
    <cellStyle name="Euro 12" xfId="2404" xr:uid="{00000000-0005-0000-0000-000090090000}"/>
    <cellStyle name="Euro 13" xfId="2405" xr:uid="{00000000-0005-0000-0000-000091090000}"/>
    <cellStyle name="Euro 14" xfId="2406" xr:uid="{00000000-0005-0000-0000-000092090000}"/>
    <cellStyle name="Euro 15" xfId="2407" xr:uid="{00000000-0005-0000-0000-000093090000}"/>
    <cellStyle name="Euro 16" xfId="2408" xr:uid="{00000000-0005-0000-0000-000094090000}"/>
    <cellStyle name="Euro 17" xfId="2409" xr:uid="{00000000-0005-0000-0000-000095090000}"/>
    <cellStyle name="Euro 18" xfId="2410" xr:uid="{00000000-0005-0000-0000-000096090000}"/>
    <cellStyle name="Euro 19" xfId="2411" xr:uid="{00000000-0005-0000-0000-000097090000}"/>
    <cellStyle name="Euro 2" xfId="2412" xr:uid="{00000000-0005-0000-0000-000098090000}"/>
    <cellStyle name="Euro 2 2" xfId="2413" xr:uid="{00000000-0005-0000-0000-000099090000}"/>
    <cellStyle name="Euro 20" xfId="2414" xr:uid="{00000000-0005-0000-0000-00009A090000}"/>
    <cellStyle name="Euro 21" xfId="2415" xr:uid="{00000000-0005-0000-0000-00009B090000}"/>
    <cellStyle name="Euro 22" xfId="2416" xr:uid="{00000000-0005-0000-0000-00009C090000}"/>
    <cellStyle name="Euro 23" xfId="2417" xr:uid="{00000000-0005-0000-0000-00009D090000}"/>
    <cellStyle name="Euro 3" xfId="2418" xr:uid="{00000000-0005-0000-0000-00009E090000}"/>
    <cellStyle name="Euro 3 2" xfId="2419" xr:uid="{00000000-0005-0000-0000-00009F090000}"/>
    <cellStyle name="Euro 4" xfId="2420" xr:uid="{00000000-0005-0000-0000-0000A0090000}"/>
    <cellStyle name="Euro 4 2" xfId="2421" xr:uid="{00000000-0005-0000-0000-0000A1090000}"/>
    <cellStyle name="Euro 5" xfId="2422" xr:uid="{00000000-0005-0000-0000-0000A2090000}"/>
    <cellStyle name="Euro 6" xfId="2423" xr:uid="{00000000-0005-0000-0000-0000A3090000}"/>
    <cellStyle name="Euro 7" xfId="2424" xr:uid="{00000000-0005-0000-0000-0000A4090000}"/>
    <cellStyle name="Euro 8" xfId="2425" xr:uid="{00000000-0005-0000-0000-0000A5090000}"/>
    <cellStyle name="Euro 9" xfId="2426" xr:uid="{00000000-0005-0000-0000-0000A6090000}"/>
    <cellStyle name="Euro_02. ДС 25_НПС 12_приложения 2_3_25" xfId="2427" xr:uid="{00000000-0005-0000-0000-0000A7090000}"/>
    <cellStyle name="EVRAZBExSubTitle" xfId="2428" xr:uid="{00000000-0005-0000-0000-0000A8090000}"/>
    <cellStyle name="EVRAZCaption" xfId="2429" xr:uid="{00000000-0005-0000-0000-0000A9090000}"/>
    <cellStyle name="EVRAZCaption 2" xfId="2430" xr:uid="{00000000-0005-0000-0000-0000AA090000}"/>
    <cellStyle name="EVRAZCaption0" xfId="2431" xr:uid="{00000000-0005-0000-0000-0000AB090000}"/>
    <cellStyle name="EVRAZCaption0 2" xfId="2432" xr:uid="{00000000-0005-0000-0000-0000AC090000}"/>
    <cellStyle name="EVRAZCfgHeader" xfId="2433" xr:uid="{00000000-0005-0000-0000-0000AD090000}"/>
    <cellStyle name="EVRAZCfgParameter" xfId="2434" xr:uid="{00000000-0005-0000-0000-0000AE090000}"/>
    <cellStyle name="EVRAZColumnNumber" xfId="2435" xr:uid="{00000000-0005-0000-0000-0000AF090000}"/>
    <cellStyle name="EVRAZColumnNumber 2" xfId="2436" xr:uid="{00000000-0005-0000-0000-0000B0090000}"/>
    <cellStyle name="EVRAZLocalH0" xfId="2437" xr:uid="{00000000-0005-0000-0000-0000B1090000}"/>
    <cellStyle name="EVRAZLocalH0 2" xfId="2438" xr:uid="{00000000-0005-0000-0000-0000B2090000}"/>
    <cellStyle name="EVRAZLocalH1" xfId="2439" xr:uid="{00000000-0005-0000-0000-0000B3090000}"/>
    <cellStyle name="EVRAZLocalH1 2" xfId="2440" xr:uid="{00000000-0005-0000-0000-0000B4090000}"/>
    <cellStyle name="EVRAZLocalH2" xfId="2441" xr:uid="{00000000-0005-0000-0000-0000B5090000}"/>
    <cellStyle name="EVRAZLocalH3" xfId="2442" xr:uid="{00000000-0005-0000-0000-0000B6090000}"/>
    <cellStyle name="EVRAZLocalHeader" xfId="2443" xr:uid="{00000000-0005-0000-0000-0000B7090000}"/>
    <cellStyle name="EVRAZLocalHeader 2" xfId="2444" xr:uid="{00000000-0005-0000-0000-0000B8090000}"/>
    <cellStyle name="EvrazLocalLine1" xfId="2445" xr:uid="{00000000-0005-0000-0000-0000B9090000}"/>
    <cellStyle name="EvrazLocalLine1 2" xfId="2446" xr:uid="{00000000-0005-0000-0000-0000BA090000}"/>
    <cellStyle name="EvrazLocalLine2" xfId="2447" xr:uid="{00000000-0005-0000-0000-0000BB090000}"/>
    <cellStyle name="EvrazLocalLine3" xfId="2448" xr:uid="{00000000-0005-0000-0000-0000BC090000}"/>
    <cellStyle name="EvrazLocalNumber0" xfId="2449" xr:uid="{00000000-0005-0000-0000-0000BD090000}"/>
    <cellStyle name="EvrazLocalNumber0 2" xfId="2450" xr:uid="{00000000-0005-0000-0000-0000BE090000}"/>
    <cellStyle name="EvrazLocalNumber1" xfId="2451" xr:uid="{00000000-0005-0000-0000-0000BF090000}"/>
    <cellStyle name="EVRAZNoteTop" xfId="2452" xr:uid="{00000000-0005-0000-0000-0000C0090000}"/>
    <cellStyle name="EVRAZReportSubtitle" xfId="2453" xr:uid="{00000000-0005-0000-0000-0000C1090000}"/>
    <cellStyle name="EVRAZReportTitle" xfId="2454" xr:uid="{00000000-0005-0000-0000-0000C2090000}"/>
    <cellStyle name="Excel Built-in Excel Built-in Normal" xfId="2455" xr:uid="{00000000-0005-0000-0000-0000C3090000}"/>
    <cellStyle name="Excel Built-in Normal" xfId="2456" xr:uid="{00000000-0005-0000-0000-0000C4090000}"/>
    <cellStyle name="Excel Built-in Normal 1" xfId="2457" xr:uid="{00000000-0005-0000-0000-0000C5090000}"/>
    <cellStyle name="Excel Built-in Normal 2" xfId="2458" xr:uid="{00000000-0005-0000-0000-0000C6090000}"/>
    <cellStyle name="Excel Built-in Normal 2 2" xfId="2459" xr:uid="{00000000-0005-0000-0000-0000C7090000}"/>
    <cellStyle name="Excel Built-in Normal 3" xfId="2460" xr:uid="{00000000-0005-0000-0000-0000C8090000}"/>
    <cellStyle name="Excel Built-in Normal 3 2" xfId="2461" xr:uid="{00000000-0005-0000-0000-0000C9090000}"/>
    <cellStyle name="Excel Built-in Normal 4" xfId="2462" xr:uid="{00000000-0005-0000-0000-0000CA090000}"/>
    <cellStyle name="Excel Built-in Обычный 2" xfId="2463" xr:uid="{00000000-0005-0000-0000-0000CB090000}"/>
    <cellStyle name="Explanatory Text" xfId="2464" xr:uid="{00000000-0005-0000-0000-0000CC090000}"/>
    <cellStyle name="eZ????z_WS_ACER.XLS" xfId="2465" xr:uid="{00000000-0005-0000-0000-0000CD090000}"/>
    <cellStyle name="Ezres [0]_Document" xfId="2466" xr:uid="{00000000-0005-0000-0000-0000CE090000}"/>
    <cellStyle name="Ezres_Document" xfId="2467" xr:uid="{00000000-0005-0000-0000-0000CF090000}"/>
    <cellStyle name="F2" xfId="2468" xr:uid="{00000000-0005-0000-0000-0000D0090000}"/>
    <cellStyle name="F2 2" xfId="2469" xr:uid="{00000000-0005-0000-0000-0000D1090000}"/>
    <cellStyle name="F2 2 2" xfId="2470" xr:uid="{00000000-0005-0000-0000-0000D2090000}"/>
    <cellStyle name="F2 2 3" xfId="11630" xr:uid="{00000000-0005-0000-0000-0000D3090000}"/>
    <cellStyle name="F2 3" xfId="2471" xr:uid="{00000000-0005-0000-0000-0000D4090000}"/>
    <cellStyle name="F2 3 2" xfId="11631" xr:uid="{00000000-0005-0000-0000-0000D5090000}"/>
    <cellStyle name="F2 4" xfId="11629" xr:uid="{00000000-0005-0000-0000-0000D6090000}"/>
    <cellStyle name="F3" xfId="2472" xr:uid="{00000000-0005-0000-0000-0000D7090000}"/>
    <cellStyle name="F3 2" xfId="2473" xr:uid="{00000000-0005-0000-0000-0000D8090000}"/>
    <cellStyle name="F3 2 2" xfId="2474" xr:uid="{00000000-0005-0000-0000-0000D9090000}"/>
    <cellStyle name="F3 2 3" xfId="11633" xr:uid="{00000000-0005-0000-0000-0000DA090000}"/>
    <cellStyle name="F3 3" xfId="2475" xr:uid="{00000000-0005-0000-0000-0000DB090000}"/>
    <cellStyle name="F3 3 2" xfId="11634" xr:uid="{00000000-0005-0000-0000-0000DC090000}"/>
    <cellStyle name="F3 4" xfId="11632" xr:uid="{00000000-0005-0000-0000-0000DD090000}"/>
    <cellStyle name="F4" xfId="2476" xr:uid="{00000000-0005-0000-0000-0000DE090000}"/>
    <cellStyle name="F4 2" xfId="2477" xr:uid="{00000000-0005-0000-0000-0000DF090000}"/>
    <cellStyle name="F4 2 2" xfId="2478" xr:uid="{00000000-0005-0000-0000-0000E0090000}"/>
    <cellStyle name="F4 2 3" xfId="11636" xr:uid="{00000000-0005-0000-0000-0000E1090000}"/>
    <cellStyle name="F4 3" xfId="2479" xr:uid="{00000000-0005-0000-0000-0000E2090000}"/>
    <cellStyle name="F4 3 2" xfId="11637" xr:uid="{00000000-0005-0000-0000-0000E3090000}"/>
    <cellStyle name="F4 4" xfId="11635" xr:uid="{00000000-0005-0000-0000-0000E4090000}"/>
    <cellStyle name="F5" xfId="2480" xr:uid="{00000000-0005-0000-0000-0000E5090000}"/>
    <cellStyle name="F5 2" xfId="2481" xr:uid="{00000000-0005-0000-0000-0000E6090000}"/>
    <cellStyle name="F5 2 2" xfId="2482" xr:uid="{00000000-0005-0000-0000-0000E7090000}"/>
    <cellStyle name="F5 2 3" xfId="11639" xr:uid="{00000000-0005-0000-0000-0000E8090000}"/>
    <cellStyle name="F5 3" xfId="2483" xr:uid="{00000000-0005-0000-0000-0000E9090000}"/>
    <cellStyle name="F5 3 2" xfId="11640" xr:uid="{00000000-0005-0000-0000-0000EA090000}"/>
    <cellStyle name="F5 4" xfId="11638" xr:uid="{00000000-0005-0000-0000-0000EB090000}"/>
    <cellStyle name="F6" xfId="2484" xr:uid="{00000000-0005-0000-0000-0000EC090000}"/>
    <cellStyle name="F6 2" xfId="2485" xr:uid="{00000000-0005-0000-0000-0000ED090000}"/>
    <cellStyle name="F6 2 2" xfId="2486" xr:uid="{00000000-0005-0000-0000-0000EE090000}"/>
    <cellStyle name="F6 2 3" xfId="11642" xr:uid="{00000000-0005-0000-0000-0000EF090000}"/>
    <cellStyle name="F6 3" xfId="2487" xr:uid="{00000000-0005-0000-0000-0000F0090000}"/>
    <cellStyle name="F6 3 2" xfId="11643" xr:uid="{00000000-0005-0000-0000-0000F1090000}"/>
    <cellStyle name="F6 4" xfId="11641" xr:uid="{00000000-0005-0000-0000-0000F2090000}"/>
    <cellStyle name="F7" xfId="2488" xr:uid="{00000000-0005-0000-0000-0000F3090000}"/>
    <cellStyle name="F7 2" xfId="2489" xr:uid="{00000000-0005-0000-0000-0000F4090000}"/>
    <cellStyle name="F7 2 2" xfId="2490" xr:uid="{00000000-0005-0000-0000-0000F5090000}"/>
    <cellStyle name="F7 2 3" xfId="11645" xr:uid="{00000000-0005-0000-0000-0000F6090000}"/>
    <cellStyle name="F7 3" xfId="2491" xr:uid="{00000000-0005-0000-0000-0000F7090000}"/>
    <cellStyle name="F7 3 2" xfId="11646" xr:uid="{00000000-0005-0000-0000-0000F8090000}"/>
    <cellStyle name="F7 4" xfId="11644" xr:uid="{00000000-0005-0000-0000-0000F9090000}"/>
    <cellStyle name="F8" xfId="2492" xr:uid="{00000000-0005-0000-0000-0000FA090000}"/>
    <cellStyle name="F8 2" xfId="2493" xr:uid="{00000000-0005-0000-0000-0000FB090000}"/>
    <cellStyle name="F8 2 2" xfId="2494" xr:uid="{00000000-0005-0000-0000-0000FC090000}"/>
    <cellStyle name="F8 2 3" xfId="11648" xr:uid="{00000000-0005-0000-0000-0000FD090000}"/>
    <cellStyle name="F8 3" xfId="2495" xr:uid="{00000000-0005-0000-0000-0000FE090000}"/>
    <cellStyle name="F8 3 2" xfId="11649" xr:uid="{00000000-0005-0000-0000-0000FF090000}"/>
    <cellStyle name="F8 4" xfId="11647" xr:uid="{00000000-0005-0000-0000-0000000A0000}"/>
    <cellStyle name="Factor" xfId="2496" xr:uid="{00000000-0005-0000-0000-0000010A0000}"/>
    <cellStyle name="Fixed" xfId="2497" xr:uid="{00000000-0005-0000-0000-0000020A0000}"/>
    <cellStyle name="Fixed 2" xfId="2498" xr:uid="{00000000-0005-0000-0000-0000030A0000}"/>
    <cellStyle name="Fixed 2 2" xfId="2499" xr:uid="{00000000-0005-0000-0000-0000040A0000}"/>
    <cellStyle name="Fixed 3" xfId="2500" xr:uid="{00000000-0005-0000-0000-0000050A0000}"/>
    <cellStyle name="Followed Hyperlink" xfId="2501" xr:uid="{00000000-0005-0000-0000-0000060A0000}"/>
    <cellStyle name="Followed Hyperlink 2" xfId="2502" xr:uid="{00000000-0005-0000-0000-0000070A0000}"/>
    <cellStyle name="Followed Hyperlink 2 2" xfId="2503" xr:uid="{00000000-0005-0000-0000-0000080A0000}"/>
    <cellStyle name="Followed Hyperlink 3" xfId="2504" xr:uid="{00000000-0005-0000-0000-0000090A0000}"/>
    <cellStyle name="Followed Hyperlink 4" xfId="2505" xr:uid="{00000000-0005-0000-0000-00000A0A0000}"/>
    <cellStyle name="footer" xfId="2506" xr:uid="{00000000-0005-0000-0000-00000B0A0000}"/>
    <cellStyle name="Footnote" xfId="2507" xr:uid="{00000000-0005-0000-0000-00000C0A0000}"/>
    <cellStyle name="for_entering" xfId="2508" xr:uid="{00000000-0005-0000-0000-00000D0A0000}"/>
    <cellStyle name="Format a column of totals" xfId="2509" xr:uid="{00000000-0005-0000-0000-00000E0A0000}"/>
    <cellStyle name="Format a row of totals" xfId="2510" xr:uid="{00000000-0005-0000-0000-00000F0A0000}"/>
    <cellStyle name="Format text as bold, black on yellow" xfId="2511" xr:uid="{00000000-0005-0000-0000-0000100A0000}"/>
    <cellStyle name="From" xfId="2512" xr:uid="{00000000-0005-0000-0000-0000110A0000}"/>
    <cellStyle name="Gan" xfId="2513" xr:uid="{00000000-0005-0000-0000-0000120A0000}"/>
    <cellStyle name="Good" xfId="2514" xr:uid="{00000000-0005-0000-0000-0000130A0000}"/>
    <cellStyle name="Good 2" xfId="2515" xr:uid="{00000000-0005-0000-0000-0000140A0000}"/>
    <cellStyle name="Green" xfId="2516" xr:uid="{00000000-0005-0000-0000-0000150A0000}"/>
    <cellStyle name="Green 2" xfId="13215" xr:uid="{00000000-0005-0000-0000-0000160A0000}"/>
    <cellStyle name="Grey" xfId="2517" xr:uid="{00000000-0005-0000-0000-0000170A0000}"/>
    <cellStyle name="GROS" xfId="2518" xr:uid="{00000000-0005-0000-0000-0000180A0000}"/>
    <cellStyle name="Hard Percent" xfId="2519" xr:uid="{00000000-0005-0000-0000-0000190A0000}"/>
    <cellStyle name="Head1" xfId="2520" xr:uid="{00000000-0005-0000-0000-00001A0A0000}"/>
    <cellStyle name="Head2" xfId="2521" xr:uid="{00000000-0005-0000-0000-00001B0A0000}"/>
    <cellStyle name="Head2 2" xfId="2522" xr:uid="{00000000-0005-0000-0000-00001C0A0000}"/>
    <cellStyle name="Head2 2 2" xfId="2523" xr:uid="{00000000-0005-0000-0000-00001D0A0000}"/>
    <cellStyle name="Head3" xfId="2524" xr:uid="{00000000-0005-0000-0000-00001E0A0000}"/>
    <cellStyle name="Head3 2" xfId="2525" xr:uid="{00000000-0005-0000-0000-00001F0A0000}"/>
    <cellStyle name="Head3 2 2" xfId="2526" xr:uid="{00000000-0005-0000-0000-0000200A0000}"/>
    <cellStyle name="Header" xfId="2527" xr:uid="{00000000-0005-0000-0000-0000210A0000}"/>
    <cellStyle name="HEADER 2" xfId="2528" xr:uid="{00000000-0005-0000-0000-0000220A0000}"/>
    <cellStyle name="Header1" xfId="2529" xr:uid="{00000000-0005-0000-0000-0000230A0000}"/>
    <cellStyle name="Header1 2" xfId="2530" xr:uid="{00000000-0005-0000-0000-0000240A0000}"/>
    <cellStyle name="Header1 3" xfId="2531" xr:uid="{00000000-0005-0000-0000-0000250A0000}"/>
    <cellStyle name="Header2" xfId="2532" xr:uid="{00000000-0005-0000-0000-0000260A0000}"/>
    <cellStyle name="Header2 2" xfId="2533" xr:uid="{00000000-0005-0000-0000-0000270A0000}"/>
    <cellStyle name="Header2 3" xfId="2534" xr:uid="{00000000-0005-0000-0000-0000280A0000}"/>
    <cellStyle name="Header2 4" xfId="2535" xr:uid="{00000000-0005-0000-0000-0000290A0000}"/>
    <cellStyle name="heading" xfId="2536" xr:uid="{00000000-0005-0000-0000-00002A0A0000}"/>
    <cellStyle name="Heading 1" xfId="2537" xr:uid="{00000000-0005-0000-0000-00002B0A0000}"/>
    <cellStyle name="Heading 1 2" xfId="2538" xr:uid="{00000000-0005-0000-0000-00002C0A0000}"/>
    <cellStyle name="Heading 1 2 2" xfId="2539" xr:uid="{00000000-0005-0000-0000-00002D0A0000}"/>
    <cellStyle name="Heading 1 3" xfId="2540" xr:uid="{00000000-0005-0000-0000-00002E0A0000}"/>
    <cellStyle name="Heading 1 3 2" xfId="2541" xr:uid="{00000000-0005-0000-0000-00002F0A0000}"/>
    <cellStyle name="Heading 1 4" xfId="2542" xr:uid="{00000000-0005-0000-0000-0000300A0000}"/>
    <cellStyle name="Heading 2" xfId="2543" xr:uid="{00000000-0005-0000-0000-0000310A0000}"/>
    <cellStyle name="Heading 2 2" xfId="2544" xr:uid="{00000000-0005-0000-0000-0000320A0000}"/>
    <cellStyle name="Heading 2 2 2" xfId="2545" xr:uid="{00000000-0005-0000-0000-0000330A0000}"/>
    <cellStyle name="Heading 2 3" xfId="2546" xr:uid="{00000000-0005-0000-0000-0000340A0000}"/>
    <cellStyle name="Heading 2 3 2" xfId="2547" xr:uid="{00000000-0005-0000-0000-0000350A0000}"/>
    <cellStyle name="Heading 2 4" xfId="2548" xr:uid="{00000000-0005-0000-0000-0000360A0000}"/>
    <cellStyle name="Heading 3" xfId="2549" xr:uid="{00000000-0005-0000-0000-0000370A0000}"/>
    <cellStyle name="Heading 3 2" xfId="2550" xr:uid="{00000000-0005-0000-0000-0000380A0000}"/>
    <cellStyle name="Heading 4" xfId="2551" xr:uid="{00000000-0005-0000-0000-0000390A0000}"/>
    <cellStyle name="Heading 4 2" xfId="2552" xr:uid="{00000000-0005-0000-0000-00003A0A0000}"/>
    <cellStyle name="heading 5" xfId="2553" xr:uid="{00000000-0005-0000-0000-00003B0A0000}"/>
    <cellStyle name="heading_a2" xfId="2554" xr:uid="{00000000-0005-0000-0000-00003C0A0000}"/>
    <cellStyle name="Heading”آ_x0008_" xfId="2555" xr:uid="{00000000-0005-0000-0000-00003D0A0000}"/>
    <cellStyle name="Heading1" xfId="2556" xr:uid="{00000000-0005-0000-0000-00003E0A0000}"/>
    <cellStyle name="Heading2" xfId="2557" xr:uid="{00000000-0005-0000-0000-00003F0A0000}"/>
    <cellStyle name="HeadingS" xfId="2558" xr:uid="{00000000-0005-0000-0000-0000400A0000}"/>
    <cellStyle name="Heads" xfId="2559" xr:uid="{00000000-0005-0000-0000-0000410A0000}"/>
    <cellStyle name="helv" xfId="2560" xr:uid="{00000000-0005-0000-0000-0000420A0000}"/>
    <cellStyle name="Hide" xfId="2561" xr:uid="{00000000-0005-0000-0000-0000430A0000}"/>
    <cellStyle name="HMRCalculated" xfId="2562" xr:uid="{00000000-0005-0000-0000-0000440A0000}"/>
    <cellStyle name="HMRInput" xfId="2563" xr:uid="{00000000-0005-0000-0000-0000450A0000}"/>
    <cellStyle name="Hyperlink" xfId="2564" xr:uid="{00000000-0005-0000-0000-0000460A0000}"/>
    <cellStyle name="Hyperlink 2" xfId="2565" xr:uid="{00000000-0005-0000-0000-0000470A0000}"/>
    <cellStyle name="Hyperlink 2 2" xfId="2566" xr:uid="{00000000-0005-0000-0000-0000480A0000}"/>
    <cellStyle name="Hyperlink 3" xfId="2567" xr:uid="{00000000-0005-0000-0000-0000490A0000}"/>
    <cellStyle name="Hyperlink 4" xfId="2568" xr:uid="{00000000-0005-0000-0000-00004A0A0000}"/>
    <cellStyle name="Hyperlink_CEEReport V1 Company" xfId="2569" xr:uid="{00000000-0005-0000-0000-00004B0A0000}"/>
    <cellStyle name="Iau?iue_?anoiau" xfId="2570" xr:uid="{00000000-0005-0000-0000-00004C0A0000}"/>
    <cellStyle name="Îáû÷íûé_vaqduGfTSN7qyUJNWHRlcWo3H" xfId="2571" xr:uid="{00000000-0005-0000-0000-00004D0A0000}"/>
    <cellStyle name="ill N (2)" xfId="2572" xr:uid="{00000000-0005-0000-0000-00004E0A0000}"/>
    <cellStyle name="Input" xfId="2573" xr:uid="{00000000-0005-0000-0000-00004F0A0000}"/>
    <cellStyle name="Input [yellow]" xfId="2574" xr:uid="{00000000-0005-0000-0000-0000500A0000}"/>
    <cellStyle name="Input 10" xfId="2575" xr:uid="{00000000-0005-0000-0000-0000510A0000}"/>
    <cellStyle name="Input 10 2" xfId="13216" xr:uid="{00000000-0005-0000-0000-0000520A0000}"/>
    <cellStyle name="Input 11" xfId="2576" xr:uid="{00000000-0005-0000-0000-0000530A0000}"/>
    <cellStyle name="Input 11 2" xfId="13217" xr:uid="{00000000-0005-0000-0000-0000540A0000}"/>
    <cellStyle name="Input 12" xfId="2577" xr:uid="{00000000-0005-0000-0000-0000550A0000}"/>
    <cellStyle name="Input 12 2" xfId="13218" xr:uid="{00000000-0005-0000-0000-0000560A0000}"/>
    <cellStyle name="Input 13" xfId="2578" xr:uid="{00000000-0005-0000-0000-0000570A0000}"/>
    <cellStyle name="Input 13 2" xfId="13219" xr:uid="{00000000-0005-0000-0000-0000580A0000}"/>
    <cellStyle name="Input 14" xfId="2579" xr:uid="{00000000-0005-0000-0000-0000590A0000}"/>
    <cellStyle name="Input 14 2" xfId="13220" xr:uid="{00000000-0005-0000-0000-00005A0A0000}"/>
    <cellStyle name="Input 15" xfId="2580" xr:uid="{00000000-0005-0000-0000-00005B0A0000}"/>
    <cellStyle name="Input 15 2" xfId="13221" xr:uid="{00000000-0005-0000-0000-00005C0A0000}"/>
    <cellStyle name="Input 16" xfId="2581" xr:uid="{00000000-0005-0000-0000-00005D0A0000}"/>
    <cellStyle name="Input 16 2" xfId="13222" xr:uid="{00000000-0005-0000-0000-00005E0A0000}"/>
    <cellStyle name="Input 17" xfId="2582" xr:uid="{00000000-0005-0000-0000-00005F0A0000}"/>
    <cellStyle name="Input 17 2" xfId="13223" xr:uid="{00000000-0005-0000-0000-0000600A0000}"/>
    <cellStyle name="Input 18" xfId="2583" xr:uid="{00000000-0005-0000-0000-0000610A0000}"/>
    <cellStyle name="Input 18 2" xfId="13224" xr:uid="{00000000-0005-0000-0000-0000620A0000}"/>
    <cellStyle name="Input 19" xfId="2584" xr:uid="{00000000-0005-0000-0000-0000630A0000}"/>
    <cellStyle name="Input 19 2" xfId="13225" xr:uid="{00000000-0005-0000-0000-0000640A0000}"/>
    <cellStyle name="Input 2" xfId="2585" xr:uid="{00000000-0005-0000-0000-0000650A0000}"/>
    <cellStyle name="Input 2 2" xfId="2586" xr:uid="{00000000-0005-0000-0000-0000660A0000}"/>
    <cellStyle name="Input 2 3" xfId="13226" xr:uid="{00000000-0005-0000-0000-0000670A0000}"/>
    <cellStyle name="Input 20" xfId="2587" xr:uid="{00000000-0005-0000-0000-0000680A0000}"/>
    <cellStyle name="Input 20 2" xfId="13227" xr:uid="{00000000-0005-0000-0000-0000690A0000}"/>
    <cellStyle name="Input 21" xfId="2588" xr:uid="{00000000-0005-0000-0000-00006A0A0000}"/>
    <cellStyle name="Input 21 2" xfId="13228" xr:uid="{00000000-0005-0000-0000-00006B0A0000}"/>
    <cellStyle name="Input 22" xfId="2589" xr:uid="{00000000-0005-0000-0000-00006C0A0000}"/>
    <cellStyle name="Input 22 2" xfId="13229" xr:uid="{00000000-0005-0000-0000-00006D0A0000}"/>
    <cellStyle name="Input 23" xfId="2590" xr:uid="{00000000-0005-0000-0000-00006E0A0000}"/>
    <cellStyle name="Input 23 2" xfId="13230" xr:uid="{00000000-0005-0000-0000-00006F0A0000}"/>
    <cellStyle name="Input 24" xfId="2591" xr:uid="{00000000-0005-0000-0000-0000700A0000}"/>
    <cellStyle name="Input 24 2" xfId="13231" xr:uid="{00000000-0005-0000-0000-0000710A0000}"/>
    <cellStyle name="Input 25" xfId="2592" xr:uid="{00000000-0005-0000-0000-0000720A0000}"/>
    <cellStyle name="Input 25 2" xfId="13232" xr:uid="{00000000-0005-0000-0000-0000730A0000}"/>
    <cellStyle name="Input 26" xfId="2593" xr:uid="{00000000-0005-0000-0000-0000740A0000}"/>
    <cellStyle name="Input 26 2" xfId="13233" xr:uid="{00000000-0005-0000-0000-0000750A0000}"/>
    <cellStyle name="Input 27" xfId="2594" xr:uid="{00000000-0005-0000-0000-0000760A0000}"/>
    <cellStyle name="Input 27 2" xfId="13234" xr:uid="{00000000-0005-0000-0000-0000770A0000}"/>
    <cellStyle name="Input 28" xfId="2595" xr:uid="{00000000-0005-0000-0000-0000780A0000}"/>
    <cellStyle name="Input 3" xfId="2596" xr:uid="{00000000-0005-0000-0000-0000790A0000}"/>
    <cellStyle name="Input 3 2" xfId="13235" xr:uid="{00000000-0005-0000-0000-00007A0A0000}"/>
    <cellStyle name="Input 4" xfId="2597" xr:uid="{00000000-0005-0000-0000-00007B0A0000}"/>
    <cellStyle name="Input 4 2" xfId="2598" xr:uid="{00000000-0005-0000-0000-00007C0A0000}"/>
    <cellStyle name="Input 4 2 2" xfId="13237" xr:uid="{00000000-0005-0000-0000-00007D0A0000}"/>
    <cellStyle name="Input 4 3" xfId="13236" xr:uid="{00000000-0005-0000-0000-00007E0A0000}"/>
    <cellStyle name="Input 5" xfId="2599" xr:uid="{00000000-0005-0000-0000-00007F0A0000}"/>
    <cellStyle name="Input 5 2" xfId="13238" xr:uid="{00000000-0005-0000-0000-0000800A0000}"/>
    <cellStyle name="Input 6" xfId="2600" xr:uid="{00000000-0005-0000-0000-0000810A0000}"/>
    <cellStyle name="Input 6 2" xfId="13239" xr:uid="{00000000-0005-0000-0000-0000820A0000}"/>
    <cellStyle name="Input 7" xfId="2601" xr:uid="{00000000-0005-0000-0000-0000830A0000}"/>
    <cellStyle name="Input 7 2" xfId="13240" xr:uid="{00000000-0005-0000-0000-0000840A0000}"/>
    <cellStyle name="Input 8" xfId="2602" xr:uid="{00000000-0005-0000-0000-0000850A0000}"/>
    <cellStyle name="Input 8 2" xfId="13241" xr:uid="{00000000-0005-0000-0000-0000860A0000}"/>
    <cellStyle name="Input 9" xfId="2603" xr:uid="{00000000-0005-0000-0000-0000870A0000}"/>
    <cellStyle name="Input 9 2" xfId="13242" xr:uid="{00000000-0005-0000-0000-0000880A0000}"/>
    <cellStyle name="Input_02. ДС 25_НПС 12_приложения 2_3_25" xfId="2604" xr:uid="{00000000-0005-0000-0000-0000890A0000}"/>
    <cellStyle name="Ioe?uaaaoayny aeia?nnueea" xfId="2605" xr:uid="{00000000-0005-0000-0000-00008A0A0000}"/>
    <cellStyle name="Ioe?uaaaoayny aeia?nnueea 2" xfId="2606" xr:uid="{00000000-0005-0000-0000-00008B0A0000}"/>
    <cellStyle name="Ioe?uaaaoayny aeia?nnueea 2 2" xfId="2607" xr:uid="{00000000-0005-0000-0000-00008C0A0000}"/>
    <cellStyle name="Ioe?uaaaoayny aeia?nnueea 3" xfId="2608" xr:uid="{00000000-0005-0000-0000-00008D0A0000}"/>
    <cellStyle name="Ioe?uaaaoayny aeia?nnueea 4" xfId="2609" xr:uid="{00000000-0005-0000-0000-00008E0A0000}"/>
    <cellStyle name="ISO" xfId="2610" xr:uid="{00000000-0005-0000-0000-00008F0A0000}"/>
    <cellStyle name="ISO 2" xfId="2611" xr:uid="{00000000-0005-0000-0000-0000900A0000}"/>
    <cellStyle name="ISO 3" xfId="2612" xr:uid="{00000000-0005-0000-0000-0000910A0000}"/>
    <cellStyle name="Item1" xfId="2613" xr:uid="{00000000-0005-0000-0000-0000920A0000}"/>
    <cellStyle name="Item1 2" xfId="2614" xr:uid="{00000000-0005-0000-0000-0000930A0000}"/>
    <cellStyle name="Item1 2 2" xfId="2615" xr:uid="{00000000-0005-0000-0000-0000940A0000}"/>
    <cellStyle name="Item2" xfId="2616" xr:uid="{00000000-0005-0000-0000-0000950A0000}"/>
    <cellStyle name="Item3" xfId="2617" xr:uid="{00000000-0005-0000-0000-0000960A0000}"/>
    <cellStyle name="Item4" xfId="2618" xr:uid="{00000000-0005-0000-0000-0000970A0000}"/>
    <cellStyle name="Item7" xfId="2619" xr:uid="{00000000-0005-0000-0000-0000980A0000}"/>
    <cellStyle name="JR Cells No Values" xfId="2620" xr:uid="{00000000-0005-0000-0000-0000990A0000}"/>
    <cellStyle name="JR Cells No Values 10" xfId="2621" xr:uid="{00000000-0005-0000-0000-00009A0A0000}"/>
    <cellStyle name="JR Cells No Values 11" xfId="2622" xr:uid="{00000000-0005-0000-0000-00009B0A0000}"/>
    <cellStyle name="JR Cells No Values 12" xfId="2623" xr:uid="{00000000-0005-0000-0000-00009C0A0000}"/>
    <cellStyle name="JR Cells No Values 13" xfId="2624" xr:uid="{00000000-0005-0000-0000-00009D0A0000}"/>
    <cellStyle name="JR Cells No Values 14" xfId="2625" xr:uid="{00000000-0005-0000-0000-00009E0A0000}"/>
    <cellStyle name="JR Cells No Values 15" xfId="2626" xr:uid="{00000000-0005-0000-0000-00009F0A0000}"/>
    <cellStyle name="JR Cells No Values 16" xfId="2627" xr:uid="{00000000-0005-0000-0000-0000A00A0000}"/>
    <cellStyle name="JR Cells No Values 17" xfId="2628" xr:uid="{00000000-0005-0000-0000-0000A10A0000}"/>
    <cellStyle name="JR Cells No Values 18" xfId="2629" xr:uid="{00000000-0005-0000-0000-0000A20A0000}"/>
    <cellStyle name="JR Cells No Values 19" xfId="2630" xr:uid="{00000000-0005-0000-0000-0000A30A0000}"/>
    <cellStyle name="JR Cells No Values 2" xfId="2631" xr:uid="{00000000-0005-0000-0000-0000A40A0000}"/>
    <cellStyle name="JR Cells No Values 20" xfId="2632" xr:uid="{00000000-0005-0000-0000-0000A50A0000}"/>
    <cellStyle name="JR Cells No Values 21" xfId="2633" xr:uid="{00000000-0005-0000-0000-0000A60A0000}"/>
    <cellStyle name="JR Cells No Values 22" xfId="2634" xr:uid="{00000000-0005-0000-0000-0000A70A0000}"/>
    <cellStyle name="JR Cells No Values 23" xfId="2635" xr:uid="{00000000-0005-0000-0000-0000A80A0000}"/>
    <cellStyle name="JR Cells No Values 24" xfId="2636" xr:uid="{00000000-0005-0000-0000-0000A90A0000}"/>
    <cellStyle name="JR Cells No Values 25" xfId="2637" xr:uid="{00000000-0005-0000-0000-0000AA0A0000}"/>
    <cellStyle name="JR Cells No Values 26" xfId="2638" xr:uid="{00000000-0005-0000-0000-0000AB0A0000}"/>
    <cellStyle name="JR Cells No Values 3" xfId="2639" xr:uid="{00000000-0005-0000-0000-0000AC0A0000}"/>
    <cellStyle name="JR Cells No Values 4" xfId="2640" xr:uid="{00000000-0005-0000-0000-0000AD0A0000}"/>
    <cellStyle name="JR Cells No Values 5" xfId="2641" xr:uid="{00000000-0005-0000-0000-0000AE0A0000}"/>
    <cellStyle name="JR Cells No Values 6" xfId="2642" xr:uid="{00000000-0005-0000-0000-0000AF0A0000}"/>
    <cellStyle name="JR Cells No Values 7" xfId="2643" xr:uid="{00000000-0005-0000-0000-0000B00A0000}"/>
    <cellStyle name="JR Cells No Values 8" xfId="2644" xr:uid="{00000000-0005-0000-0000-0000B10A0000}"/>
    <cellStyle name="JR Cells No Values 9" xfId="2645" xr:uid="{00000000-0005-0000-0000-0000B20A0000}"/>
    <cellStyle name="JR_ formula" xfId="2646" xr:uid="{00000000-0005-0000-0000-0000B30A0000}"/>
    <cellStyle name="JRchapeau" xfId="2647" xr:uid="{00000000-0005-0000-0000-0000B40A0000}"/>
    <cellStyle name="JRchapeau 2" xfId="2648" xr:uid="{00000000-0005-0000-0000-0000B50A0000}"/>
    <cellStyle name="JRchapeau 3" xfId="2649" xr:uid="{00000000-0005-0000-0000-0000B60A0000}"/>
    <cellStyle name="Just_Table" xfId="2650" xr:uid="{00000000-0005-0000-0000-0000B70A0000}"/>
    <cellStyle name="Komma [0]_Arcen" xfId="2651" xr:uid="{00000000-0005-0000-0000-0000B80A0000}"/>
    <cellStyle name="Komma_Arcen" xfId="2652" xr:uid="{00000000-0005-0000-0000-0000B90A0000}"/>
    <cellStyle name="Kontrolní buňka" xfId="2653" xr:uid="{00000000-0005-0000-0000-0000BA0A0000}"/>
    <cellStyle name="L`" xfId="2654" xr:uid="{00000000-0005-0000-0000-0000BB0A0000}"/>
    <cellStyle name="Legal 8½ x 14 in" xfId="2655" xr:uid="{00000000-0005-0000-0000-0000BC0A0000}"/>
    <cellStyle name="Linked Cell" xfId="2656" xr:uid="{00000000-0005-0000-0000-0000BD0A0000}"/>
    <cellStyle name="Linked Cell 2" xfId="2657" xr:uid="{00000000-0005-0000-0000-0000BE0A0000}"/>
    <cellStyle name="Locked" xfId="2658" xr:uid="{00000000-0005-0000-0000-0000BF0A0000}"/>
    <cellStyle name="meny_BAU" xfId="2659" xr:uid="{00000000-0005-0000-0000-0000C00A0000}"/>
    <cellStyle name="Microsoft Excel found an error in the formula you entered. Do you want to accept the correction proposed below?_x000a__x000a_|_x000a__x000a_• To accept the correction, click Yes._x000a_• To close this message and correct the formula yourself, click No." xfId="2660" xr:uid="{00000000-0005-0000-0000-0000C10A0000}"/>
    <cellStyle name="Millares_Hoja1" xfId="2661" xr:uid="{00000000-0005-0000-0000-0000C20A0000}"/>
    <cellStyle name="Milliers [0]_BUDGET" xfId="2662" xr:uid="{00000000-0005-0000-0000-0000C30A0000}"/>
    <cellStyle name="Milliers_BUDGET" xfId="2663" xr:uid="{00000000-0005-0000-0000-0000C40A0000}"/>
    <cellStyle name="mnb" xfId="2664" xr:uid="{00000000-0005-0000-0000-0000C50A0000}"/>
    <cellStyle name="mnb 2" xfId="2665" xr:uid="{00000000-0005-0000-0000-0000C60A0000}"/>
    <cellStyle name="Model" xfId="2666" xr:uid="{00000000-0005-0000-0000-0000C70A0000}"/>
    <cellStyle name="Mon?taire [0]_BUDGET" xfId="2667" xr:uid="{00000000-0005-0000-0000-0000C80A0000}"/>
    <cellStyle name="Mon?taire_BUDGET" xfId="2668" xr:uid="{00000000-0005-0000-0000-0000C90A0000}"/>
    <cellStyle name="Monétaire [0]_BUDGET" xfId="2669" xr:uid="{00000000-0005-0000-0000-0000CA0A0000}"/>
    <cellStyle name="Monétaire_BUDGET" xfId="2670" xr:uid="{00000000-0005-0000-0000-0000CB0A0000}"/>
    <cellStyle name="Monйtaire [0]_Conversion Summary" xfId="2671" xr:uid="{00000000-0005-0000-0000-0000CC0A0000}"/>
    <cellStyle name="Monйtaire_Conversion Summary" xfId="2672" xr:uid="{00000000-0005-0000-0000-0000CD0A0000}"/>
    <cellStyle name="MS_Arabic" xfId="2673" xr:uid="{00000000-0005-0000-0000-0000CE0A0000}"/>
    <cellStyle name="Multiple" xfId="2674" xr:uid="{00000000-0005-0000-0000-0000CF0A0000}"/>
    <cellStyle name="Multiple [0]" xfId="2675" xr:uid="{00000000-0005-0000-0000-0000D00A0000}"/>
    <cellStyle name="Multiple [1]" xfId="2676" xr:uid="{00000000-0005-0000-0000-0000D10A0000}"/>
    <cellStyle name="Multiple_1 Dec" xfId="2677" xr:uid="{00000000-0005-0000-0000-0000D20A0000}"/>
    <cellStyle name="Nadpis 1" xfId="2678" xr:uid="{00000000-0005-0000-0000-0000D30A0000}"/>
    <cellStyle name="Nadpis 2" xfId="2679" xr:uid="{00000000-0005-0000-0000-0000D40A0000}"/>
    <cellStyle name="Nadpis 3" xfId="2680" xr:uid="{00000000-0005-0000-0000-0000D50A0000}"/>
    <cellStyle name="Nadpis 4" xfId="2681" xr:uid="{00000000-0005-0000-0000-0000D60A0000}"/>
    <cellStyle name="Název" xfId="2682" xr:uid="{00000000-0005-0000-0000-0000D70A0000}"/>
    <cellStyle name="Nedefinov n" xfId="2683" xr:uid="{00000000-0005-0000-0000-0000D80A0000}"/>
    <cellStyle name="Neutral" xfId="2684" xr:uid="{00000000-0005-0000-0000-0000D90A0000}"/>
    <cellStyle name="Neutral 2" xfId="2685" xr:uid="{00000000-0005-0000-0000-0000DA0A0000}"/>
    <cellStyle name="Neutrální" xfId="2686" xr:uid="{00000000-0005-0000-0000-0000DB0A0000}"/>
    <cellStyle name="no dec" xfId="2687" xr:uid="{00000000-0005-0000-0000-0000DC0A0000}"/>
    <cellStyle name="Norm?l_1." xfId="2688" xr:uid="{00000000-0005-0000-0000-0000DD0A0000}"/>
    <cellStyle name="Norma11l" xfId="2689" xr:uid="{00000000-0005-0000-0000-0000DE0A0000}"/>
    <cellStyle name="Norma11l 10" xfId="2690" xr:uid="{00000000-0005-0000-0000-0000DF0A0000}"/>
    <cellStyle name="Norma11l 11" xfId="2691" xr:uid="{00000000-0005-0000-0000-0000E00A0000}"/>
    <cellStyle name="Norma11l 12" xfId="2692" xr:uid="{00000000-0005-0000-0000-0000E10A0000}"/>
    <cellStyle name="Norma11l 13" xfId="2693" xr:uid="{00000000-0005-0000-0000-0000E20A0000}"/>
    <cellStyle name="Norma11l 14" xfId="2694" xr:uid="{00000000-0005-0000-0000-0000E30A0000}"/>
    <cellStyle name="Norma11l 15" xfId="2695" xr:uid="{00000000-0005-0000-0000-0000E40A0000}"/>
    <cellStyle name="Norma11l 16" xfId="2696" xr:uid="{00000000-0005-0000-0000-0000E50A0000}"/>
    <cellStyle name="Norma11l 17" xfId="2697" xr:uid="{00000000-0005-0000-0000-0000E60A0000}"/>
    <cellStyle name="Norma11l 18" xfId="2698" xr:uid="{00000000-0005-0000-0000-0000E70A0000}"/>
    <cellStyle name="Norma11l 19" xfId="2699" xr:uid="{00000000-0005-0000-0000-0000E80A0000}"/>
    <cellStyle name="Norma11l 2" xfId="2700" xr:uid="{00000000-0005-0000-0000-0000E90A0000}"/>
    <cellStyle name="Norma11l 20" xfId="2701" xr:uid="{00000000-0005-0000-0000-0000EA0A0000}"/>
    <cellStyle name="Norma11l 21" xfId="2702" xr:uid="{00000000-0005-0000-0000-0000EB0A0000}"/>
    <cellStyle name="Norma11l 22" xfId="2703" xr:uid="{00000000-0005-0000-0000-0000EC0A0000}"/>
    <cellStyle name="Norma11l 23" xfId="2704" xr:uid="{00000000-0005-0000-0000-0000ED0A0000}"/>
    <cellStyle name="Norma11l 24" xfId="2705" xr:uid="{00000000-0005-0000-0000-0000EE0A0000}"/>
    <cellStyle name="Norma11l 25" xfId="2706" xr:uid="{00000000-0005-0000-0000-0000EF0A0000}"/>
    <cellStyle name="Norma11l 26" xfId="2707" xr:uid="{00000000-0005-0000-0000-0000F00A0000}"/>
    <cellStyle name="Norma11l 3" xfId="2708" xr:uid="{00000000-0005-0000-0000-0000F10A0000}"/>
    <cellStyle name="Norma11l 4" xfId="2709" xr:uid="{00000000-0005-0000-0000-0000F20A0000}"/>
    <cellStyle name="Norma11l 5" xfId="2710" xr:uid="{00000000-0005-0000-0000-0000F30A0000}"/>
    <cellStyle name="Norma11l 6" xfId="2711" xr:uid="{00000000-0005-0000-0000-0000F40A0000}"/>
    <cellStyle name="Norma11l 7" xfId="2712" xr:uid="{00000000-0005-0000-0000-0000F50A0000}"/>
    <cellStyle name="Norma11l 8" xfId="2713" xr:uid="{00000000-0005-0000-0000-0000F60A0000}"/>
    <cellStyle name="Norma11l 9" xfId="2714" xr:uid="{00000000-0005-0000-0000-0000F70A0000}"/>
    <cellStyle name="Normal - Style1" xfId="2715" xr:uid="{00000000-0005-0000-0000-0000F80A0000}"/>
    <cellStyle name="Normal - Style1 2" xfId="2716" xr:uid="{00000000-0005-0000-0000-0000F90A0000}"/>
    <cellStyle name="Normal - Style2" xfId="2717" xr:uid="{00000000-0005-0000-0000-0000FA0A0000}"/>
    <cellStyle name="Normal - Style3" xfId="2718" xr:uid="{00000000-0005-0000-0000-0000FB0A0000}"/>
    <cellStyle name="Normal 10" xfId="2719" xr:uid="{00000000-0005-0000-0000-0000FC0A0000}"/>
    <cellStyle name="Normal 10 2" xfId="2720" xr:uid="{00000000-0005-0000-0000-0000FD0A0000}"/>
    <cellStyle name="Normal 10 2 2" xfId="2721" xr:uid="{00000000-0005-0000-0000-0000FE0A0000}"/>
    <cellStyle name="Normal 10 3" xfId="2722" xr:uid="{00000000-0005-0000-0000-0000FF0A0000}"/>
    <cellStyle name="Normal 10 4" xfId="2723" xr:uid="{00000000-0005-0000-0000-0000000B0000}"/>
    <cellStyle name="Normal 11" xfId="2724" xr:uid="{00000000-0005-0000-0000-0000010B0000}"/>
    <cellStyle name="Normal 11 2" xfId="2725" xr:uid="{00000000-0005-0000-0000-0000020B0000}"/>
    <cellStyle name="Normal 11 3" xfId="2726" xr:uid="{00000000-0005-0000-0000-0000030B0000}"/>
    <cellStyle name="Normal 11 4" xfId="2727" xr:uid="{00000000-0005-0000-0000-0000040B0000}"/>
    <cellStyle name="Normal 12" xfId="2728" xr:uid="{00000000-0005-0000-0000-0000050B0000}"/>
    <cellStyle name="Normal 12 2" xfId="2729" xr:uid="{00000000-0005-0000-0000-0000060B0000}"/>
    <cellStyle name="Normal 12 3" xfId="2730" xr:uid="{00000000-0005-0000-0000-0000070B0000}"/>
    <cellStyle name="Normal 12 4" xfId="2731" xr:uid="{00000000-0005-0000-0000-0000080B0000}"/>
    <cellStyle name="Normal 13" xfId="2732" xr:uid="{00000000-0005-0000-0000-0000090B0000}"/>
    <cellStyle name="Normal 13 2" xfId="2733" xr:uid="{00000000-0005-0000-0000-00000A0B0000}"/>
    <cellStyle name="Normal 13 3" xfId="2734" xr:uid="{00000000-0005-0000-0000-00000B0B0000}"/>
    <cellStyle name="Normal 13 4" xfId="2735" xr:uid="{00000000-0005-0000-0000-00000C0B0000}"/>
    <cellStyle name="Normal 14" xfId="2736" xr:uid="{00000000-0005-0000-0000-00000D0B0000}"/>
    <cellStyle name="Normal 14 2" xfId="2737" xr:uid="{00000000-0005-0000-0000-00000E0B0000}"/>
    <cellStyle name="Normal 14 3" xfId="2738" xr:uid="{00000000-0005-0000-0000-00000F0B0000}"/>
    <cellStyle name="Normal 14 4" xfId="2739" xr:uid="{00000000-0005-0000-0000-0000100B0000}"/>
    <cellStyle name="Normal 15" xfId="2740" xr:uid="{00000000-0005-0000-0000-0000110B0000}"/>
    <cellStyle name="Normal 15 2" xfId="2741" xr:uid="{00000000-0005-0000-0000-0000120B0000}"/>
    <cellStyle name="Normal 15 3" xfId="2742" xr:uid="{00000000-0005-0000-0000-0000130B0000}"/>
    <cellStyle name="Normal 15 4" xfId="2743" xr:uid="{00000000-0005-0000-0000-0000140B0000}"/>
    <cellStyle name="Normal 16" xfId="2744" xr:uid="{00000000-0005-0000-0000-0000150B0000}"/>
    <cellStyle name="Normal 16 2" xfId="2745" xr:uid="{00000000-0005-0000-0000-0000160B0000}"/>
    <cellStyle name="Normal 16 3" xfId="2746" xr:uid="{00000000-0005-0000-0000-0000170B0000}"/>
    <cellStyle name="Normal 16 4" xfId="2747" xr:uid="{00000000-0005-0000-0000-0000180B0000}"/>
    <cellStyle name="Normal 17" xfId="2748" xr:uid="{00000000-0005-0000-0000-0000190B0000}"/>
    <cellStyle name="Normal 17 2" xfId="2749" xr:uid="{00000000-0005-0000-0000-00001A0B0000}"/>
    <cellStyle name="Normal 17 3" xfId="2750" xr:uid="{00000000-0005-0000-0000-00001B0B0000}"/>
    <cellStyle name="Normal 17 4" xfId="2751" xr:uid="{00000000-0005-0000-0000-00001C0B0000}"/>
    <cellStyle name="Normal 18" xfId="2752" xr:uid="{00000000-0005-0000-0000-00001D0B0000}"/>
    <cellStyle name="Normal 18 2" xfId="2753" xr:uid="{00000000-0005-0000-0000-00001E0B0000}"/>
    <cellStyle name="Normal 18 3" xfId="2754" xr:uid="{00000000-0005-0000-0000-00001F0B0000}"/>
    <cellStyle name="Normal 18 4" xfId="2755" xr:uid="{00000000-0005-0000-0000-0000200B0000}"/>
    <cellStyle name="Normal 19" xfId="2756" xr:uid="{00000000-0005-0000-0000-0000210B0000}"/>
    <cellStyle name="Normal 19 2" xfId="2757" xr:uid="{00000000-0005-0000-0000-0000220B0000}"/>
    <cellStyle name="Normal 19 3" xfId="2758" xr:uid="{00000000-0005-0000-0000-0000230B0000}"/>
    <cellStyle name="Normal 19 4" xfId="2759" xr:uid="{00000000-0005-0000-0000-0000240B0000}"/>
    <cellStyle name="Normal 2" xfId="2760" xr:uid="{00000000-0005-0000-0000-0000250B0000}"/>
    <cellStyle name="Normal 2 10" xfId="2761" xr:uid="{00000000-0005-0000-0000-0000260B0000}"/>
    <cellStyle name="Normal 2 11" xfId="2762" xr:uid="{00000000-0005-0000-0000-0000270B0000}"/>
    <cellStyle name="Normal 2 12" xfId="2763" xr:uid="{00000000-0005-0000-0000-0000280B0000}"/>
    <cellStyle name="Normal 2 13" xfId="2764" xr:uid="{00000000-0005-0000-0000-0000290B0000}"/>
    <cellStyle name="Normal 2 14" xfId="2765" xr:uid="{00000000-0005-0000-0000-00002A0B0000}"/>
    <cellStyle name="Normal 2 15" xfId="2766" xr:uid="{00000000-0005-0000-0000-00002B0B0000}"/>
    <cellStyle name="Normal 2 16" xfId="2767" xr:uid="{00000000-0005-0000-0000-00002C0B0000}"/>
    <cellStyle name="Normal 2 17" xfId="2768" xr:uid="{00000000-0005-0000-0000-00002D0B0000}"/>
    <cellStyle name="Normal 2 18" xfId="2769" xr:uid="{00000000-0005-0000-0000-00002E0B0000}"/>
    <cellStyle name="Normal 2 19" xfId="2770" xr:uid="{00000000-0005-0000-0000-00002F0B0000}"/>
    <cellStyle name="Normal 2 2" xfId="2771" xr:uid="{00000000-0005-0000-0000-0000300B0000}"/>
    <cellStyle name="Normal 2 2 2" xfId="2772" xr:uid="{00000000-0005-0000-0000-0000310B0000}"/>
    <cellStyle name="Normal 2 2 2 2" xfId="2773" xr:uid="{00000000-0005-0000-0000-0000320B0000}"/>
    <cellStyle name="Normal 2 2 3" xfId="2774" xr:uid="{00000000-0005-0000-0000-0000330B0000}"/>
    <cellStyle name="Normal 2 2 4" xfId="2775" xr:uid="{00000000-0005-0000-0000-0000340B0000}"/>
    <cellStyle name="Normal 2 3" xfId="2776" xr:uid="{00000000-0005-0000-0000-0000350B0000}"/>
    <cellStyle name="Normal 2 3 2" xfId="2777" xr:uid="{00000000-0005-0000-0000-0000360B0000}"/>
    <cellStyle name="Normal 2 3 3" xfId="2778" xr:uid="{00000000-0005-0000-0000-0000370B0000}"/>
    <cellStyle name="Normal 2 4" xfId="2779" xr:uid="{00000000-0005-0000-0000-0000380B0000}"/>
    <cellStyle name="Normal 2 4 2" xfId="2780" xr:uid="{00000000-0005-0000-0000-0000390B0000}"/>
    <cellStyle name="Normal 2 5" xfId="2781" xr:uid="{00000000-0005-0000-0000-00003A0B0000}"/>
    <cellStyle name="Normal 2 5 2" xfId="2782" xr:uid="{00000000-0005-0000-0000-00003B0B0000}"/>
    <cellStyle name="Normal 2 5 3" xfId="15077" xr:uid="{00000000-0005-0000-0000-00003C0B0000}"/>
    <cellStyle name="Normal 2 6" xfId="2783" xr:uid="{00000000-0005-0000-0000-00003D0B0000}"/>
    <cellStyle name="Normal 2 6 2" xfId="2784" xr:uid="{00000000-0005-0000-0000-00003E0B0000}"/>
    <cellStyle name="Normal 2 7" xfId="2785" xr:uid="{00000000-0005-0000-0000-00003F0B0000}"/>
    <cellStyle name="Normal 2 7 2" xfId="2786" xr:uid="{00000000-0005-0000-0000-0000400B0000}"/>
    <cellStyle name="Normal 2 7 2 2" xfId="2787" xr:uid="{00000000-0005-0000-0000-0000410B0000}"/>
    <cellStyle name="Normal 2 7 3" xfId="2788" xr:uid="{00000000-0005-0000-0000-0000420B0000}"/>
    <cellStyle name="Normal 2 8" xfId="2789" xr:uid="{00000000-0005-0000-0000-0000430B0000}"/>
    <cellStyle name="Normal 2 8 2" xfId="2790" xr:uid="{00000000-0005-0000-0000-0000440B0000}"/>
    <cellStyle name="Normal 2 8 3" xfId="2791" xr:uid="{00000000-0005-0000-0000-0000450B0000}"/>
    <cellStyle name="Normal 2 9" xfId="2792" xr:uid="{00000000-0005-0000-0000-0000460B0000}"/>
    <cellStyle name="Normal 2 9 2" xfId="2793" xr:uid="{00000000-0005-0000-0000-0000470B0000}"/>
    <cellStyle name="Normal 20" xfId="2794" xr:uid="{00000000-0005-0000-0000-0000480B0000}"/>
    <cellStyle name="Normal 20 2" xfId="2795" xr:uid="{00000000-0005-0000-0000-0000490B0000}"/>
    <cellStyle name="Normal 20 3" xfId="2796" xr:uid="{00000000-0005-0000-0000-00004A0B0000}"/>
    <cellStyle name="Normal 20 4" xfId="2797" xr:uid="{00000000-0005-0000-0000-00004B0B0000}"/>
    <cellStyle name="Normal 21" xfId="2798" xr:uid="{00000000-0005-0000-0000-00004C0B0000}"/>
    <cellStyle name="Normal 21 2" xfId="2799" xr:uid="{00000000-0005-0000-0000-00004D0B0000}"/>
    <cellStyle name="Normal 21 3" xfId="2800" xr:uid="{00000000-0005-0000-0000-00004E0B0000}"/>
    <cellStyle name="Normal 21 4" xfId="2801" xr:uid="{00000000-0005-0000-0000-00004F0B0000}"/>
    <cellStyle name="Normal 22" xfId="2802" xr:uid="{00000000-0005-0000-0000-0000500B0000}"/>
    <cellStyle name="Normal 23" xfId="2803" xr:uid="{00000000-0005-0000-0000-0000510B0000}"/>
    <cellStyle name="Normal 24" xfId="2804" xr:uid="{00000000-0005-0000-0000-0000520B0000}"/>
    <cellStyle name="Normal 25" xfId="2805" xr:uid="{00000000-0005-0000-0000-0000530B0000}"/>
    <cellStyle name="Normal 26" xfId="2806" xr:uid="{00000000-0005-0000-0000-0000540B0000}"/>
    <cellStyle name="Normal 27" xfId="2807" xr:uid="{00000000-0005-0000-0000-0000550B0000}"/>
    <cellStyle name="Normal 28" xfId="2808" xr:uid="{00000000-0005-0000-0000-0000560B0000}"/>
    <cellStyle name="Normal 29" xfId="2809" xr:uid="{00000000-0005-0000-0000-0000570B0000}"/>
    <cellStyle name="Normal 3" xfId="2810" xr:uid="{00000000-0005-0000-0000-0000580B0000}"/>
    <cellStyle name="Normal 3 2" xfId="2811" xr:uid="{00000000-0005-0000-0000-0000590B0000}"/>
    <cellStyle name="Normal 3 2 2" xfId="2812" xr:uid="{00000000-0005-0000-0000-00005A0B0000}"/>
    <cellStyle name="Normal 3 3" xfId="2813" xr:uid="{00000000-0005-0000-0000-00005B0B0000}"/>
    <cellStyle name="Normal 3 4" xfId="2814" xr:uid="{00000000-0005-0000-0000-00005C0B0000}"/>
    <cellStyle name="Normal 3 4 2" xfId="2815" xr:uid="{00000000-0005-0000-0000-00005D0B0000}"/>
    <cellStyle name="Normal 3 4 3" xfId="11650" xr:uid="{00000000-0005-0000-0000-00005E0B0000}"/>
    <cellStyle name="Normal 3 4 4" xfId="13243" xr:uid="{00000000-0005-0000-0000-00005F0B0000}"/>
    <cellStyle name="Normal 3 5" xfId="2816" xr:uid="{00000000-0005-0000-0000-0000600B0000}"/>
    <cellStyle name="Normal 30" xfId="2817" xr:uid="{00000000-0005-0000-0000-0000610B0000}"/>
    <cellStyle name="Normal 31" xfId="2818" xr:uid="{00000000-0005-0000-0000-0000620B0000}"/>
    <cellStyle name="Normal 34" xfId="2819" xr:uid="{00000000-0005-0000-0000-0000630B0000}"/>
    <cellStyle name="Normal 35" xfId="2820" xr:uid="{00000000-0005-0000-0000-0000640B0000}"/>
    <cellStyle name="Normal 36" xfId="2821" xr:uid="{00000000-0005-0000-0000-0000650B0000}"/>
    <cellStyle name="Normal 4" xfId="2822" xr:uid="{00000000-0005-0000-0000-0000660B0000}"/>
    <cellStyle name="Normal 4 2" xfId="2823" xr:uid="{00000000-0005-0000-0000-0000670B0000}"/>
    <cellStyle name="Normal 4 2 2" xfId="2824" xr:uid="{00000000-0005-0000-0000-0000680B0000}"/>
    <cellStyle name="Normal 4 2 2 2" xfId="11651" xr:uid="{00000000-0005-0000-0000-0000690B0000}"/>
    <cellStyle name="Normal 4 2 2 3" xfId="13244" xr:uid="{00000000-0005-0000-0000-00006A0B0000}"/>
    <cellStyle name="Normal 4 3" xfId="2825" xr:uid="{00000000-0005-0000-0000-00006B0B0000}"/>
    <cellStyle name="Normal 4 4" xfId="2826" xr:uid="{00000000-0005-0000-0000-00006C0B0000}"/>
    <cellStyle name="Normal 4 4 2" xfId="2827" xr:uid="{00000000-0005-0000-0000-00006D0B0000}"/>
    <cellStyle name="Normal 4 5" xfId="2828" xr:uid="{00000000-0005-0000-0000-00006E0B0000}"/>
    <cellStyle name="Normal 48" xfId="2829" xr:uid="{00000000-0005-0000-0000-00006F0B0000}"/>
    <cellStyle name="Normal 5" xfId="2830" xr:uid="{00000000-0005-0000-0000-0000700B0000}"/>
    <cellStyle name="Normal 5 2" xfId="2831" xr:uid="{00000000-0005-0000-0000-0000710B0000}"/>
    <cellStyle name="Normal 5 2 2" xfId="2832" xr:uid="{00000000-0005-0000-0000-0000720B0000}"/>
    <cellStyle name="Normal 5 3" xfId="2833" xr:uid="{00000000-0005-0000-0000-0000730B0000}"/>
    <cellStyle name="Normal 5 4" xfId="2834" xr:uid="{00000000-0005-0000-0000-0000740B0000}"/>
    <cellStyle name="Normal 5 5" xfId="11652" xr:uid="{00000000-0005-0000-0000-0000750B0000}"/>
    <cellStyle name="Normal 5 6" xfId="13245" xr:uid="{00000000-0005-0000-0000-0000760B0000}"/>
    <cellStyle name="Normal 6" xfId="2835" xr:uid="{00000000-0005-0000-0000-0000770B0000}"/>
    <cellStyle name="Normal 6 2" xfId="2836" xr:uid="{00000000-0005-0000-0000-0000780B0000}"/>
    <cellStyle name="Normal 6 2 2" xfId="2837" xr:uid="{00000000-0005-0000-0000-0000790B0000}"/>
    <cellStyle name="Normal 6 3" xfId="2838" xr:uid="{00000000-0005-0000-0000-00007A0B0000}"/>
    <cellStyle name="Normal 6 4" xfId="2839" xr:uid="{00000000-0005-0000-0000-00007B0B0000}"/>
    <cellStyle name="Normal 6 4 2" xfId="2840" xr:uid="{00000000-0005-0000-0000-00007C0B0000}"/>
    <cellStyle name="Normal 6 4 2 2" xfId="15113" xr:uid="{00000000-0005-0000-0000-000005000000}"/>
    <cellStyle name="Normal 7" xfId="2841" xr:uid="{00000000-0005-0000-0000-00007D0B0000}"/>
    <cellStyle name="Normal 7 2" xfId="2842" xr:uid="{00000000-0005-0000-0000-00007E0B0000}"/>
    <cellStyle name="Normal 7 2 2" xfId="2843" xr:uid="{00000000-0005-0000-0000-00007F0B0000}"/>
    <cellStyle name="Normal 7 2 3" xfId="2844" xr:uid="{00000000-0005-0000-0000-0000800B0000}"/>
    <cellStyle name="Normal 7 3" xfId="2845" xr:uid="{00000000-0005-0000-0000-0000810B0000}"/>
    <cellStyle name="Normal 7 3 2" xfId="2846" xr:uid="{00000000-0005-0000-0000-0000820B0000}"/>
    <cellStyle name="Normal 7 4" xfId="2847" xr:uid="{00000000-0005-0000-0000-0000830B0000}"/>
    <cellStyle name="Normal 7 5" xfId="2848" xr:uid="{00000000-0005-0000-0000-0000840B0000}"/>
    <cellStyle name="Normal 8" xfId="2849" xr:uid="{00000000-0005-0000-0000-0000850B0000}"/>
    <cellStyle name="Normal 8 2" xfId="2850" xr:uid="{00000000-0005-0000-0000-0000860B0000}"/>
    <cellStyle name="Normal 8 2 2" xfId="2851" xr:uid="{00000000-0005-0000-0000-0000870B0000}"/>
    <cellStyle name="Normal 8 3" xfId="2852" xr:uid="{00000000-0005-0000-0000-0000880B0000}"/>
    <cellStyle name="Normal 9" xfId="2853" xr:uid="{00000000-0005-0000-0000-0000890B0000}"/>
    <cellStyle name="Normal 9 2" xfId="2854" xr:uid="{00000000-0005-0000-0000-00008A0B0000}"/>
    <cellStyle name="Normal 9 3" xfId="2855" xr:uid="{00000000-0005-0000-0000-00008B0B0000}"/>
    <cellStyle name="Normal 9 4" xfId="2856" xr:uid="{00000000-0005-0000-0000-00008C0B0000}"/>
    <cellStyle name="Normal." xfId="2857" xr:uid="{00000000-0005-0000-0000-00008D0B0000}"/>
    <cellStyle name="Normál_1." xfId="2858" xr:uid="{00000000-0005-0000-0000-00008E0B0000}"/>
    <cellStyle name="Normal1" xfId="2859" xr:uid="{00000000-0005-0000-0000-00008F0B0000}"/>
    <cellStyle name="Normal1 2" xfId="2860" xr:uid="{00000000-0005-0000-0000-0000900B0000}"/>
    <cellStyle name="Normal1 3" xfId="2861" xr:uid="{00000000-0005-0000-0000-0000910B0000}"/>
    <cellStyle name="Normale_Datasheet1" xfId="2862" xr:uid="{00000000-0005-0000-0000-0000920B0000}"/>
    <cellStyle name="NormalGB" xfId="2863" xr:uid="{00000000-0005-0000-0000-0000930B0000}"/>
    <cellStyle name="normálne_PRISTAV- 0898" xfId="2864" xr:uid="{00000000-0005-0000-0000-0000940B0000}"/>
    <cellStyle name="normální 2" xfId="2865" xr:uid="{00000000-0005-0000-0000-0000950B0000}"/>
    <cellStyle name="normální 3" xfId="2866" xr:uid="{00000000-0005-0000-0000-0000960B0000}"/>
    <cellStyle name="normální 4" xfId="2867" xr:uid="{00000000-0005-0000-0000-0000970B0000}"/>
    <cellStyle name="normální_10" xfId="2868" xr:uid="{00000000-0005-0000-0000-0000980B0000}"/>
    <cellStyle name="NormalText" xfId="2869" xr:uid="{00000000-0005-0000-0000-0000990B0000}"/>
    <cellStyle name="normбlnм_laroux" xfId="2870" xr:uid="{00000000-0005-0000-0000-00009A0B0000}"/>
    <cellStyle name="Note" xfId="2871" xr:uid="{00000000-0005-0000-0000-00009B0B0000}"/>
    <cellStyle name="Note 10" xfId="2872" xr:uid="{00000000-0005-0000-0000-00009C0B0000}"/>
    <cellStyle name="Note 10 2" xfId="2873" xr:uid="{00000000-0005-0000-0000-00009D0B0000}"/>
    <cellStyle name="Note 11" xfId="2874" xr:uid="{00000000-0005-0000-0000-00009E0B0000}"/>
    <cellStyle name="Note 12" xfId="2875" xr:uid="{00000000-0005-0000-0000-00009F0B0000}"/>
    <cellStyle name="Note 2" xfId="2876" xr:uid="{00000000-0005-0000-0000-0000A00B0000}"/>
    <cellStyle name="Note 2 2" xfId="2877" xr:uid="{00000000-0005-0000-0000-0000A10B0000}"/>
    <cellStyle name="Note 2 3" xfId="2878" xr:uid="{00000000-0005-0000-0000-0000A20B0000}"/>
    <cellStyle name="Note 3" xfId="2879" xr:uid="{00000000-0005-0000-0000-0000A30B0000}"/>
    <cellStyle name="Note 3 2" xfId="2880" xr:uid="{00000000-0005-0000-0000-0000A40B0000}"/>
    <cellStyle name="Note 4" xfId="2881" xr:uid="{00000000-0005-0000-0000-0000A50B0000}"/>
    <cellStyle name="Note 4 2" xfId="2882" xr:uid="{00000000-0005-0000-0000-0000A60B0000}"/>
    <cellStyle name="Note 5" xfId="2883" xr:uid="{00000000-0005-0000-0000-0000A70B0000}"/>
    <cellStyle name="Note 5 2" xfId="2884" xr:uid="{00000000-0005-0000-0000-0000A80B0000}"/>
    <cellStyle name="Note 6" xfId="2885" xr:uid="{00000000-0005-0000-0000-0000A90B0000}"/>
    <cellStyle name="Note 6 2" xfId="2886" xr:uid="{00000000-0005-0000-0000-0000AA0B0000}"/>
    <cellStyle name="Note 7" xfId="2887" xr:uid="{00000000-0005-0000-0000-0000AB0B0000}"/>
    <cellStyle name="Note 7 2" xfId="2888" xr:uid="{00000000-0005-0000-0000-0000AC0B0000}"/>
    <cellStyle name="Note 8" xfId="2889" xr:uid="{00000000-0005-0000-0000-0000AD0B0000}"/>
    <cellStyle name="Note 8 2" xfId="2890" xr:uid="{00000000-0005-0000-0000-0000AE0B0000}"/>
    <cellStyle name="Note 9" xfId="2891" xr:uid="{00000000-0005-0000-0000-0000AF0B0000}"/>
    <cellStyle name="Note 9 2" xfId="2892" xr:uid="{00000000-0005-0000-0000-0000B00B0000}"/>
    <cellStyle name="Note_02. ДС 25_НПС 12_приложения 2_3_25" xfId="2893" xr:uid="{00000000-0005-0000-0000-0000B10B0000}"/>
    <cellStyle name="Œ…?æ맖?e [0.00]_laroux" xfId="2894" xr:uid="{00000000-0005-0000-0000-0000B20B0000}"/>
    <cellStyle name="Œ…?æ맖?e_laroux" xfId="2895" xr:uid="{00000000-0005-0000-0000-0000B30B0000}"/>
    <cellStyle name="Oeiainiaue [0]_?anoiau" xfId="2896" xr:uid="{00000000-0005-0000-0000-0000B40B0000}"/>
    <cellStyle name="Oeiainiaue_?anoiau" xfId="2897" xr:uid="{00000000-0005-0000-0000-0000B50B0000}"/>
    <cellStyle name="Ouny?e [0]_?anoiau" xfId="2898" xr:uid="{00000000-0005-0000-0000-0000B60B0000}"/>
    <cellStyle name="Ouny?e_?anoiau" xfId="2899" xr:uid="{00000000-0005-0000-0000-0000B70B0000}"/>
    <cellStyle name="Output" xfId="2900" xr:uid="{00000000-0005-0000-0000-0000B80B0000}"/>
    <cellStyle name="Output 2" xfId="2901" xr:uid="{00000000-0005-0000-0000-0000B90B0000}"/>
    <cellStyle name="Output 3" xfId="2902" xr:uid="{00000000-0005-0000-0000-0000BA0B0000}"/>
    <cellStyle name="Output 4" xfId="2903" xr:uid="{00000000-0005-0000-0000-0000BB0B0000}"/>
    <cellStyle name="Output Amounts" xfId="2904" xr:uid="{00000000-0005-0000-0000-0000BC0B0000}"/>
    <cellStyle name="Output Column Headings" xfId="2905" xr:uid="{00000000-0005-0000-0000-0000BD0B0000}"/>
    <cellStyle name="Output Line Items" xfId="2906" xr:uid="{00000000-0005-0000-0000-0000BE0B0000}"/>
    <cellStyle name="Output Report Heading" xfId="2907" xr:uid="{00000000-0005-0000-0000-0000BF0B0000}"/>
    <cellStyle name="Output Report Title" xfId="2908" xr:uid="{00000000-0005-0000-0000-0000C00B0000}"/>
    <cellStyle name="Outputtitle" xfId="2909" xr:uid="{00000000-0005-0000-0000-0000C10B0000}"/>
    <cellStyle name="p" xfId="2910" xr:uid="{00000000-0005-0000-0000-0000C20B0000}"/>
    <cellStyle name="P-" xfId="2911" xr:uid="{00000000-0005-0000-0000-0000C30B0000}"/>
    <cellStyle name="P?nznem [0]_Document" xfId="2912" xr:uid="{00000000-0005-0000-0000-0000C40B0000}"/>
    <cellStyle name="P?nznem_Document" xfId="2913" xr:uid="{00000000-0005-0000-0000-0000C50B0000}"/>
    <cellStyle name="Paaotsikko" xfId="2914" xr:uid="{00000000-0005-0000-0000-0000C60B0000}"/>
    <cellStyle name="Paaotsikko 2" xfId="2915" xr:uid="{00000000-0005-0000-0000-0000C70B0000}"/>
    <cellStyle name="Paaotsikko 3" xfId="2916" xr:uid="{00000000-0005-0000-0000-0000C80B0000}"/>
    <cellStyle name="Page Number" xfId="2917" xr:uid="{00000000-0005-0000-0000-0000C90B0000}"/>
    <cellStyle name="ParaBirimi [0]_Kitap2" xfId="2918" xr:uid="{00000000-0005-0000-0000-0000CA0B0000}"/>
    <cellStyle name="ParaBirimi_Kitap2" xfId="2919" xr:uid="{00000000-0005-0000-0000-0000CB0B0000}"/>
    <cellStyle name="pb_table_format_columnheading" xfId="2920" xr:uid="{00000000-0005-0000-0000-0000CC0B0000}"/>
    <cellStyle name="Pénznem [0]_Document" xfId="2921" xr:uid="{00000000-0005-0000-0000-0000CD0B0000}"/>
    <cellStyle name="Pénznem_Document" xfId="2922" xr:uid="{00000000-0005-0000-0000-0000CE0B0000}"/>
    <cellStyle name="Percent" xfId="2923" xr:uid="{00000000-0005-0000-0000-0000CF0B0000}"/>
    <cellStyle name="Percent [0]" xfId="2924" xr:uid="{00000000-0005-0000-0000-0000D00B0000}"/>
    <cellStyle name="Percent [1]" xfId="2925" xr:uid="{00000000-0005-0000-0000-0000D10B0000}"/>
    <cellStyle name="Percent [2]" xfId="2926" xr:uid="{00000000-0005-0000-0000-0000D20B0000}"/>
    <cellStyle name="Percent 10" xfId="2927" xr:uid="{00000000-0005-0000-0000-0000D30B0000}"/>
    <cellStyle name="Percent 2" xfId="2928" xr:uid="{00000000-0005-0000-0000-0000D40B0000}"/>
    <cellStyle name="Percent 2 2" xfId="2929" xr:uid="{00000000-0005-0000-0000-0000D50B0000}"/>
    <cellStyle name="Percent 2 3" xfId="2930" xr:uid="{00000000-0005-0000-0000-0000D60B0000}"/>
    <cellStyle name="Percent 2 3 2" xfId="2931" xr:uid="{00000000-0005-0000-0000-0000D70B0000}"/>
    <cellStyle name="Percent 2 4" xfId="2932" xr:uid="{00000000-0005-0000-0000-0000D80B0000}"/>
    <cellStyle name="Percent 3" xfId="2933" xr:uid="{00000000-0005-0000-0000-0000D90B0000}"/>
    <cellStyle name="Percent 3 2" xfId="2934" xr:uid="{00000000-0005-0000-0000-0000DA0B0000}"/>
    <cellStyle name="Percent 3 3" xfId="11653" xr:uid="{00000000-0005-0000-0000-0000DB0B0000}"/>
    <cellStyle name="Percent 3 4" xfId="13246" xr:uid="{00000000-0005-0000-0000-0000DC0B0000}"/>
    <cellStyle name="Percent 4" xfId="2935" xr:uid="{00000000-0005-0000-0000-0000DD0B0000}"/>
    <cellStyle name="Percent 5" xfId="2936" xr:uid="{00000000-0005-0000-0000-0000DE0B0000}"/>
    <cellStyle name="Percent 6" xfId="2937" xr:uid="{00000000-0005-0000-0000-0000DF0B0000}"/>
    <cellStyle name="Percent 7" xfId="2938" xr:uid="{00000000-0005-0000-0000-0000E00B0000}"/>
    <cellStyle name="Percent 8" xfId="2939" xr:uid="{00000000-0005-0000-0000-0000E10B0000}"/>
    <cellStyle name="Percent 9" xfId="2940" xr:uid="{00000000-0005-0000-0000-0000E20B0000}"/>
    <cellStyle name="Percent_160503 Financial model template" xfId="2941" xr:uid="{00000000-0005-0000-0000-0000E30B0000}"/>
    <cellStyle name="Poznámka" xfId="2942" xr:uid="{00000000-0005-0000-0000-0000E40B0000}"/>
    <cellStyle name="Price_Body" xfId="2943" xr:uid="{00000000-0005-0000-0000-0000E50B0000}"/>
    <cellStyle name="prochrek" xfId="2944" xr:uid="{00000000-0005-0000-0000-0000E60B0000}"/>
    <cellStyle name="prochrek 2" xfId="2945" xr:uid="{00000000-0005-0000-0000-0000E70B0000}"/>
    <cellStyle name="Propojená buňka" xfId="2946" xr:uid="{00000000-0005-0000-0000-0000E80B0000}"/>
    <cellStyle name="protect" xfId="2947" xr:uid="{00000000-0005-0000-0000-0000E90B0000}"/>
    <cellStyle name="protect 2" xfId="2948" xr:uid="{00000000-0005-0000-0000-0000EA0B0000}"/>
    <cellStyle name="protect 3" xfId="2949" xr:uid="{00000000-0005-0000-0000-0000EB0B0000}"/>
    <cellStyle name="Pддotsikko" xfId="2950" xr:uid="{00000000-0005-0000-0000-0000EC0B0000}"/>
    <cellStyle name="Pддotsikko 2" xfId="2951" xr:uid="{00000000-0005-0000-0000-0000ED0B0000}"/>
    <cellStyle name="Pддotsikko 3" xfId="2952" xr:uid="{00000000-0005-0000-0000-0000EE0B0000}"/>
    <cellStyle name="Qrs" xfId="2953" xr:uid="{00000000-0005-0000-0000-0000EF0B0000}"/>
    <cellStyle name="QTitle" xfId="2954" xr:uid="{00000000-0005-0000-0000-0000F00B0000}"/>
    <cellStyle name="QTitle 2" xfId="2955" xr:uid="{00000000-0005-0000-0000-0000F10B0000}"/>
    <cellStyle name="QTitle 3" xfId="2956" xr:uid="{00000000-0005-0000-0000-0000F20B0000}"/>
    <cellStyle name="range" xfId="2957" xr:uid="{00000000-0005-0000-0000-0000F30B0000}"/>
    <cellStyle name="range 2" xfId="2958" xr:uid="{00000000-0005-0000-0000-0000F40B0000}"/>
    <cellStyle name="range 3" xfId="2959" xr:uid="{00000000-0005-0000-0000-0000F50B0000}"/>
    <cellStyle name="Red" xfId="2960" xr:uid="{00000000-0005-0000-0000-0000F60B0000}"/>
    <cellStyle name="Reset range style to defaults" xfId="2961" xr:uid="{00000000-0005-0000-0000-0000F70B0000}"/>
    <cellStyle name="S0" xfId="2962" xr:uid="{00000000-0005-0000-0000-0000F80B0000}"/>
    <cellStyle name="S0 2" xfId="2963" xr:uid="{00000000-0005-0000-0000-0000F90B0000}"/>
    <cellStyle name="S0 3" xfId="2964" xr:uid="{00000000-0005-0000-0000-0000FA0B0000}"/>
    <cellStyle name="S0_02. ДС 25_НПС 12_приложения 2_3_25" xfId="2965" xr:uid="{00000000-0005-0000-0000-0000FB0B0000}"/>
    <cellStyle name="S1" xfId="2966" xr:uid="{00000000-0005-0000-0000-0000FC0B0000}"/>
    <cellStyle name="S1 2" xfId="2967" xr:uid="{00000000-0005-0000-0000-0000FD0B0000}"/>
    <cellStyle name="S1_02. ДС 25_НПС 12_приложения 2_3_25" xfId="2968" xr:uid="{00000000-0005-0000-0000-0000FE0B0000}"/>
    <cellStyle name="S10" xfId="2969" xr:uid="{00000000-0005-0000-0000-0000FF0B0000}"/>
    <cellStyle name="S10 2" xfId="2970" xr:uid="{00000000-0005-0000-0000-0000000C0000}"/>
    <cellStyle name="S10_02. ДС 25_НПС 12_приложения 2_3_25" xfId="2971" xr:uid="{00000000-0005-0000-0000-0000010C0000}"/>
    <cellStyle name="S11" xfId="2972" xr:uid="{00000000-0005-0000-0000-0000020C0000}"/>
    <cellStyle name="S11 2" xfId="2973" xr:uid="{00000000-0005-0000-0000-0000030C0000}"/>
    <cellStyle name="S12" xfId="2974" xr:uid="{00000000-0005-0000-0000-0000040C0000}"/>
    <cellStyle name="S12 2" xfId="2975" xr:uid="{00000000-0005-0000-0000-0000050C0000}"/>
    <cellStyle name="S12 2 2" xfId="2976" xr:uid="{00000000-0005-0000-0000-0000060C0000}"/>
    <cellStyle name="S12 3" xfId="2977" xr:uid="{00000000-0005-0000-0000-0000070C0000}"/>
    <cellStyle name="S12 4" xfId="2978" xr:uid="{00000000-0005-0000-0000-0000080C0000}"/>
    <cellStyle name="S12 5" xfId="2979" xr:uid="{00000000-0005-0000-0000-0000090C0000}"/>
    <cellStyle name="S12_02. ДС 25_НПС 12_приложения 2_3_25" xfId="2980" xr:uid="{00000000-0005-0000-0000-00000A0C0000}"/>
    <cellStyle name="S13" xfId="2981" xr:uid="{00000000-0005-0000-0000-00000B0C0000}"/>
    <cellStyle name="S13 2" xfId="2982" xr:uid="{00000000-0005-0000-0000-00000C0C0000}"/>
    <cellStyle name="S13 2 2" xfId="2983" xr:uid="{00000000-0005-0000-0000-00000D0C0000}"/>
    <cellStyle name="S13 3" xfId="2984" xr:uid="{00000000-0005-0000-0000-00000E0C0000}"/>
    <cellStyle name="S13 4" xfId="2985" xr:uid="{00000000-0005-0000-0000-00000F0C0000}"/>
    <cellStyle name="S13 5" xfId="2986" xr:uid="{00000000-0005-0000-0000-0000100C0000}"/>
    <cellStyle name="S13_02. ДС 25_НПС 12_приложения 2_3_25" xfId="2987" xr:uid="{00000000-0005-0000-0000-0000110C0000}"/>
    <cellStyle name="S14" xfId="2988" xr:uid="{00000000-0005-0000-0000-0000120C0000}"/>
    <cellStyle name="S14 2" xfId="2989" xr:uid="{00000000-0005-0000-0000-0000130C0000}"/>
    <cellStyle name="S14 2 2" xfId="2990" xr:uid="{00000000-0005-0000-0000-0000140C0000}"/>
    <cellStyle name="S14 3" xfId="2991" xr:uid="{00000000-0005-0000-0000-0000150C0000}"/>
    <cellStyle name="S14 4" xfId="2992" xr:uid="{00000000-0005-0000-0000-0000160C0000}"/>
    <cellStyle name="S14_02. ДС 25_НПС 12_приложения 2_3_25" xfId="2993" xr:uid="{00000000-0005-0000-0000-0000170C0000}"/>
    <cellStyle name="S15" xfId="2994" xr:uid="{00000000-0005-0000-0000-0000180C0000}"/>
    <cellStyle name="S15 2" xfId="2995" xr:uid="{00000000-0005-0000-0000-0000190C0000}"/>
    <cellStyle name="S15_02. ДС 25_НПС 12_приложения 2_3_25" xfId="2996" xr:uid="{00000000-0005-0000-0000-00001A0C0000}"/>
    <cellStyle name="S16" xfId="2997" xr:uid="{00000000-0005-0000-0000-00001B0C0000}"/>
    <cellStyle name="S16 2" xfId="2998" xr:uid="{00000000-0005-0000-0000-00001C0C0000}"/>
    <cellStyle name="S16 2 2" xfId="2999" xr:uid="{00000000-0005-0000-0000-00001D0C0000}"/>
    <cellStyle name="S16 3" xfId="3000" xr:uid="{00000000-0005-0000-0000-00001E0C0000}"/>
    <cellStyle name="S16 4" xfId="3001" xr:uid="{00000000-0005-0000-0000-00001F0C0000}"/>
    <cellStyle name="S17" xfId="3002" xr:uid="{00000000-0005-0000-0000-0000200C0000}"/>
    <cellStyle name="S17 2" xfId="3003" xr:uid="{00000000-0005-0000-0000-0000210C0000}"/>
    <cellStyle name="S18" xfId="3004" xr:uid="{00000000-0005-0000-0000-0000220C0000}"/>
    <cellStyle name="S18 2" xfId="3005" xr:uid="{00000000-0005-0000-0000-0000230C0000}"/>
    <cellStyle name="S19" xfId="3006" xr:uid="{00000000-0005-0000-0000-0000240C0000}"/>
    <cellStyle name="S19 2" xfId="3007" xr:uid="{00000000-0005-0000-0000-0000250C0000}"/>
    <cellStyle name="S2" xfId="3008" xr:uid="{00000000-0005-0000-0000-0000260C0000}"/>
    <cellStyle name="S2 2" xfId="3009" xr:uid="{00000000-0005-0000-0000-0000270C0000}"/>
    <cellStyle name="S2 3" xfId="3010" xr:uid="{00000000-0005-0000-0000-0000280C0000}"/>
    <cellStyle name="S2_02. ДС 25_НПС 12_приложения 2_3_25" xfId="3011" xr:uid="{00000000-0005-0000-0000-0000290C0000}"/>
    <cellStyle name="S20" xfId="3012" xr:uid="{00000000-0005-0000-0000-00002A0C0000}"/>
    <cellStyle name="S20 2" xfId="3013" xr:uid="{00000000-0005-0000-0000-00002B0C0000}"/>
    <cellStyle name="S21" xfId="3014" xr:uid="{00000000-0005-0000-0000-00002C0C0000}"/>
    <cellStyle name="S21 2" xfId="3015" xr:uid="{00000000-0005-0000-0000-00002D0C0000}"/>
    <cellStyle name="S22" xfId="3016" xr:uid="{00000000-0005-0000-0000-00002E0C0000}"/>
    <cellStyle name="S23" xfId="3017" xr:uid="{00000000-0005-0000-0000-00002F0C0000}"/>
    <cellStyle name="S24" xfId="3018" xr:uid="{00000000-0005-0000-0000-0000300C0000}"/>
    <cellStyle name="S25" xfId="3019" xr:uid="{00000000-0005-0000-0000-0000310C0000}"/>
    <cellStyle name="S26" xfId="3020" xr:uid="{00000000-0005-0000-0000-0000320C0000}"/>
    <cellStyle name="S27" xfId="3021" xr:uid="{00000000-0005-0000-0000-0000330C0000}"/>
    <cellStyle name="S28" xfId="3022" xr:uid="{00000000-0005-0000-0000-0000340C0000}"/>
    <cellStyle name="S29" xfId="3023" xr:uid="{00000000-0005-0000-0000-0000350C0000}"/>
    <cellStyle name="S3" xfId="3024" xr:uid="{00000000-0005-0000-0000-0000360C0000}"/>
    <cellStyle name="S3 2" xfId="3025" xr:uid="{00000000-0005-0000-0000-0000370C0000}"/>
    <cellStyle name="S3 3" xfId="3026" xr:uid="{00000000-0005-0000-0000-0000380C0000}"/>
    <cellStyle name="S3_02. ДС 25_НПС 12_приложения 2_3_25" xfId="3027" xr:uid="{00000000-0005-0000-0000-0000390C0000}"/>
    <cellStyle name="S30" xfId="3028" xr:uid="{00000000-0005-0000-0000-00003A0C0000}"/>
    <cellStyle name="S31" xfId="3029" xr:uid="{00000000-0005-0000-0000-00003B0C0000}"/>
    <cellStyle name="S32" xfId="3030" xr:uid="{00000000-0005-0000-0000-00003C0C0000}"/>
    <cellStyle name="S33" xfId="3031" xr:uid="{00000000-0005-0000-0000-00003D0C0000}"/>
    <cellStyle name="S34" xfId="3032" xr:uid="{00000000-0005-0000-0000-00003E0C0000}"/>
    <cellStyle name="S35" xfId="3033" xr:uid="{00000000-0005-0000-0000-00003F0C0000}"/>
    <cellStyle name="S36" xfId="3034" xr:uid="{00000000-0005-0000-0000-0000400C0000}"/>
    <cellStyle name="S37" xfId="3035" xr:uid="{00000000-0005-0000-0000-0000410C0000}"/>
    <cellStyle name="S38" xfId="3036" xr:uid="{00000000-0005-0000-0000-0000420C0000}"/>
    <cellStyle name="S39" xfId="3037" xr:uid="{00000000-0005-0000-0000-0000430C0000}"/>
    <cellStyle name="S4" xfId="3038" xr:uid="{00000000-0005-0000-0000-0000440C0000}"/>
    <cellStyle name="S4 2" xfId="3039" xr:uid="{00000000-0005-0000-0000-0000450C0000}"/>
    <cellStyle name="S4 3" xfId="3040" xr:uid="{00000000-0005-0000-0000-0000460C0000}"/>
    <cellStyle name="S4_02. ДС 25_НПС 12_приложения 2_3_25" xfId="3041" xr:uid="{00000000-0005-0000-0000-0000470C0000}"/>
    <cellStyle name="S40" xfId="3042" xr:uid="{00000000-0005-0000-0000-0000480C0000}"/>
    <cellStyle name="S41" xfId="3043" xr:uid="{00000000-0005-0000-0000-0000490C0000}"/>
    <cellStyle name="S42" xfId="3044" xr:uid="{00000000-0005-0000-0000-00004A0C0000}"/>
    <cellStyle name="S43" xfId="3045" xr:uid="{00000000-0005-0000-0000-00004B0C0000}"/>
    <cellStyle name="S44" xfId="3046" xr:uid="{00000000-0005-0000-0000-00004C0C0000}"/>
    <cellStyle name="S45" xfId="3047" xr:uid="{00000000-0005-0000-0000-00004D0C0000}"/>
    <cellStyle name="S46" xfId="3048" xr:uid="{00000000-0005-0000-0000-00004E0C0000}"/>
    <cellStyle name="S47" xfId="3049" xr:uid="{00000000-0005-0000-0000-00004F0C0000}"/>
    <cellStyle name="S48" xfId="3050" xr:uid="{00000000-0005-0000-0000-0000500C0000}"/>
    <cellStyle name="S49" xfId="3051" xr:uid="{00000000-0005-0000-0000-0000510C0000}"/>
    <cellStyle name="S5" xfId="3052" xr:uid="{00000000-0005-0000-0000-0000520C0000}"/>
    <cellStyle name="S5 2" xfId="3053" xr:uid="{00000000-0005-0000-0000-0000530C0000}"/>
    <cellStyle name="S5 3" xfId="3054" xr:uid="{00000000-0005-0000-0000-0000540C0000}"/>
    <cellStyle name="S50" xfId="3055" xr:uid="{00000000-0005-0000-0000-0000550C0000}"/>
    <cellStyle name="S51" xfId="3056" xr:uid="{00000000-0005-0000-0000-0000560C0000}"/>
    <cellStyle name="S6" xfId="3057" xr:uid="{00000000-0005-0000-0000-0000570C0000}"/>
    <cellStyle name="S6 2" xfId="3058" xr:uid="{00000000-0005-0000-0000-0000580C0000}"/>
    <cellStyle name="S6 3" xfId="3059" xr:uid="{00000000-0005-0000-0000-0000590C0000}"/>
    <cellStyle name="S6_02. ДС 25_НПС 12_приложения 2_3_25" xfId="3060" xr:uid="{00000000-0005-0000-0000-00005A0C0000}"/>
    <cellStyle name="S7" xfId="3061" xr:uid="{00000000-0005-0000-0000-00005B0C0000}"/>
    <cellStyle name="S7 2" xfId="3062" xr:uid="{00000000-0005-0000-0000-00005C0C0000}"/>
    <cellStyle name="S7 3" xfId="3063" xr:uid="{00000000-0005-0000-0000-00005D0C0000}"/>
    <cellStyle name="S7_02. ДС 25_НПС 12_приложения 2_3_25" xfId="3064" xr:uid="{00000000-0005-0000-0000-00005E0C0000}"/>
    <cellStyle name="S8" xfId="3065" xr:uid="{00000000-0005-0000-0000-00005F0C0000}"/>
    <cellStyle name="S8 2" xfId="3066" xr:uid="{00000000-0005-0000-0000-0000600C0000}"/>
    <cellStyle name="S8 3" xfId="3067" xr:uid="{00000000-0005-0000-0000-0000610C0000}"/>
    <cellStyle name="S8_02. ДС 25_НПС 12_приложения 2_3_25" xfId="3068" xr:uid="{00000000-0005-0000-0000-0000620C0000}"/>
    <cellStyle name="S9" xfId="3069" xr:uid="{00000000-0005-0000-0000-0000630C0000}"/>
    <cellStyle name="S9 2" xfId="3070" xr:uid="{00000000-0005-0000-0000-0000640C0000}"/>
    <cellStyle name="S9 3" xfId="3071" xr:uid="{00000000-0005-0000-0000-0000650C0000}"/>
    <cellStyle name="S9_02. ДС 25_НПС 12_приложения 2_3_25" xfId="3072" xr:uid="{00000000-0005-0000-0000-0000660C0000}"/>
    <cellStyle name="Salomon Logo" xfId="3073" xr:uid="{00000000-0005-0000-0000-0000670C0000}"/>
    <cellStyle name="Salomon Logo 2" xfId="3074" xr:uid="{00000000-0005-0000-0000-0000680C0000}"/>
    <cellStyle name="Salomon Logo 3" xfId="3075" xr:uid="{00000000-0005-0000-0000-0000690C0000}"/>
    <cellStyle name="Salomon Logo 4" xfId="3076" xr:uid="{00000000-0005-0000-0000-00006A0C0000}"/>
    <cellStyle name="SAPBEXaggData" xfId="3077" xr:uid="{00000000-0005-0000-0000-00006B0C0000}"/>
    <cellStyle name="SAPBEXaggData 2" xfId="3078" xr:uid="{00000000-0005-0000-0000-00006C0C0000}"/>
    <cellStyle name="SAPBEXaggDataEmph" xfId="3079" xr:uid="{00000000-0005-0000-0000-00006D0C0000}"/>
    <cellStyle name="SAPBEXaggDataEmph 2" xfId="3080" xr:uid="{00000000-0005-0000-0000-00006E0C0000}"/>
    <cellStyle name="SAPBEXaggItem" xfId="3081" xr:uid="{00000000-0005-0000-0000-00006F0C0000}"/>
    <cellStyle name="SAPBEXaggItem 2" xfId="3082" xr:uid="{00000000-0005-0000-0000-0000700C0000}"/>
    <cellStyle name="SAPBEXaggItemX" xfId="3083" xr:uid="{00000000-0005-0000-0000-0000710C0000}"/>
    <cellStyle name="SAPBEXaggItemX 2" xfId="3084" xr:uid="{00000000-0005-0000-0000-0000720C0000}"/>
    <cellStyle name="SAPBEXchaText" xfId="3085" xr:uid="{00000000-0005-0000-0000-0000730C0000}"/>
    <cellStyle name="SAPBEXexcBad7" xfId="3086" xr:uid="{00000000-0005-0000-0000-0000740C0000}"/>
    <cellStyle name="SAPBEXexcBad7 2" xfId="3087" xr:uid="{00000000-0005-0000-0000-0000750C0000}"/>
    <cellStyle name="SAPBEXexcBad8" xfId="3088" xr:uid="{00000000-0005-0000-0000-0000760C0000}"/>
    <cellStyle name="SAPBEXexcBad8 2" xfId="3089" xr:uid="{00000000-0005-0000-0000-0000770C0000}"/>
    <cellStyle name="SAPBEXexcBad9" xfId="3090" xr:uid="{00000000-0005-0000-0000-0000780C0000}"/>
    <cellStyle name="SAPBEXexcBad9 2" xfId="3091" xr:uid="{00000000-0005-0000-0000-0000790C0000}"/>
    <cellStyle name="SAPBEXexcCritical4" xfId="3092" xr:uid="{00000000-0005-0000-0000-00007A0C0000}"/>
    <cellStyle name="SAPBEXexcCritical4 2" xfId="3093" xr:uid="{00000000-0005-0000-0000-00007B0C0000}"/>
    <cellStyle name="SAPBEXexcCritical5" xfId="3094" xr:uid="{00000000-0005-0000-0000-00007C0C0000}"/>
    <cellStyle name="SAPBEXexcCritical5 2" xfId="3095" xr:uid="{00000000-0005-0000-0000-00007D0C0000}"/>
    <cellStyle name="SAPBEXexcCritical6" xfId="3096" xr:uid="{00000000-0005-0000-0000-00007E0C0000}"/>
    <cellStyle name="SAPBEXexcCritical6 2" xfId="3097" xr:uid="{00000000-0005-0000-0000-00007F0C0000}"/>
    <cellStyle name="SAPBEXexcGood1" xfId="3098" xr:uid="{00000000-0005-0000-0000-0000800C0000}"/>
    <cellStyle name="SAPBEXexcGood1 2" xfId="3099" xr:uid="{00000000-0005-0000-0000-0000810C0000}"/>
    <cellStyle name="SAPBEXexcGood2" xfId="3100" xr:uid="{00000000-0005-0000-0000-0000820C0000}"/>
    <cellStyle name="SAPBEXexcGood2 2" xfId="3101" xr:uid="{00000000-0005-0000-0000-0000830C0000}"/>
    <cellStyle name="SAPBEXexcGood3" xfId="3102" xr:uid="{00000000-0005-0000-0000-0000840C0000}"/>
    <cellStyle name="SAPBEXexcGood3 2" xfId="3103" xr:uid="{00000000-0005-0000-0000-0000850C0000}"/>
    <cellStyle name="SAPBEXfilterDrill" xfId="3104" xr:uid="{00000000-0005-0000-0000-0000860C0000}"/>
    <cellStyle name="SAPBEXfilterDrill 2" xfId="3105" xr:uid="{00000000-0005-0000-0000-0000870C0000}"/>
    <cellStyle name="SAPBEXfilterDrill 3" xfId="3106" xr:uid="{00000000-0005-0000-0000-0000880C0000}"/>
    <cellStyle name="SAPBEXfilterDrill 4" xfId="3107" xr:uid="{00000000-0005-0000-0000-0000890C0000}"/>
    <cellStyle name="SAPBEXfilterItem" xfId="3108" xr:uid="{00000000-0005-0000-0000-00008A0C0000}"/>
    <cellStyle name="SAPBEXfilterText" xfId="3109" xr:uid="{00000000-0005-0000-0000-00008B0C0000}"/>
    <cellStyle name="SAPBEXformats" xfId="3110" xr:uid="{00000000-0005-0000-0000-00008C0C0000}"/>
    <cellStyle name="SAPBEXformats 2" xfId="3111" xr:uid="{00000000-0005-0000-0000-00008D0C0000}"/>
    <cellStyle name="SAPBEXheaderItem" xfId="3112" xr:uid="{00000000-0005-0000-0000-00008E0C0000}"/>
    <cellStyle name="SAPBEXheaderText" xfId="3113" xr:uid="{00000000-0005-0000-0000-00008F0C0000}"/>
    <cellStyle name="SAPBEXHLevel0" xfId="3114" xr:uid="{00000000-0005-0000-0000-0000900C0000}"/>
    <cellStyle name="SAPBEXHLevel0 2" xfId="3115" xr:uid="{00000000-0005-0000-0000-0000910C0000}"/>
    <cellStyle name="SAPBEXHLevel0X" xfId="3116" xr:uid="{00000000-0005-0000-0000-0000920C0000}"/>
    <cellStyle name="SAPBEXHLevel0X 2" xfId="3117" xr:uid="{00000000-0005-0000-0000-0000930C0000}"/>
    <cellStyle name="SAPBEXHLevel1" xfId="3118" xr:uid="{00000000-0005-0000-0000-0000940C0000}"/>
    <cellStyle name="SAPBEXHLevel1 2" xfId="3119" xr:uid="{00000000-0005-0000-0000-0000950C0000}"/>
    <cellStyle name="SAPBEXHLevel1X" xfId="3120" xr:uid="{00000000-0005-0000-0000-0000960C0000}"/>
    <cellStyle name="SAPBEXHLevel1X 2" xfId="3121" xr:uid="{00000000-0005-0000-0000-0000970C0000}"/>
    <cellStyle name="SAPBEXHLevel2" xfId="3122" xr:uid="{00000000-0005-0000-0000-0000980C0000}"/>
    <cellStyle name="SAPBEXHLevel2 2" xfId="3123" xr:uid="{00000000-0005-0000-0000-0000990C0000}"/>
    <cellStyle name="SAPBEXHLevel2X" xfId="3124" xr:uid="{00000000-0005-0000-0000-00009A0C0000}"/>
    <cellStyle name="SAPBEXHLevel2X 2" xfId="3125" xr:uid="{00000000-0005-0000-0000-00009B0C0000}"/>
    <cellStyle name="SAPBEXHLevel3" xfId="3126" xr:uid="{00000000-0005-0000-0000-00009C0C0000}"/>
    <cellStyle name="SAPBEXHLevel3 2" xfId="3127" xr:uid="{00000000-0005-0000-0000-00009D0C0000}"/>
    <cellStyle name="SAPBEXHLevel3X" xfId="3128" xr:uid="{00000000-0005-0000-0000-00009E0C0000}"/>
    <cellStyle name="SAPBEXHLevel3X 2" xfId="3129" xr:uid="{00000000-0005-0000-0000-00009F0C0000}"/>
    <cellStyle name="SAPBEXresData" xfId="3130" xr:uid="{00000000-0005-0000-0000-0000A00C0000}"/>
    <cellStyle name="SAPBEXresData 2" xfId="3131" xr:uid="{00000000-0005-0000-0000-0000A10C0000}"/>
    <cellStyle name="SAPBEXresDataEmph" xfId="3132" xr:uid="{00000000-0005-0000-0000-0000A20C0000}"/>
    <cellStyle name="SAPBEXresDataEmph 2" xfId="3133" xr:uid="{00000000-0005-0000-0000-0000A30C0000}"/>
    <cellStyle name="SAPBEXresItem" xfId="3134" xr:uid="{00000000-0005-0000-0000-0000A40C0000}"/>
    <cellStyle name="SAPBEXresItem 2" xfId="3135" xr:uid="{00000000-0005-0000-0000-0000A50C0000}"/>
    <cellStyle name="SAPBEXresItemX" xfId="3136" xr:uid="{00000000-0005-0000-0000-0000A60C0000}"/>
    <cellStyle name="SAPBEXresItemX 2" xfId="3137" xr:uid="{00000000-0005-0000-0000-0000A70C0000}"/>
    <cellStyle name="SAPBEXstdData" xfId="3138" xr:uid="{00000000-0005-0000-0000-0000A80C0000}"/>
    <cellStyle name="SAPBEXstdData 2" xfId="3139" xr:uid="{00000000-0005-0000-0000-0000A90C0000}"/>
    <cellStyle name="SAPBEXstdData 2 2" xfId="3140" xr:uid="{00000000-0005-0000-0000-0000AA0C0000}"/>
    <cellStyle name="SAPBEXstdData 3" xfId="3141" xr:uid="{00000000-0005-0000-0000-0000AB0C0000}"/>
    <cellStyle name="SAPBEXstdData_xSAPtemp5476" xfId="3142" xr:uid="{00000000-0005-0000-0000-0000AC0C0000}"/>
    <cellStyle name="SAPBEXstdDataEmph" xfId="3143" xr:uid="{00000000-0005-0000-0000-0000AD0C0000}"/>
    <cellStyle name="SAPBEXstdDataEmph 2" xfId="3144" xr:uid="{00000000-0005-0000-0000-0000AE0C0000}"/>
    <cellStyle name="SAPBEXstdItem" xfId="3145" xr:uid="{00000000-0005-0000-0000-0000AF0C0000}"/>
    <cellStyle name="SAPBEXstdItem 2" xfId="3146" xr:uid="{00000000-0005-0000-0000-0000B00C0000}"/>
    <cellStyle name="SAPBEXstdItemX" xfId="3147" xr:uid="{00000000-0005-0000-0000-0000B10C0000}"/>
    <cellStyle name="SAPBEXstdItemX 2" xfId="3148" xr:uid="{00000000-0005-0000-0000-0000B20C0000}"/>
    <cellStyle name="SAPBEXtitle" xfId="3149" xr:uid="{00000000-0005-0000-0000-0000B30C0000}"/>
    <cellStyle name="SAPBEXundefined" xfId="3150" xr:uid="{00000000-0005-0000-0000-0000B40C0000}"/>
    <cellStyle name="SAPBEXundefined 2" xfId="3151" xr:uid="{00000000-0005-0000-0000-0000B50C0000}"/>
    <cellStyle name="SAPBEXundefined 2 2" xfId="3152" xr:uid="{00000000-0005-0000-0000-0000B60C0000}"/>
    <cellStyle name="SAPBEXundefined 3" xfId="3153" xr:uid="{00000000-0005-0000-0000-0000B70C0000}"/>
    <cellStyle name="SAPLocked" xfId="3154" xr:uid="{00000000-0005-0000-0000-0000B80C0000}"/>
    <cellStyle name="SAPOutput" xfId="3155" xr:uid="{00000000-0005-0000-0000-0000B90C0000}"/>
    <cellStyle name="SAPUnLocked" xfId="3156" xr:uid="{00000000-0005-0000-0000-0000BA0C0000}"/>
    <cellStyle name="ScotchRule" xfId="3157" xr:uid="{00000000-0005-0000-0000-0000BB0C0000}"/>
    <cellStyle name="ScotchRule 2" xfId="3158" xr:uid="{00000000-0005-0000-0000-0000BC0C0000}"/>
    <cellStyle name="Sheet Title" xfId="3159" xr:uid="{00000000-0005-0000-0000-0000BD0C0000}"/>
    <cellStyle name="Single Accounting" xfId="3160" xr:uid="{00000000-0005-0000-0000-0000BE0C0000}"/>
    <cellStyle name="small" xfId="3161" xr:uid="{00000000-0005-0000-0000-0000BF0C0000}"/>
    <cellStyle name="someStyle" xfId="3162" xr:uid="{00000000-0005-0000-0000-0000C00C0000}"/>
    <cellStyle name="someStyle 2" xfId="3163" xr:uid="{00000000-0005-0000-0000-0000C10C0000}"/>
    <cellStyle name="someStyle 3" xfId="3164" xr:uid="{00000000-0005-0000-0000-0000C20C0000}"/>
    <cellStyle name="someStyle 4" xfId="3165" xr:uid="{00000000-0005-0000-0000-0000C30C0000}"/>
    <cellStyle name="Spelling 1033,0" xfId="3166" xr:uid="{00000000-0005-0000-0000-0000C40C0000}"/>
    <cellStyle name="Správně" xfId="3167" xr:uid="{00000000-0005-0000-0000-0000C50C0000}"/>
    <cellStyle name="SsrChapter" xfId="3168" xr:uid="{00000000-0005-0000-0000-0000C60C0000}"/>
    <cellStyle name="Standard 9 Rahmen grau" xfId="3169" xr:uid="{00000000-0005-0000-0000-0000C70C0000}"/>
    <cellStyle name="Standard_4710.0000" xfId="3170" xr:uid="{00000000-0005-0000-0000-0000C80C0000}"/>
    <cellStyle name="Style 1" xfId="3171" xr:uid="{00000000-0005-0000-0000-0000C90C0000}"/>
    <cellStyle name="Style 1 2" xfId="3172" xr:uid="{00000000-0005-0000-0000-0000CA0C0000}"/>
    <cellStyle name="Style 1 3" xfId="3173" xr:uid="{00000000-0005-0000-0000-0000CB0C0000}"/>
    <cellStyle name="Style 2" xfId="3174" xr:uid="{00000000-0005-0000-0000-0000CC0C0000}"/>
    <cellStyle name="Style 3" xfId="3175" xr:uid="{00000000-0005-0000-0000-0000CD0C0000}"/>
    <cellStyle name="Style 4" xfId="3176" xr:uid="{00000000-0005-0000-0000-0000CE0C0000}"/>
    <cellStyle name="Style 5" xfId="3177" xr:uid="{00000000-0005-0000-0000-0000CF0C0000}"/>
    <cellStyle name="Style 5 2" xfId="3178" xr:uid="{00000000-0005-0000-0000-0000D00C0000}"/>
    <cellStyle name="Style 6" xfId="3179" xr:uid="{00000000-0005-0000-0000-0000D10C0000}"/>
    <cellStyle name="Style 7" xfId="3180" xr:uid="{00000000-0005-0000-0000-0000D20C0000}"/>
    <cellStyle name="Style 8" xfId="3181" xr:uid="{00000000-0005-0000-0000-0000D30C0000}"/>
    <cellStyle name="Style 9" xfId="3182" xr:uid="{00000000-0005-0000-0000-0000D40C0000}"/>
    <cellStyle name="Style 9 2" xfId="3183" xr:uid="{00000000-0005-0000-0000-0000D50C0000}"/>
    <cellStyle name="subhead" xfId="3184" xr:uid="{00000000-0005-0000-0000-0000D60C0000}"/>
    <cellStyle name="Subtatle" xfId="3185" xr:uid="{00000000-0005-0000-0000-0000D70C0000}"/>
    <cellStyle name="Subtitle" xfId="3186" xr:uid="{00000000-0005-0000-0000-0000D80C0000}"/>
    <cellStyle name="SubTitle 2" xfId="3187" xr:uid="{00000000-0005-0000-0000-0000D90C0000}"/>
    <cellStyle name="T" xfId="3188" xr:uid="{00000000-0005-0000-0000-0000DA0C0000}"/>
    <cellStyle name="t2" xfId="3189" xr:uid="{00000000-0005-0000-0000-0000DB0C0000}"/>
    <cellStyle name="t2 2" xfId="3190" xr:uid="{00000000-0005-0000-0000-0000DC0C0000}"/>
    <cellStyle name="t2 3" xfId="3191" xr:uid="{00000000-0005-0000-0000-0000DD0C0000}"/>
    <cellStyle name="Table Head" xfId="3192" xr:uid="{00000000-0005-0000-0000-0000DE0C0000}"/>
    <cellStyle name="Table Head Aligned" xfId="3193" xr:uid="{00000000-0005-0000-0000-0000DF0C0000}"/>
    <cellStyle name="Table Head Blue" xfId="3194" xr:uid="{00000000-0005-0000-0000-0000E00C0000}"/>
    <cellStyle name="Table Head Green" xfId="3195" xr:uid="{00000000-0005-0000-0000-0000E10C0000}"/>
    <cellStyle name="Table Head_Val_Sum_Graph" xfId="3196" xr:uid="{00000000-0005-0000-0000-0000E20C0000}"/>
    <cellStyle name="Table Text" xfId="3197" xr:uid="{00000000-0005-0000-0000-0000E30C0000}"/>
    <cellStyle name="Table Title" xfId="3198" xr:uid="{00000000-0005-0000-0000-0000E40C0000}"/>
    <cellStyle name="Table Units" xfId="3199" xr:uid="{00000000-0005-0000-0000-0000E50C0000}"/>
    <cellStyle name="Table_Header" xfId="3200" xr:uid="{00000000-0005-0000-0000-0000E60C0000}"/>
    <cellStyle name="TableStyleLight1" xfId="3201" xr:uid="{00000000-0005-0000-0000-0000E70C0000}"/>
    <cellStyle name="Text 1" xfId="3202" xr:uid="{00000000-0005-0000-0000-0000E80C0000}"/>
    <cellStyle name="Text allg" xfId="3203" xr:uid="{00000000-0005-0000-0000-0000E90C0000}"/>
    <cellStyle name="Text Head 1" xfId="3204" xr:uid="{00000000-0005-0000-0000-0000EA0C0000}"/>
    <cellStyle name="Text upozornění" xfId="3205" xr:uid="{00000000-0005-0000-0000-0000EB0C0000}"/>
    <cellStyle name="Times 10" xfId="3206" xr:uid="{00000000-0005-0000-0000-0000EC0C0000}"/>
    <cellStyle name="Times 12" xfId="3207" xr:uid="{00000000-0005-0000-0000-0000ED0C0000}"/>
    <cellStyle name="Times New Roman" xfId="3208" xr:uid="{00000000-0005-0000-0000-0000EE0C0000}"/>
    <cellStyle name="Tioma Back" xfId="3209" xr:uid="{00000000-0005-0000-0000-0000EF0C0000}"/>
    <cellStyle name="Tioma Back 10" xfId="3210" xr:uid="{00000000-0005-0000-0000-0000F00C0000}"/>
    <cellStyle name="Tioma Back 10 2" xfId="13247" xr:uid="{00000000-0005-0000-0000-0000F10C0000}"/>
    <cellStyle name="Tioma Back 11" xfId="3211" xr:uid="{00000000-0005-0000-0000-0000F20C0000}"/>
    <cellStyle name="Tioma Back 11 2" xfId="13248" xr:uid="{00000000-0005-0000-0000-0000F30C0000}"/>
    <cellStyle name="Tioma Back 12" xfId="3212" xr:uid="{00000000-0005-0000-0000-0000F40C0000}"/>
    <cellStyle name="Tioma Back 12 2" xfId="13249" xr:uid="{00000000-0005-0000-0000-0000F50C0000}"/>
    <cellStyle name="Tioma Back 13" xfId="3213" xr:uid="{00000000-0005-0000-0000-0000F60C0000}"/>
    <cellStyle name="Tioma Back 13 2" xfId="13250" xr:uid="{00000000-0005-0000-0000-0000F70C0000}"/>
    <cellStyle name="Tioma Back 14" xfId="3214" xr:uid="{00000000-0005-0000-0000-0000F80C0000}"/>
    <cellStyle name="Tioma Back 14 2" xfId="13251" xr:uid="{00000000-0005-0000-0000-0000F90C0000}"/>
    <cellStyle name="Tioma Back 15" xfId="3215" xr:uid="{00000000-0005-0000-0000-0000FA0C0000}"/>
    <cellStyle name="Tioma Back 15 2" xfId="13252" xr:uid="{00000000-0005-0000-0000-0000FB0C0000}"/>
    <cellStyle name="Tioma Back 16" xfId="3216" xr:uid="{00000000-0005-0000-0000-0000FC0C0000}"/>
    <cellStyle name="Tioma Back 16 2" xfId="13253" xr:uid="{00000000-0005-0000-0000-0000FD0C0000}"/>
    <cellStyle name="Tioma Back 17" xfId="3217" xr:uid="{00000000-0005-0000-0000-0000FE0C0000}"/>
    <cellStyle name="Tioma Back 17 2" xfId="13254" xr:uid="{00000000-0005-0000-0000-0000FF0C0000}"/>
    <cellStyle name="Tioma Back 18" xfId="3218" xr:uid="{00000000-0005-0000-0000-0000000D0000}"/>
    <cellStyle name="Tioma Back 18 2" xfId="13255" xr:uid="{00000000-0005-0000-0000-0000010D0000}"/>
    <cellStyle name="Tioma Back 19" xfId="3219" xr:uid="{00000000-0005-0000-0000-0000020D0000}"/>
    <cellStyle name="Tioma Back 19 2" xfId="13256" xr:uid="{00000000-0005-0000-0000-0000030D0000}"/>
    <cellStyle name="Tioma Back 2" xfId="3220" xr:uid="{00000000-0005-0000-0000-0000040D0000}"/>
    <cellStyle name="Tioma Back 20" xfId="3221" xr:uid="{00000000-0005-0000-0000-0000050D0000}"/>
    <cellStyle name="Tioma Back 20 2" xfId="13257" xr:uid="{00000000-0005-0000-0000-0000060D0000}"/>
    <cellStyle name="Tioma Back 21" xfId="3222" xr:uid="{00000000-0005-0000-0000-0000070D0000}"/>
    <cellStyle name="Tioma Back 21 2" xfId="13258" xr:uid="{00000000-0005-0000-0000-0000080D0000}"/>
    <cellStyle name="Tioma Back 22" xfId="3223" xr:uid="{00000000-0005-0000-0000-0000090D0000}"/>
    <cellStyle name="Tioma Back 22 2" xfId="13259" xr:uid="{00000000-0005-0000-0000-00000A0D0000}"/>
    <cellStyle name="Tioma Back 23" xfId="3224" xr:uid="{00000000-0005-0000-0000-00000B0D0000}"/>
    <cellStyle name="Tioma Back 23 2" xfId="13260" xr:uid="{00000000-0005-0000-0000-00000C0D0000}"/>
    <cellStyle name="Tioma Back 24" xfId="3225" xr:uid="{00000000-0005-0000-0000-00000D0D0000}"/>
    <cellStyle name="Tioma Back 24 2" xfId="13261" xr:uid="{00000000-0005-0000-0000-00000E0D0000}"/>
    <cellStyle name="Tioma Back 25" xfId="3226" xr:uid="{00000000-0005-0000-0000-00000F0D0000}"/>
    <cellStyle name="Tioma Back 25 2" xfId="13262" xr:uid="{00000000-0005-0000-0000-0000100D0000}"/>
    <cellStyle name="Tioma Back 26" xfId="3227" xr:uid="{00000000-0005-0000-0000-0000110D0000}"/>
    <cellStyle name="Tioma Back 26 2" xfId="13263" xr:uid="{00000000-0005-0000-0000-0000120D0000}"/>
    <cellStyle name="Tioma Back 3" xfId="3228" xr:uid="{00000000-0005-0000-0000-0000130D0000}"/>
    <cellStyle name="Tioma Back 3 2" xfId="13264" xr:uid="{00000000-0005-0000-0000-0000140D0000}"/>
    <cellStyle name="Tioma Back 4" xfId="3229" xr:uid="{00000000-0005-0000-0000-0000150D0000}"/>
    <cellStyle name="Tioma Back 4 2" xfId="13265" xr:uid="{00000000-0005-0000-0000-0000160D0000}"/>
    <cellStyle name="Tioma Back 5" xfId="3230" xr:uid="{00000000-0005-0000-0000-0000170D0000}"/>
    <cellStyle name="Tioma Back 5 2" xfId="13266" xr:uid="{00000000-0005-0000-0000-0000180D0000}"/>
    <cellStyle name="Tioma Back 6" xfId="3231" xr:uid="{00000000-0005-0000-0000-0000190D0000}"/>
    <cellStyle name="Tioma Back 6 2" xfId="13267" xr:uid="{00000000-0005-0000-0000-00001A0D0000}"/>
    <cellStyle name="Tioma Back 7" xfId="3232" xr:uid="{00000000-0005-0000-0000-00001B0D0000}"/>
    <cellStyle name="Tioma Back 7 2" xfId="13268" xr:uid="{00000000-0005-0000-0000-00001C0D0000}"/>
    <cellStyle name="Tioma Back 8" xfId="3233" xr:uid="{00000000-0005-0000-0000-00001D0D0000}"/>
    <cellStyle name="Tioma Back 8 2" xfId="13269" xr:uid="{00000000-0005-0000-0000-00001E0D0000}"/>
    <cellStyle name="Tioma Back 9" xfId="3234" xr:uid="{00000000-0005-0000-0000-00001F0D0000}"/>
    <cellStyle name="Tioma Back 9 2" xfId="13270" xr:uid="{00000000-0005-0000-0000-0000200D0000}"/>
    <cellStyle name="Tioma Cells No Values" xfId="3235" xr:uid="{00000000-0005-0000-0000-0000210D0000}"/>
    <cellStyle name="Tioma Cells No Values 10" xfId="3236" xr:uid="{00000000-0005-0000-0000-0000220D0000}"/>
    <cellStyle name="Tioma Cells No Values 11" xfId="3237" xr:uid="{00000000-0005-0000-0000-0000230D0000}"/>
    <cellStyle name="Tioma Cells No Values 12" xfId="3238" xr:uid="{00000000-0005-0000-0000-0000240D0000}"/>
    <cellStyle name="Tioma Cells No Values 13" xfId="3239" xr:uid="{00000000-0005-0000-0000-0000250D0000}"/>
    <cellStyle name="Tioma Cells No Values 14" xfId="3240" xr:uid="{00000000-0005-0000-0000-0000260D0000}"/>
    <cellStyle name="Tioma Cells No Values 15" xfId="3241" xr:uid="{00000000-0005-0000-0000-0000270D0000}"/>
    <cellStyle name="Tioma Cells No Values 16" xfId="3242" xr:uid="{00000000-0005-0000-0000-0000280D0000}"/>
    <cellStyle name="Tioma Cells No Values 17" xfId="3243" xr:uid="{00000000-0005-0000-0000-0000290D0000}"/>
    <cellStyle name="Tioma Cells No Values 18" xfId="3244" xr:uid="{00000000-0005-0000-0000-00002A0D0000}"/>
    <cellStyle name="Tioma Cells No Values 19" xfId="3245" xr:uid="{00000000-0005-0000-0000-00002B0D0000}"/>
    <cellStyle name="Tioma Cells No Values 2" xfId="3246" xr:uid="{00000000-0005-0000-0000-00002C0D0000}"/>
    <cellStyle name="Tioma Cells No Values 20" xfId="3247" xr:uid="{00000000-0005-0000-0000-00002D0D0000}"/>
    <cellStyle name="Tioma Cells No Values 21" xfId="3248" xr:uid="{00000000-0005-0000-0000-00002E0D0000}"/>
    <cellStyle name="Tioma Cells No Values 22" xfId="3249" xr:uid="{00000000-0005-0000-0000-00002F0D0000}"/>
    <cellStyle name="Tioma Cells No Values 23" xfId="3250" xr:uid="{00000000-0005-0000-0000-0000300D0000}"/>
    <cellStyle name="Tioma Cells No Values 24" xfId="3251" xr:uid="{00000000-0005-0000-0000-0000310D0000}"/>
    <cellStyle name="Tioma Cells No Values 25" xfId="3252" xr:uid="{00000000-0005-0000-0000-0000320D0000}"/>
    <cellStyle name="Tioma Cells No Values 26" xfId="3253" xr:uid="{00000000-0005-0000-0000-0000330D0000}"/>
    <cellStyle name="Tioma Cells No Values 3" xfId="3254" xr:uid="{00000000-0005-0000-0000-0000340D0000}"/>
    <cellStyle name="Tioma Cells No Values 4" xfId="3255" xr:uid="{00000000-0005-0000-0000-0000350D0000}"/>
    <cellStyle name="Tioma Cells No Values 5" xfId="3256" xr:uid="{00000000-0005-0000-0000-0000360D0000}"/>
    <cellStyle name="Tioma Cells No Values 6" xfId="3257" xr:uid="{00000000-0005-0000-0000-0000370D0000}"/>
    <cellStyle name="Tioma Cells No Values 7" xfId="3258" xr:uid="{00000000-0005-0000-0000-0000380D0000}"/>
    <cellStyle name="Tioma Cells No Values 8" xfId="3259" xr:uid="{00000000-0005-0000-0000-0000390D0000}"/>
    <cellStyle name="Tioma Cells No Values 9" xfId="3260" xr:uid="{00000000-0005-0000-0000-00003A0D0000}"/>
    <cellStyle name="Tioma formula" xfId="3261" xr:uid="{00000000-0005-0000-0000-00003B0D0000}"/>
    <cellStyle name="Tioma formula 10" xfId="3262" xr:uid="{00000000-0005-0000-0000-00003C0D0000}"/>
    <cellStyle name="Tioma formula 11" xfId="3263" xr:uid="{00000000-0005-0000-0000-00003D0D0000}"/>
    <cellStyle name="Tioma formula 12" xfId="3264" xr:uid="{00000000-0005-0000-0000-00003E0D0000}"/>
    <cellStyle name="Tioma formula 13" xfId="3265" xr:uid="{00000000-0005-0000-0000-00003F0D0000}"/>
    <cellStyle name="Tioma formula 14" xfId="3266" xr:uid="{00000000-0005-0000-0000-0000400D0000}"/>
    <cellStyle name="Tioma formula 15" xfId="3267" xr:uid="{00000000-0005-0000-0000-0000410D0000}"/>
    <cellStyle name="Tioma formula 16" xfId="3268" xr:uid="{00000000-0005-0000-0000-0000420D0000}"/>
    <cellStyle name="Tioma formula 17" xfId="3269" xr:uid="{00000000-0005-0000-0000-0000430D0000}"/>
    <cellStyle name="Tioma formula 18" xfId="3270" xr:uid="{00000000-0005-0000-0000-0000440D0000}"/>
    <cellStyle name="Tioma formula 19" xfId="3271" xr:uid="{00000000-0005-0000-0000-0000450D0000}"/>
    <cellStyle name="Tioma formula 2" xfId="3272" xr:uid="{00000000-0005-0000-0000-0000460D0000}"/>
    <cellStyle name="Tioma formula 20" xfId="3273" xr:uid="{00000000-0005-0000-0000-0000470D0000}"/>
    <cellStyle name="Tioma formula 21" xfId="3274" xr:uid="{00000000-0005-0000-0000-0000480D0000}"/>
    <cellStyle name="Tioma formula 22" xfId="3275" xr:uid="{00000000-0005-0000-0000-0000490D0000}"/>
    <cellStyle name="Tioma formula 23" xfId="3276" xr:uid="{00000000-0005-0000-0000-00004A0D0000}"/>
    <cellStyle name="Tioma formula 24" xfId="3277" xr:uid="{00000000-0005-0000-0000-00004B0D0000}"/>
    <cellStyle name="Tioma formula 25" xfId="3278" xr:uid="{00000000-0005-0000-0000-00004C0D0000}"/>
    <cellStyle name="Tioma formula 26" xfId="3279" xr:uid="{00000000-0005-0000-0000-00004D0D0000}"/>
    <cellStyle name="Tioma formula 3" xfId="3280" xr:uid="{00000000-0005-0000-0000-00004E0D0000}"/>
    <cellStyle name="Tioma formula 4" xfId="3281" xr:uid="{00000000-0005-0000-0000-00004F0D0000}"/>
    <cellStyle name="Tioma formula 5" xfId="3282" xr:uid="{00000000-0005-0000-0000-0000500D0000}"/>
    <cellStyle name="Tioma formula 6" xfId="3283" xr:uid="{00000000-0005-0000-0000-0000510D0000}"/>
    <cellStyle name="Tioma formula 7" xfId="3284" xr:uid="{00000000-0005-0000-0000-0000520D0000}"/>
    <cellStyle name="Tioma formula 8" xfId="3285" xr:uid="{00000000-0005-0000-0000-0000530D0000}"/>
    <cellStyle name="Tioma formula 9" xfId="3286" xr:uid="{00000000-0005-0000-0000-0000540D0000}"/>
    <cellStyle name="Tioma Input" xfId="3287" xr:uid="{00000000-0005-0000-0000-0000550D0000}"/>
    <cellStyle name="Tioma Input 10" xfId="3288" xr:uid="{00000000-0005-0000-0000-0000560D0000}"/>
    <cellStyle name="Tioma Input 11" xfId="3289" xr:uid="{00000000-0005-0000-0000-0000570D0000}"/>
    <cellStyle name="Tioma Input 12" xfId="3290" xr:uid="{00000000-0005-0000-0000-0000580D0000}"/>
    <cellStyle name="Tioma Input 13" xfId="3291" xr:uid="{00000000-0005-0000-0000-0000590D0000}"/>
    <cellStyle name="Tioma Input 14" xfId="3292" xr:uid="{00000000-0005-0000-0000-00005A0D0000}"/>
    <cellStyle name="Tioma Input 15" xfId="3293" xr:uid="{00000000-0005-0000-0000-00005B0D0000}"/>
    <cellStyle name="Tioma Input 16" xfId="3294" xr:uid="{00000000-0005-0000-0000-00005C0D0000}"/>
    <cellStyle name="Tioma Input 17" xfId="3295" xr:uid="{00000000-0005-0000-0000-00005D0D0000}"/>
    <cellStyle name="Tioma Input 18" xfId="3296" xr:uid="{00000000-0005-0000-0000-00005E0D0000}"/>
    <cellStyle name="Tioma Input 19" xfId="3297" xr:uid="{00000000-0005-0000-0000-00005F0D0000}"/>
    <cellStyle name="Tioma Input 2" xfId="3298" xr:uid="{00000000-0005-0000-0000-0000600D0000}"/>
    <cellStyle name="Tioma Input 20" xfId="3299" xr:uid="{00000000-0005-0000-0000-0000610D0000}"/>
    <cellStyle name="Tioma Input 21" xfId="3300" xr:uid="{00000000-0005-0000-0000-0000620D0000}"/>
    <cellStyle name="Tioma Input 22" xfId="3301" xr:uid="{00000000-0005-0000-0000-0000630D0000}"/>
    <cellStyle name="Tioma Input 23" xfId="3302" xr:uid="{00000000-0005-0000-0000-0000640D0000}"/>
    <cellStyle name="Tioma Input 24" xfId="3303" xr:uid="{00000000-0005-0000-0000-0000650D0000}"/>
    <cellStyle name="Tioma Input 25" xfId="3304" xr:uid="{00000000-0005-0000-0000-0000660D0000}"/>
    <cellStyle name="Tioma Input 26" xfId="3305" xr:uid="{00000000-0005-0000-0000-0000670D0000}"/>
    <cellStyle name="Tioma Input 3" xfId="3306" xr:uid="{00000000-0005-0000-0000-0000680D0000}"/>
    <cellStyle name="Tioma Input 4" xfId="3307" xr:uid="{00000000-0005-0000-0000-0000690D0000}"/>
    <cellStyle name="Tioma Input 5" xfId="3308" xr:uid="{00000000-0005-0000-0000-00006A0D0000}"/>
    <cellStyle name="Tioma Input 6" xfId="3309" xr:uid="{00000000-0005-0000-0000-00006B0D0000}"/>
    <cellStyle name="Tioma Input 7" xfId="3310" xr:uid="{00000000-0005-0000-0000-00006C0D0000}"/>
    <cellStyle name="Tioma Input 8" xfId="3311" xr:uid="{00000000-0005-0000-0000-00006D0D0000}"/>
    <cellStyle name="Tioma Input 9" xfId="3312" xr:uid="{00000000-0005-0000-0000-00006E0D0000}"/>
    <cellStyle name="Tioma style" xfId="3313" xr:uid="{00000000-0005-0000-0000-00006F0D0000}"/>
    <cellStyle name="Tioma style 2" xfId="3314" xr:uid="{00000000-0005-0000-0000-0000700D0000}"/>
    <cellStyle name="Tioma style 3" xfId="3315" xr:uid="{00000000-0005-0000-0000-0000710D0000}"/>
    <cellStyle name="Titel 2" xfId="3316" xr:uid="{00000000-0005-0000-0000-0000720D0000}"/>
    <cellStyle name="Titel 3" xfId="3317" xr:uid="{00000000-0005-0000-0000-0000730D0000}"/>
    <cellStyle name="Title" xfId="3318" xr:uid="{00000000-0005-0000-0000-0000740D0000}"/>
    <cellStyle name="Title 2" xfId="3319" xr:uid="{00000000-0005-0000-0000-0000750D0000}"/>
    <cellStyle name="To" xfId="3320" xr:uid="{00000000-0005-0000-0000-0000760D0000}"/>
    <cellStyle name="Total" xfId="3321" xr:uid="{00000000-0005-0000-0000-0000770D0000}"/>
    <cellStyle name="Total 2" xfId="3322" xr:uid="{00000000-0005-0000-0000-0000780D0000}"/>
    <cellStyle name="Total 2 2" xfId="3323" xr:uid="{00000000-0005-0000-0000-0000790D0000}"/>
    <cellStyle name="Total 3" xfId="3324" xr:uid="{00000000-0005-0000-0000-00007A0D0000}"/>
    <cellStyle name="Total 3 2" xfId="3325" xr:uid="{00000000-0005-0000-0000-00007B0D0000}"/>
    <cellStyle name="Total 4" xfId="3326" xr:uid="{00000000-0005-0000-0000-00007C0D0000}"/>
    <cellStyle name="UAEDhs" xfId="3327" xr:uid="{00000000-0005-0000-0000-00007D0D0000}"/>
    <cellStyle name="uber" xfId="3328" xr:uid="{00000000-0005-0000-0000-00007E0D0000}"/>
    <cellStyle name="Underline_Single" xfId="3329" xr:uid="{00000000-0005-0000-0000-00007F0D0000}"/>
    <cellStyle name="Unlocked" xfId="3330" xr:uid="{00000000-0005-0000-0000-0000800D0000}"/>
    <cellStyle name="unprot" xfId="3331" xr:uid="{00000000-0005-0000-0000-0000810D0000}"/>
    <cellStyle name="_x0002_urrency [0]_ " xfId="3332" xr:uid="{00000000-0005-0000-0000-0000820D0000}"/>
    <cellStyle name="USD" xfId="3333" xr:uid="{00000000-0005-0000-0000-0000830D0000}"/>
    <cellStyle name="Validation" xfId="3334" xr:uid="{00000000-0005-0000-0000-0000840D0000}"/>
    <cellStyle name="Validation 2" xfId="3335" xr:uid="{00000000-0005-0000-0000-0000850D0000}"/>
    <cellStyle name="Validation 3" xfId="3336" xr:uid="{00000000-0005-0000-0000-0000860D0000}"/>
    <cellStyle name="Valiotsikko" xfId="3337" xr:uid="{00000000-0005-0000-0000-0000870D0000}"/>
    <cellStyle name="Valiotsikko 2" xfId="3338" xr:uid="{00000000-0005-0000-0000-0000880D0000}"/>
    <cellStyle name="Valiotsikko 3" xfId="3339" xr:uid="{00000000-0005-0000-0000-0000890D0000}"/>
    <cellStyle name="Valuta [0]_Arcen" xfId="3340" xr:uid="{00000000-0005-0000-0000-00008A0D0000}"/>
    <cellStyle name="Valuta_Arcen" xfId="3341" xr:uid="{00000000-0005-0000-0000-00008B0D0000}"/>
    <cellStyle name="VerdiColumnHeader" xfId="3342" xr:uid="{00000000-0005-0000-0000-00008C0D0000}"/>
    <cellStyle name="VerdiProductNo" xfId="3343" xr:uid="{00000000-0005-0000-0000-00008D0D0000}"/>
    <cellStyle name="VerdiUnitNetPrice" xfId="3344" xr:uid="{00000000-0005-0000-0000-00008E0D0000}"/>
    <cellStyle name="Virgül [0]_Kitap2" xfId="3345" xr:uid="{00000000-0005-0000-0000-00008F0D0000}"/>
    <cellStyle name="Virgül_Kitap2" xfId="3346" xr:uid="{00000000-0005-0000-0000-0000900D0000}"/>
    <cellStyle name="Vstup" xfId="3347" xr:uid="{00000000-0005-0000-0000-0000910D0000}"/>
    <cellStyle name="Výpočet" xfId="3348" xr:uid="{00000000-0005-0000-0000-0000920D0000}"/>
    <cellStyle name="Výstup" xfId="3349" xr:uid="{00000000-0005-0000-0000-0000930D0000}"/>
    <cellStyle name="Vysvětlující text" xfId="3350" xr:uid="{00000000-0005-0000-0000-0000940D0000}"/>
    <cellStyle name="Vдliotsikko" xfId="3351" xr:uid="{00000000-0005-0000-0000-0000950D0000}"/>
    <cellStyle name="Vдliotsikko 2" xfId="3352" xr:uid="{00000000-0005-0000-0000-0000960D0000}"/>
    <cellStyle name="Vдliotsikko 3" xfId="3353" xr:uid="{00000000-0005-0000-0000-0000970D0000}"/>
    <cellStyle name="Währung [0]_2CEMENT" xfId="3354" xr:uid="{00000000-0005-0000-0000-0000980D0000}"/>
    <cellStyle name="Währung[0]" xfId="3355" xr:uid="{00000000-0005-0000-0000-0000990D0000}"/>
    <cellStyle name="Währung_2CEMENT" xfId="3356" xr:uid="{00000000-0005-0000-0000-00009A0D0000}"/>
    <cellStyle name="Warning Text" xfId="3357" xr:uid="{00000000-0005-0000-0000-00009B0D0000}"/>
    <cellStyle name="Warning Text 2" xfId="3358" xr:uid="{00000000-0005-0000-0000-00009C0D0000}"/>
    <cellStyle name="WIP" xfId="3359" xr:uid="{00000000-0005-0000-0000-00009D0D0000}"/>
    <cellStyle name="Wдhrung [0]_Compiling Utility Macros" xfId="3360" xr:uid="{00000000-0005-0000-0000-00009E0D0000}"/>
    <cellStyle name="Wдhrung_Compiling Utility Macros" xfId="3361" xr:uid="{00000000-0005-0000-0000-00009F0D0000}"/>
    <cellStyle name="year" xfId="3362" xr:uid="{00000000-0005-0000-0000-0000A00D0000}"/>
    <cellStyle name="YelNumbersCurr" xfId="3363" xr:uid="{00000000-0005-0000-0000-0000A10D0000}"/>
    <cellStyle name="YelNumbersCurr 2" xfId="3364" xr:uid="{00000000-0005-0000-0000-0000A20D0000}"/>
    <cellStyle name="YelNumbersCurr 3" xfId="3365" xr:uid="{00000000-0005-0000-0000-0000A30D0000}"/>
    <cellStyle name="Yen" xfId="3366" xr:uid="{00000000-0005-0000-0000-0000A40D0000}"/>
    <cellStyle name="Zeilenebene_2_CEMENT" xfId="3367" xr:uid="{00000000-0005-0000-0000-0000A50D0000}"/>
    <cellStyle name="Zero" xfId="3368" xr:uid="{00000000-0005-0000-0000-0000A60D0000}"/>
    <cellStyle name="Zvýraznění 1" xfId="3369" xr:uid="{00000000-0005-0000-0000-0000A70D0000}"/>
    <cellStyle name="Zvýraznění 2" xfId="3370" xr:uid="{00000000-0005-0000-0000-0000A80D0000}"/>
    <cellStyle name="Zvýraznění 3" xfId="3371" xr:uid="{00000000-0005-0000-0000-0000A90D0000}"/>
    <cellStyle name="Zvýraznění 4" xfId="3372" xr:uid="{00000000-0005-0000-0000-0000AA0D0000}"/>
    <cellStyle name="Zvýraznění 5" xfId="3373" xr:uid="{00000000-0005-0000-0000-0000AB0D0000}"/>
    <cellStyle name="Zvýraznění 6" xfId="3374" xr:uid="{00000000-0005-0000-0000-0000AC0D0000}"/>
    <cellStyle name="Акт" xfId="3375" xr:uid="{00000000-0005-0000-0000-0000AD0D0000}"/>
    <cellStyle name="Акт 2" xfId="3376" xr:uid="{00000000-0005-0000-0000-0000AE0D0000}"/>
    <cellStyle name="Акт 3" xfId="3377" xr:uid="{00000000-0005-0000-0000-0000AF0D0000}"/>
    <cellStyle name="АктМТСН" xfId="3378" xr:uid="{00000000-0005-0000-0000-0000B00D0000}"/>
    <cellStyle name="АктМТСН 10" xfId="3379" xr:uid="{00000000-0005-0000-0000-0000B10D0000}"/>
    <cellStyle name="АктМТСН 11" xfId="3380" xr:uid="{00000000-0005-0000-0000-0000B20D0000}"/>
    <cellStyle name="АктМТСН 12" xfId="3381" xr:uid="{00000000-0005-0000-0000-0000B30D0000}"/>
    <cellStyle name="АктМТСН 13" xfId="3382" xr:uid="{00000000-0005-0000-0000-0000B40D0000}"/>
    <cellStyle name="АктМТСН 14" xfId="3383" xr:uid="{00000000-0005-0000-0000-0000B50D0000}"/>
    <cellStyle name="АктМТСН 15" xfId="3384" xr:uid="{00000000-0005-0000-0000-0000B60D0000}"/>
    <cellStyle name="АктМТСН 16" xfId="3385" xr:uid="{00000000-0005-0000-0000-0000B70D0000}"/>
    <cellStyle name="АктМТСН 17" xfId="3386" xr:uid="{00000000-0005-0000-0000-0000B80D0000}"/>
    <cellStyle name="АктМТСН 18" xfId="3387" xr:uid="{00000000-0005-0000-0000-0000B90D0000}"/>
    <cellStyle name="АктМТСН 19" xfId="3388" xr:uid="{00000000-0005-0000-0000-0000BA0D0000}"/>
    <cellStyle name="АктМТСН 2" xfId="3389" xr:uid="{00000000-0005-0000-0000-0000BB0D0000}"/>
    <cellStyle name="АктМТСН 3" xfId="3390" xr:uid="{00000000-0005-0000-0000-0000BC0D0000}"/>
    <cellStyle name="АктМТСН 4" xfId="3391" xr:uid="{00000000-0005-0000-0000-0000BD0D0000}"/>
    <cellStyle name="АктМТСН 5" xfId="3392" xr:uid="{00000000-0005-0000-0000-0000BE0D0000}"/>
    <cellStyle name="АктМТСН 6" xfId="3393" xr:uid="{00000000-0005-0000-0000-0000BF0D0000}"/>
    <cellStyle name="АктМТСН 7" xfId="3394" xr:uid="{00000000-0005-0000-0000-0000C00D0000}"/>
    <cellStyle name="АктМТСН 8" xfId="3395" xr:uid="{00000000-0005-0000-0000-0000C10D0000}"/>
    <cellStyle name="АктМТСН 9" xfId="3396" xr:uid="{00000000-0005-0000-0000-0000C20D0000}"/>
    <cellStyle name="Акцент1 10" xfId="3397" xr:uid="{00000000-0005-0000-0000-0000C30D0000}"/>
    <cellStyle name="Акцент1 11" xfId="3398" xr:uid="{00000000-0005-0000-0000-0000C40D0000}"/>
    <cellStyle name="Акцент1 12" xfId="3399" xr:uid="{00000000-0005-0000-0000-0000C50D0000}"/>
    <cellStyle name="Акцент1 13" xfId="3400" xr:uid="{00000000-0005-0000-0000-0000C60D0000}"/>
    <cellStyle name="Акцент1 14" xfId="3401" xr:uid="{00000000-0005-0000-0000-0000C70D0000}"/>
    <cellStyle name="Акцент1 15" xfId="3402" xr:uid="{00000000-0005-0000-0000-0000C80D0000}"/>
    <cellStyle name="Акцент1 16" xfId="3403" xr:uid="{00000000-0005-0000-0000-0000C90D0000}"/>
    <cellStyle name="Акцент1 17" xfId="3404" xr:uid="{00000000-0005-0000-0000-0000CA0D0000}"/>
    <cellStyle name="Акцент1 18" xfId="3405" xr:uid="{00000000-0005-0000-0000-0000CB0D0000}"/>
    <cellStyle name="Акцент1 19" xfId="3406" xr:uid="{00000000-0005-0000-0000-0000CC0D0000}"/>
    <cellStyle name="Акцент1 2" xfId="3407" xr:uid="{00000000-0005-0000-0000-0000CD0D0000}"/>
    <cellStyle name="Акцент1 2 2" xfId="3408" xr:uid="{00000000-0005-0000-0000-0000CE0D0000}"/>
    <cellStyle name="Акцент1 20" xfId="3409" xr:uid="{00000000-0005-0000-0000-0000CF0D0000}"/>
    <cellStyle name="Акцент1 21" xfId="3410" xr:uid="{00000000-0005-0000-0000-0000D00D0000}"/>
    <cellStyle name="Акцент1 22" xfId="3411" xr:uid="{00000000-0005-0000-0000-0000D10D0000}"/>
    <cellStyle name="Акцент1 23" xfId="3412" xr:uid="{00000000-0005-0000-0000-0000D20D0000}"/>
    <cellStyle name="Акцент1 24" xfId="3413" xr:uid="{00000000-0005-0000-0000-0000D30D0000}"/>
    <cellStyle name="Акцент1 25" xfId="3414" xr:uid="{00000000-0005-0000-0000-0000D40D0000}"/>
    <cellStyle name="Акцент1 26" xfId="3415" xr:uid="{00000000-0005-0000-0000-0000D50D0000}"/>
    <cellStyle name="Акцент1 27" xfId="3416" xr:uid="{00000000-0005-0000-0000-0000D60D0000}"/>
    <cellStyle name="Акцент1 28" xfId="3417" xr:uid="{00000000-0005-0000-0000-0000D70D0000}"/>
    <cellStyle name="Акцент1 29" xfId="3418" xr:uid="{00000000-0005-0000-0000-0000D80D0000}"/>
    <cellStyle name="Акцент1 3" xfId="3419" xr:uid="{00000000-0005-0000-0000-0000D90D0000}"/>
    <cellStyle name="Акцент1 30" xfId="3420" xr:uid="{00000000-0005-0000-0000-0000DA0D0000}"/>
    <cellStyle name="Акцент1 31" xfId="3421" xr:uid="{00000000-0005-0000-0000-0000DB0D0000}"/>
    <cellStyle name="Акцент1 32" xfId="3422" xr:uid="{00000000-0005-0000-0000-0000DC0D0000}"/>
    <cellStyle name="Акцент1 33" xfId="3423" xr:uid="{00000000-0005-0000-0000-0000DD0D0000}"/>
    <cellStyle name="Акцент1 34" xfId="3424" xr:uid="{00000000-0005-0000-0000-0000DE0D0000}"/>
    <cellStyle name="Акцент1 4" xfId="3425" xr:uid="{00000000-0005-0000-0000-0000DF0D0000}"/>
    <cellStyle name="Акцент1 5" xfId="3426" xr:uid="{00000000-0005-0000-0000-0000E00D0000}"/>
    <cellStyle name="Акцент1 6" xfId="3427" xr:uid="{00000000-0005-0000-0000-0000E10D0000}"/>
    <cellStyle name="Акцент1 7" xfId="3428" xr:uid="{00000000-0005-0000-0000-0000E20D0000}"/>
    <cellStyle name="Акцент1 8" xfId="3429" xr:uid="{00000000-0005-0000-0000-0000E30D0000}"/>
    <cellStyle name="Акцент1 9" xfId="3430" xr:uid="{00000000-0005-0000-0000-0000E40D0000}"/>
    <cellStyle name="Акцент2 10" xfId="3431" xr:uid="{00000000-0005-0000-0000-0000E50D0000}"/>
    <cellStyle name="Акцент2 11" xfId="3432" xr:uid="{00000000-0005-0000-0000-0000E60D0000}"/>
    <cellStyle name="Акцент2 12" xfId="3433" xr:uid="{00000000-0005-0000-0000-0000E70D0000}"/>
    <cellStyle name="Акцент2 13" xfId="3434" xr:uid="{00000000-0005-0000-0000-0000E80D0000}"/>
    <cellStyle name="Акцент2 14" xfId="3435" xr:uid="{00000000-0005-0000-0000-0000E90D0000}"/>
    <cellStyle name="Акцент2 15" xfId="3436" xr:uid="{00000000-0005-0000-0000-0000EA0D0000}"/>
    <cellStyle name="Акцент2 16" xfId="3437" xr:uid="{00000000-0005-0000-0000-0000EB0D0000}"/>
    <cellStyle name="Акцент2 17" xfId="3438" xr:uid="{00000000-0005-0000-0000-0000EC0D0000}"/>
    <cellStyle name="Акцент2 18" xfId="3439" xr:uid="{00000000-0005-0000-0000-0000ED0D0000}"/>
    <cellStyle name="Акцент2 19" xfId="3440" xr:uid="{00000000-0005-0000-0000-0000EE0D0000}"/>
    <cellStyle name="Акцент2 2" xfId="3441" xr:uid="{00000000-0005-0000-0000-0000EF0D0000}"/>
    <cellStyle name="Акцент2 2 2" xfId="3442" xr:uid="{00000000-0005-0000-0000-0000F00D0000}"/>
    <cellStyle name="Акцент2 20" xfId="3443" xr:uid="{00000000-0005-0000-0000-0000F10D0000}"/>
    <cellStyle name="Акцент2 21" xfId="3444" xr:uid="{00000000-0005-0000-0000-0000F20D0000}"/>
    <cellStyle name="Акцент2 22" xfId="3445" xr:uid="{00000000-0005-0000-0000-0000F30D0000}"/>
    <cellStyle name="Акцент2 23" xfId="3446" xr:uid="{00000000-0005-0000-0000-0000F40D0000}"/>
    <cellStyle name="Акцент2 24" xfId="3447" xr:uid="{00000000-0005-0000-0000-0000F50D0000}"/>
    <cellStyle name="Акцент2 25" xfId="3448" xr:uid="{00000000-0005-0000-0000-0000F60D0000}"/>
    <cellStyle name="Акцент2 26" xfId="3449" xr:uid="{00000000-0005-0000-0000-0000F70D0000}"/>
    <cellStyle name="Акцент2 27" xfId="3450" xr:uid="{00000000-0005-0000-0000-0000F80D0000}"/>
    <cellStyle name="Акцент2 28" xfId="3451" xr:uid="{00000000-0005-0000-0000-0000F90D0000}"/>
    <cellStyle name="Акцент2 29" xfId="3452" xr:uid="{00000000-0005-0000-0000-0000FA0D0000}"/>
    <cellStyle name="Акцент2 3" xfId="3453" xr:uid="{00000000-0005-0000-0000-0000FB0D0000}"/>
    <cellStyle name="Акцент2 30" xfId="3454" xr:uid="{00000000-0005-0000-0000-0000FC0D0000}"/>
    <cellStyle name="Акцент2 31" xfId="3455" xr:uid="{00000000-0005-0000-0000-0000FD0D0000}"/>
    <cellStyle name="Акцент2 32" xfId="3456" xr:uid="{00000000-0005-0000-0000-0000FE0D0000}"/>
    <cellStyle name="Акцент2 33" xfId="3457" xr:uid="{00000000-0005-0000-0000-0000FF0D0000}"/>
    <cellStyle name="Акцент2 34" xfId="3458" xr:uid="{00000000-0005-0000-0000-0000000E0000}"/>
    <cellStyle name="Акцент2 4" xfId="3459" xr:uid="{00000000-0005-0000-0000-0000010E0000}"/>
    <cellStyle name="Акцент2 5" xfId="3460" xr:uid="{00000000-0005-0000-0000-0000020E0000}"/>
    <cellStyle name="Акцент2 6" xfId="3461" xr:uid="{00000000-0005-0000-0000-0000030E0000}"/>
    <cellStyle name="Акцент2 7" xfId="3462" xr:uid="{00000000-0005-0000-0000-0000040E0000}"/>
    <cellStyle name="Акцент2 8" xfId="3463" xr:uid="{00000000-0005-0000-0000-0000050E0000}"/>
    <cellStyle name="Акцент2 9" xfId="3464" xr:uid="{00000000-0005-0000-0000-0000060E0000}"/>
    <cellStyle name="Акцент3 10" xfId="3465" xr:uid="{00000000-0005-0000-0000-0000070E0000}"/>
    <cellStyle name="Акцент3 11" xfId="3466" xr:uid="{00000000-0005-0000-0000-0000080E0000}"/>
    <cellStyle name="Акцент3 12" xfId="3467" xr:uid="{00000000-0005-0000-0000-0000090E0000}"/>
    <cellStyle name="Акцент3 13" xfId="3468" xr:uid="{00000000-0005-0000-0000-00000A0E0000}"/>
    <cellStyle name="Акцент3 14" xfId="3469" xr:uid="{00000000-0005-0000-0000-00000B0E0000}"/>
    <cellStyle name="Акцент3 15" xfId="3470" xr:uid="{00000000-0005-0000-0000-00000C0E0000}"/>
    <cellStyle name="Акцент3 16" xfId="3471" xr:uid="{00000000-0005-0000-0000-00000D0E0000}"/>
    <cellStyle name="Акцент3 17" xfId="3472" xr:uid="{00000000-0005-0000-0000-00000E0E0000}"/>
    <cellStyle name="Акцент3 18" xfId="3473" xr:uid="{00000000-0005-0000-0000-00000F0E0000}"/>
    <cellStyle name="Акцент3 19" xfId="3474" xr:uid="{00000000-0005-0000-0000-0000100E0000}"/>
    <cellStyle name="Акцент3 2" xfId="3475" xr:uid="{00000000-0005-0000-0000-0000110E0000}"/>
    <cellStyle name="Акцент3 2 2" xfId="3476" xr:uid="{00000000-0005-0000-0000-0000120E0000}"/>
    <cellStyle name="Акцент3 20" xfId="3477" xr:uid="{00000000-0005-0000-0000-0000130E0000}"/>
    <cellStyle name="Акцент3 21" xfId="3478" xr:uid="{00000000-0005-0000-0000-0000140E0000}"/>
    <cellStyle name="Акцент3 22" xfId="3479" xr:uid="{00000000-0005-0000-0000-0000150E0000}"/>
    <cellStyle name="Акцент3 23" xfId="3480" xr:uid="{00000000-0005-0000-0000-0000160E0000}"/>
    <cellStyle name="Акцент3 24" xfId="3481" xr:uid="{00000000-0005-0000-0000-0000170E0000}"/>
    <cellStyle name="Акцент3 25" xfId="3482" xr:uid="{00000000-0005-0000-0000-0000180E0000}"/>
    <cellStyle name="Акцент3 26" xfId="3483" xr:uid="{00000000-0005-0000-0000-0000190E0000}"/>
    <cellStyle name="Акцент3 27" xfId="3484" xr:uid="{00000000-0005-0000-0000-00001A0E0000}"/>
    <cellStyle name="Акцент3 28" xfId="3485" xr:uid="{00000000-0005-0000-0000-00001B0E0000}"/>
    <cellStyle name="Акцент3 29" xfId="3486" xr:uid="{00000000-0005-0000-0000-00001C0E0000}"/>
    <cellStyle name="Акцент3 3" xfId="3487" xr:uid="{00000000-0005-0000-0000-00001D0E0000}"/>
    <cellStyle name="Акцент3 30" xfId="3488" xr:uid="{00000000-0005-0000-0000-00001E0E0000}"/>
    <cellStyle name="Акцент3 31" xfId="3489" xr:uid="{00000000-0005-0000-0000-00001F0E0000}"/>
    <cellStyle name="Акцент3 32" xfId="3490" xr:uid="{00000000-0005-0000-0000-0000200E0000}"/>
    <cellStyle name="Акцент3 33" xfId="3491" xr:uid="{00000000-0005-0000-0000-0000210E0000}"/>
    <cellStyle name="Акцент3 34" xfId="3492" xr:uid="{00000000-0005-0000-0000-0000220E0000}"/>
    <cellStyle name="Акцент3 4" xfId="3493" xr:uid="{00000000-0005-0000-0000-0000230E0000}"/>
    <cellStyle name="Акцент3 5" xfId="3494" xr:uid="{00000000-0005-0000-0000-0000240E0000}"/>
    <cellStyle name="Акцент3 6" xfId="3495" xr:uid="{00000000-0005-0000-0000-0000250E0000}"/>
    <cellStyle name="Акцент3 7" xfId="3496" xr:uid="{00000000-0005-0000-0000-0000260E0000}"/>
    <cellStyle name="Акцент3 8" xfId="3497" xr:uid="{00000000-0005-0000-0000-0000270E0000}"/>
    <cellStyle name="Акцент3 9" xfId="3498" xr:uid="{00000000-0005-0000-0000-0000280E0000}"/>
    <cellStyle name="Акцент4 10" xfId="3499" xr:uid="{00000000-0005-0000-0000-0000290E0000}"/>
    <cellStyle name="Акцент4 11" xfId="3500" xr:uid="{00000000-0005-0000-0000-00002A0E0000}"/>
    <cellStyle name="Акцент4 12" xfId="3501" xr:uid="{00000000-0005-0000-0000-00002B0E0000}"/>
    <cellStyle name="Акцент4 13" xfId="3502" xr:uid="{00000000-0005-0000-0000-00002C0E0000}"/>
    <cellStyle name="Акцент4 14" xfId="3503" xr:uid="{00000000-0005-0000-0000-00002D0E0000}"/>
    <cellStyle name="Акцент4 15" xfId="3504" xr:uid="{00000000-0005-0000-0000-00002E0E0000}"/>
    <cellStyle name="Акцент4 16" xfId="3505" xr:uid="{00000000-0005-0000-0000-00002F0E0000}"/>
    <cellStyle name="Акцент4 17" xfId="3506" xr:uid="{00000000-0005-0000-0000-0000300E0000}"/>
    <cellStyle name="Акцент4 18" xfId="3507" xr:uid="{00000000-0005-0000-0000-0000310E0000}"/>
    <cellStyle name="Акцент4 19" xfId="3508" xr:uid="{00000000-0005-0000-0000-0000320E0000}"/>
    <cellStyle name="Акцент4 2" xfId="3509" xr:uid="{00000000-0005-0000-0000-0000330E0000}"/>
    <cellStyle name="Акцент4 2 2" xfId="3510" xr:uid="{00000000-0005-0000-0000-0000340E0000}"/>
    <cellStyle name="Акцент4 20" xfId="3511" xr:uid="{00000000-0005-0000-0000-0000350E0000}"/>
    <cellStyle name="Акцент4 21" xfId="3512" xr:uid="{00000000-0005-0000-0000-0000360E0000}"/>
    <cellStyle name="Акцент4 22" xfId="3513" xr:uid="{00000000-0005-0000-0000-0000370E0000}"/>
    <cellStyle name="Акцент4 23" xfId="3514" xr:uid="{00000000-0005-0000-0000-0000380E0000}"/>
    <cellStyle name="Акцент4 24" xfId="3515" xr:uid="{00000000-0005-0000-0000-0000390E0000}"/>
    <cellStyle name="Акцент4 25" xfId="3516" xr:uid="{00000000-0005-0000-0000-00003A0E0000}"/>
    <cellStyle name="Акцент4 26" xfId="3517" xr:uid="{00000000-0005-0000-0000-00003B0E0000}"/>
    <cellStyle name="Акцент4 27" xfId="3518" xr:uid="{00000000-0005-0000-0000-00003C0E0000}"/>
    <cellStyle name="Акцент4 28" xfId="3519" xr:uid="{00000000-0005-0000-0000-00003D0E0000}"/>
    <cellStyle name="Акцент4 29" xfId="3520" xr:uid="{00000000-0005-0000-0000-00003E0E0000}"/>
    <cellStyle name="Акцент4 3" xfId="3521" xr:uid="{00000000-0005-0000-0000-00003F0E0000}"/>
    <cellStyle name="Акцент4 30" xfId="3522" xr:uid="{00000000-0005-0000-0000-0000400E0000}"/>
    <cellStyle name="Акцент4 31" xfId="3523" xr:uid="{00000000-0005-0000-0000-0000410E0000}"/>
    <cellStyle name="Акцент4 32" xfId="3524" xr:uid="{00000000-0005-0000-0000-0000420E0000}"/>
    <cellStyle name="Акцент4 33" xfId="3525" xr:uid="{00000000-0005-0000-0000-0000430E0000}"/>
    <cellStyle name="Акцент4 34" xfId="3526" xr:uid="{00000000-0005-0000-0000-0000440E0000}"/>
    <cellStyle name="Акцент4 4" xfId="3527" xr:uid="{00000000-0005-0000-0000-0000450E0000}"/>
    <cellStyle name="Акцент4 5" xfId="3528" xr:uid="{00000000-0005-0000-0000-0000460E0000}"/>
    <cellStyle name="Акцент4 6" xfId="3529" xr:uid="{00000000-0005-0000-0000-0000470E0000}"/>
    <cellStyle name="Акцент4 7" xfId="3530" xr:uid="{00000000-0005-0000-0000-0000480E0000}"/>
    <cellStyle name="Акцент4 8" xfId="3531" xr:uid="{00000000-0005-0000-0000-0000490E0000}"/>
    <cellStyle name="Акцент4 9" xfId="3532" xr:uid="{00000000-0005-0000-0000-00004A0E0000}"/>
    <cellStyle name="Акцент5 10" xfId="3533" xr:uid="{00000000-0005-0000-0000-00004B0E0000}"/>
    <cellStyle name="Акцент5 11" xfId="3534" xr:uid="{00000000-0005-0000-0000-00004C0E0000}"/>
    <cellStyle name="Акцент5 12" xfId="3535" xr:uid="{00000000-0005-0000-0000-00004D0E0000}"/>
    <cellStyle name="Акцент5 13" xfId="3536" xr:uid="{00000000-0005-0000-0000-00004E0E0000}"/>
    <cellStyle name="Акцент5 14" xfId="3537" xr:uid="{00000000-0005-0000-0000-00004F0E0000}"/>
    <cellStyle name="Акцент5 15" xfId="3538" xr:uid="{00000000-0005-0000-0000-0000500E0000}"/>
    <cellStyle name="Акцент5 16" xfId="3539" xr:uid="{00000000-0005-0000-0000-0000510E0000}"/>
    <cellStyle name="Акцент5 17" xfId="3540" xr:uid="{00000000-0005-0000-0000-0000520E0000}"/>
    <cellStyle name="Акцент5 18" xfId="3541" xr:uid="{00000000-0005-0000-0000-0000530E0000}"/>
    <cellStyle name="Акцент5 19" xfId="3542" xr:uid="{00000000-0005-0000-0000-0000540E0000}"/>
    <cellStyle name="Акцент5 2" xfId="3543" xr:uid="{00000000-0005-0000-0000-0000550E0000}"/>
    <cellStyle name="Акцент5 2 2" xfId="3544" xr:uid="{00000000-0005-0000-0000-0000560E0000}"/>
    <cellStyle name="Акцент5 20" xfId="3545" xr:uid="{00000000-0005-0000-0000-0000570E0000}"/>
    <cellStyle name="Акцент5 21" xfId="3546" xr:uid="{00000000-0005-0000-0000-0000580E0000}"/>
    <cellStyle name="Акцент5 22" xfId="3547" xr:uid="{00000000-0005-0000-0000-0000590E0000}"/>
    <cellStyle name="Акцент5 23" xfId="3548" xr:uid="{00000000-0005-0000-0000-00005A0E0000}"/>
    <cellStyle name="Акцент5 24" xfId="3549" xr:uid="{00000000-0005-0000-0000-00005B0E0000}"/>
    <cellStyle name="Акцент5 25" xfId="3550" xr:uid="{00000000-0005-0000-0000-00005C0E0000}"/>
    <cellStyle name="Акцент5 26" xfId="3551" xr:uid="{00000000-0005-0000-0000-00005D0E0000}"/>
    <cellStyle name="Акцент5 27" xfId="3552" xr:uid="{00000000-0005-0000-0000-00005E0E0000}"/>
    <cellStyle name="Акцент5 28" xfId="3553" xr:uid="{00000000-0005-0000-0000-00005F0E0000}"/>
    <cellStyle name="Акцент5 29" xfId="3554" xr:uid="{00000000-0005-0000-0000-0000600E0000}"/>
    <cellStyle name="Акцент5 3" xfId="3555" xr:uid="{00000000-0005-0000-0000-0000610E0000}"/>
    <cellStyle name="Акцент5 30" xfId="3556" xr:uid="{00000000-0005-0000-0000-0000620E0000}"/>
    <cellStyle name="Акцент5 31" xfId="3557" xr:uid="{00000000-0005-0000-0000-0000630E0000}"/>
    <cellStyle name="Акцент5 32" xfId="3558" xr:uid="{00000000-0005-0000-0000-0000640E0000}"/>
    <cellStyle name="Акцент5 33" xfId="3559" xr:uid="{00000000-0005-0000-0000-0000650E0000}"/>
    <cellStyle name="Акцент5 34" xfId="3560" xr:uid="{00000000-0005-0000-0000-0000660E0000}"/>
    <cellStyle name="Акцент5 4" xfId="3561" xr:uid="{00000000-0005-0000-0000-0000670E0000}"/>
    <cellStyle name="Акцент5 5" xfId="3562" xr:uid="{00000000-0005-0000-0000-0000680E0000}"/>
    <cellStyle name="Акцент5 6" xfId="3563" xr:uid="{00000000-0005-0000-0000-0000690E0000}"/>
    <cellStyle name="Акцент5 7" xfId="3564" xr:uid="{00000000-0005-0000-0000-00006A0E0000}"/>
    <cellStyle name="Акцент5 8" xfId="3565" xr:uid="{00000000-0005-0000-0000-00006B0E0000}"/>
    <cellStyle name="Акцент5 9" xfId="3566" xr:uid="{00000000-0005-0000-0000-00006C0E0000}"/>
    <cellStyle name="Акцент6 10" xfId="3567" xr:uid="{00000000-0005-0000-0000-00006D0E0000}"/>
    <cellStyle name="Акцент6 11" xfId="3568" xr:uid="{00000000-0005-0000-0000-00006E0E0000}"/>
    <cellStyle name="Акцент6 12" xfId="3569" xr:uid="{00000000-0005-0000-0000-00006F0E0000}"/>
    <cellStyle name="Акцент6 13" xfId="3570" xr:uid="{00000000-0005-0000-0000-0000700E0000}"/>
    <cellStyle name="Акцент6 14" xfId="3571" xr:uid="{00000000-0005-0000-0000-0000710E0000}"/>
    <cellStyle name="Акцент6 15" xfId="3572" xr:uid="{00000000-0005-0000-0000-0000720E0000}"/>
    <cellStyle name="Акцент6 16" xfId="3573" xr:uid="{00000000-0005-0000-0000-0000730E0000}"/>
    <cellStyle name="Акцент6 17" xfId="3574" xr:uid="{00000000-0005-0000-0000-0000740E0000}"/>
    <cellStyle name="Акцент6 18" xfId="3575" xr:uid="{00000000-0005-0000-0000-0000750E0000}"/>
    <cellStyle name="Акцент6 19" xfId="3576" xr:uid="{00000000-0005-0000-0000-0000760E0000}"/>
    <cellStyle name="Акцент6 2" xfId="3577" xr:uid="{00000000-0005-0000-0000-0000770E0000}"/>
    <cellStyle name="Акцент6 2 2" xfId="3578" xr:uid="{00000000-0005-0000-0000-0000780E0000}"/>
    <cellStyle name="Акцент6 20" xfId="3579" xr:uid="{00000000-0005-0000-0000-0000790E0000}"/>
    <cellStyle name="Акцент6 21" xfId="3580" xr:uid="{00000000-0005-0000-0000-00007A0E0000}"/>
    <cellStyle name="Акцент6 22" xfId="3581" xr:uid="{00000000-0005-0000-0000-00007B0E0000}"/>
    <cellStyle name="Акцент6 23" xfId="3582" xr:uid="{00000000-0005-0000-0000-00007C0E0000}"/>
    <cellStyle name="Акцент6 24" xfId="3583" xr:uid="{00000000-0005-0000-0000-00007D0E0000}"/>
    <cellStyle name="Акцент6 25" xfId="3584" xr:uid="{00000000-0005-0000-0000-00007E0E0000}"/>
    <cellStyle name="Акцент6 26" xfId="3585" xr:uid="{00000000-0005-0000-0000-00007F0E0000}"/>
    <cellStyle name="Акцент6 27" xfId="3586" xr:uid="{00000000-0005-0000-0000-0000800E0000}"/>
    <cellStyle name="Акцент6 28" xfId="3587" xr:uid="{00000000-0005-0000-0000-0000810E0000}"/>
    <cellStyle name="Акцент6 29" xfId="3588" xr:uid="{00000000-0005-0000-0000-0000820E0000}"/>
    <cellStyle name="Акцент6 3" xfId="3589" xr:uid="{00000000-0005-0000-0000-0000830E0000}"/>
    <cellStyle name="Акцент6 30" xfId="3590" xr:uid="{00000000-0005-0000-0000-0000840E0000}"/>
    <cellStyle name="Акцент6 31" xfId="3591" xr:uid="{00000000-0005-0000-0000-0000850E0000}"/>
    <cellStyle name="Акцент6 32" xfId="3592" xr:uid="{00000000-0005-0000-0000-0000860E0000}"/>
    <cellStyle name="Акцент6 33" xfId="3593" xr:uid="{00000000-0005-0000-0000-0000870E0000}"/>
    <cellStyle name="Акцент6 34" xfId="3594" xr:uid="{00000000-0005-0000-0000-0000880E0000}"/>
    <cellStyle name="Акцент6 4" xfId="3595" xr:uid="{00000000-0005-0000-0000-0000890E0000}"/>
    <cellStyle name="Акцент6 5" xfId="3596" xr:uid="{00000000-0005-0000-0000-00008A0E0000}"/>
    <cellStyle name="Акцент6 6" xfId="3597" xr:uid="{00000000-0005-0000-0000-00008B0E0000}"/>
    <cellStyle name="Акцент6 7" xfId="3598" xr:uid="{00000000-0005-0000-0000-00008C0E0000}"/>
    <cellStyle name="Акцент6 8" xfId="3599" xr:uid="{00000000-0005-0000-0000-00008D0E0000}"/>
    <cellStyle name="Акцент6 9" xfId="3600" xr:uid="{00000000-0005-0000-0000-00008E0E0000}"/>
    <cellStyle name="Беззащитный" xfId="3601" xr:uid="{00000000-0005-0000-0000-00008F0E0000}"/>
    <cellStyle name="Беззащитный 10" xfId="3602" xr:uid="{00000000-0005-0000-0000-0000900E0000}"/>
    <cellStyle name="Беззащитный 11" xfId="3603" xr:uid="{00000000-0005-0000-0000-0000910E0000}"/>
    <cellStyle name="Беззащитный 12" xfId="3604" xr:uid="{00000000-0005-0000-0000-0000920E0000}"/>
    <cellStyle name="Беззащитный 13" xfId="3605" xr:uid="{00000000-0005-0000-0000-0000930E0000}"/>
    <cellStyle name="Беззащитный 14" xfId="3606" xr:uid="{00000000-0005-0000-0000-0000940E0000}"/>
    <cellStyle name="Беззащитный 15" xfId="3607" xr:uid="{00000000-0005-0000-0000-0000950E0000}"/>
    <cellStyle name="Беззащитный 16" xfId="3608" xr:uid="{00000000-0005-0000-0000-0000960E0000}"/>
    <cellStyle name="Беззащитный 17" xfId="3609" xr:uid="{00000000-0005-0000-0000-0000970E0000}"/>
    <cellStyle name="Беззащитный 18" xfId="3610" xr:uid="{00000000-0005-0000-0000-0000980E0000}"/>
    <cellStyle name="Беззащитный 19" xfId="3611" xr:uid="{00000000-0005-0000-0000-0000990E0000}"/>
    <cellStyle name="Беззащитный 2" xfId="3612" xr:uid="{00000000-0005-0000-0000-00009A0E0000}"/>
    <cellStyle name="Беззащитный 20" xfId="3613" xr:uid="{00000000-0005-0000-0000-00009B0E0000}"/>
    <cellStyle name="Беззащитный 21" xfId="3614" xr:uid="{00000000-0005-0000-0000-00009C0E0000}"/>
    <cellStyle name="Беззащитный 22" xfId="3615" xr:uid="{00000000-0005-0000-0000-00009D0E0000}"/>
    <cellStyle name="Беззащитный 23" xfId="3616" xr:uid="{00000000-0005-0000-0000-00009E0E0000}"/>
    <cellStyle name="Беззащитный 24" xfId="3617" xr:uid="{00000000-0005-0000-0000-00009F0E0000}"/>
    <cellStyle name="Беззащитный 25" xfId="3618" xr:uid="{00000000-0005-0000-0000-0000A00E0000}"/>
    <cellStyle name="Беззащитный 26" xfId="3619" xr:uid="{00000000-0005-0000-0000-0000A10E0000}"/>
    <cellStyle name="Беззащитный 27" xfId="3620" xr:uid="{00000000-0005-0000-0000-0000A20E0000}"/>
    <cellStyle name="Беззащитный 28" xfId="3621" xr:uid="{00000000-0005-0000-0000-0000A30E0000}"/>
    <cellStyle name="Беззащитный 29" xfId="3622" xr:uid="{00000000-0005-0000-0000-0000A40E0000}"/>
    <cellStyle name="Беззащитный 3" xfId="3623" xr:uid="{00000000-0005-0000-0000-0000A50E0000}"/>
    <cellStyle name="Беззащитный 4" xfId="3624" xr:uid="{00000000-0005-0000-0000-0000A60E0000}"/>
    <cellStyle name="Беззащитный 5" xfId="3625" xr:uid="{00000000-0005-0000-0000-0000A70E0000}"/>
    <cellStyle name="Беззащитный 6" xfId="3626" xr:uid="{00000000-0005-0000-0000-0000A80E0000}"/>
    <cellStyle name="Беззащитный 7" xfId="3627" xr:uid="{00000000-0005-0000-0000-0000A90E0000}"/>
    <cellStyle name="Беззащитный 8" xfId="3628" xr:uid="{00000000-0005-0000-0000-0000AA0E0000}"/>
    <cellStyle name="Беззащитный 9" xfId="3629" xr:uid="{00000000-0005-0000-0000-0000AB0E0000}"/>
    <cellStyle name="Ввод  10" xfId="3630" xr:uid="{00000000-0005-0000-0000-0000AC0E0000}"/>
    <cellStyle name="Ввод  11" xfId="3631" xr:uid="{00000000-0005-0000-0000-0000AD0E0000}"/>
    <cellStyle name="Ввод  12" xfId="3632" xr:uid="{00000000-0005-0000-0000-0000AE0E0000}"/>
    <cellStyle name="Ввод  13" xfId="3633" xr:uid="{00000000-0005-0000-0000-0000AF0E0000}"/>
    <cellStyle name="Ввод  14" xfId="3634" xr:uid="{00000000-0005-0000-0000-0000B00E0000}"/>
    <cellStyle name="Ввод  15" xfId="3635" xr:uid="{00000000-0005-0000-0000-0000B10E0000}"/>
    <cellStyle name="Ввод  16" xfId="3636" xr:uid="{00000000-0005-0000-0000-0000B20E0000}"/>
    <cellStyle name="Ввод  17" xfId="3637" xr:uid="{00000000-0005-0000-0000-0000B30E0000}"/>
    <cellStyle name="Ввод  18" xfId="3638" xr:uid="{00000000-0005-0000-0000-0000B40E0000}"/>
    <cellStyle name="Ввод  19" xfId="3639" xr:uid="{00000000-0005-0000-0000-0000B50E0000}"/>
    <cellStyle name="Ввод  2" xfId="3640" xr:uid="{00000000-0005-0000-0000-0000B60E0000}"/>
    <cellStyle name="Ввод  2 2" xfId="3641" xr:uid="{00000000-0005-0000-0000-0000B70E0000}"/>
    <cellStyle name="Ввод  2 2 2" xfId="3642" xr:uid="{00000000-0005-0000-0000-0000B80E0000}"/>
    <cellStyle name="Ввод  2 3" xfId="3643" xr:uid="{00000000-0005-0000-0000-0000B90E0000}"/>
    <cellStyle name="Ввод  2_02. ДС 25_НПС 12_приложения 2_3_25" xfId="3644" xr:uid="{00000000-0005-0000-0000-0000BA0E0000}"/>
    <cellStyle name="Ввод  20" xfId="3645" xr:uid="{00000000-0005-0000-0000-0000BB0E0000}"/>
    <cellStyle name="Ввод  21" xfId="3646" xr:uid="{00000000-0005-0000-0000-0000BC0E0000}"/>
    <cellStyle name="Ввод  22" xfId="3647" xr:uid="{00000000-0005-0000-0000-0000BD0E0000}"/>
    <cellStyle name="Ввод  23" xfId="3648" xr:uid="{00000000-0005-0000-0000-0000BE0E0000}"/>
    <cellStyle name="Ввод  24" xfId="3649" xr:uid="{00000000-0005-0000-0000-0000BF0E0000}"/>
    <cellStyle name="Ввод  25" xfId="3650" xr:uid="{00000000-0005-0000-0000-0000C00E0000}"/>
    <cellStyle name="Ввод  26" xfId="3651" xr:uid="{00000000-0005-0000-0000-0000C10E0000}"/>
    <cellStyle name="Ввод  27" xfId="3652" xr:uid="{00000000-0005-0000-0000-0000C20E0000}"/>
    <cellStyle name="Ввод  28" xfId="3653" xr:uid="{00000000-0005-0000-0000-0000C30E0000}"/>
    <cellStyle name="Ввод  29" xfId="3654" xr:uid="{00000000-0005-0000-0000-0000C40E0000}"/>
    <cellStyle name="Ввод  3" xfId="3655" xr:uid="{00000000-0005-0000-0000-0000C50E0000}"/>
    <cellStyle name="Ввод  30" xfId="3656" xr:uid="{00000000-0005-0000-0000-0000C60E0000}"/>
    <cellStyle name="Ввод  31" xfId="3657" xr:uid="{00000000-0005-0000-0000-0000C70E0000}"/>
    <cellStyle name="Ввод  32" xfId="3658" xr:uid="{00000000-0005-0000-0000-0000C80E0000}"/>
    <cellStyle name="Ввод  33" xfId="3659" xr:uid="{00000000-0005-0000-0000-0000C90E0000}"/>
    <cellStyle name="Ввод  34" xfId="3660" xr:uid="{00000000-0005-0000-0000-0000CA0E0000}"/>
    <cellStyle name="Ввод  4" xfId="3661" xr:uid="{00000000-0005-0000-0000-0000CB0E0000}"/>
    <cellStyle name="Ввод  5" xfId="3662" xr:uid="{00000000-0005-0000-0000-0000CC0E0000}"/>
    <cellStyle name="Ввод  6" xfId="3663" xr:uid="{00000000-0005-0000-0000-0000CD0E0000}"/>
    <cellStyle name="Ввод  7" xfId="3664" xr:uid="{00000000-0005-0000-0000-0000CE0E0000}"/>
    <cellStyle name="Ввод  8" xfId="3665" xr:uid="{00000000-0005-0000-0000-0000CF0E0000}"/>
    <cellStyle name="Ввод  9" xfId="3666" xr:uid="{00000000-0005-0000-0000-0000D00E0000}"/>
    <cellStyle name="ВедРесурсов" xfId="3667" xr:uid="{00000000-0005-0000-0000-0000D10E0000}"/>
    <cellStyle name="ВедРесурсов 2" xfId="3668" xr:uid="{00000000-0005-0000-0000-0000D20E0000}"/>
    <cellStyle name="ВедРесурсов 3" xfId="3669" xr:uid="{00000000-0005-0000-0000-0000D30E0000}"/>
    <cellStyle name="ВедРесурсовАкт" xfId="3670" xr:uid="{00000000-0005-0000-0000-0000D40E0000}"/>
    <cellStyle name="Верт. заголовок" xfId="3671" xr:uid="{00000000-0005-0000-0000-0000D50E0000}"/>
    <cellStyle name="Вывод 10" xfId="3672" xr:uid="{00000000-0005-0000-0000-0000D60E0000}"/>
    <cellStyle name="Вывод 11" xfId="3673" xr:uid="{00000000-0005-0000-0000-0000D70E0000}"/>
    <cellStyle name="Вывод 12" xfId="3674" xr:uid="{00000000-0005-0000-0000-0000D80E0000}"/>
    <cellStyle name="Вывод 13" xfId="3675" xr:uid="{00000000-0005-0000-0000-0000D90E0000}"/>
    <cellStyle name="Вывод 14" xfId="3676" xr:uid="{00000000-0005-0000-0000-0000DA0E0000}"/>
    <cellStyle name="Вывод 15" xfId="3677" xr:uid="{00000000-0005-0000-0000-0000DB0E0000}"/>
    <cellStyle name="Вывод 16" xfId="3678" xr:uid="{00000000-0005-0000-0000-0000DC0E0000}"/>
    <cellStyle name="Вывод 17" xfId="3679" xr:uid="{00000000-0005-0000-0000-0000DD0E0000}"/>
    <cellStyle name="Вывод 18" xfId="3680" xr:uid="{00000000-0005-0000-0000-0000DE0E0000}"/>
    <cellStyle name="Вывод 19" xfId="3681" xr:uid="{00000000-0005-0000-0000-0000DF0E0000}"/>
    <cellStyle name="Вывод 2" xfId="3682" xr:uid="{00000000-0005-0000-0000-0000E00E0000}"/>
    <cellStyle name="Вывод 2 2" xfId="3683" xr:uid="{00000000-0005-0000-0000-0000E10E0000}"/>
    <cellStyle name="Вывод 2 2 2" xfId="3684" xr:uid="{00000000-0005-0000-0000-0000E20E0000}"/>
    <cellStyle name="Вывод 2 3" xfId="3685" xr:uid="{00000000-0005-0000-0000-0000E30E0000}"/>
    <cellStyle name="Вывод 2_02. ДС 25_НПС 12_приложения 2_3_25" xfId="3686" xr:uid="{00000000-0005-0000-0000-0000E40E0000}"/>
    <cellStyle name="Вывод 20" xfId="3687" xr:uid="{00000000-0005-0000-0000-0000E50E0000}"/>
    <cellStyle name="Вывод 21" xfId="3688" xr:uid="{00000000-0005-0000-0000-0000E60E0000}"/>
    <cellStyle name="Вывод 22" xfId="3689" xr:uid="{00000000-0005-0000-0000-0000E70E0000}"/>
    <cellStyle name="Вывод 23" xfId="3690" xr:uid="{00000000-0005-0000-0000-0000E80E0000}"/>
    <cellStyle name="Вывод 24" xfId="3691" xr:uid="{00000000-0005-0000-0000-0000E90E0000}"/>
    <cellStyle name="Вывод 25" xfId="3692" xr:uid="{00000000-0005-0000-0000-0000EA0E0000}"/>
    <cellStyle name="Вывод 26" xfId="3693" xr:uid="{00000000-0005-0000-0000-0000EB0E0000}"/>
    <cellStyle name="Вывод 27" xfId="3694" xr:uid="{00000000-0005-0000-0000-0000EC0E0000}"/>
    <cellStyle name="Вывод 28" xfId="3695" xr:uid="{00000000-0005-0000-0000-0000ED0E0000}"/>
    <cellStyle name="Вывод 29" xfId="3696" xr:uid="{00000000-0005-0000-0000-0000EE0E0000}"/>
    <cellStyle name="Вывод 3" xfId="3697" xr:uid="{00000000-0005-0000-0000-0000EF0E0000}"/>
    <cellStyle name="Вывод 30" xfId="3698" xr:uid="{00000000-0005-0000-0000-0000F00E0000}"/>
    <cellStyle name="Вывод 31" xfId="3699" xr:uid="{00000000-0005-0000-0000-0000F10E0000}"/>
    <cellStyle name="Вывод 32" xfId="3700" xr:uid="{00000000-0005-0000-0000-0000F20E0000}"/>
    <cellStyle name="Вывод 33" xfId="3701" xr:uid="{00000000-0005-0000-0000-0000F30E0000}"/>
    <cellStyle name="Вывод 34" xfId="3702" xr:uid="{00000000-0005-0000-0000-0000F40E0000}"/>
    <cellStyle name="Вывод 4" xfId="3703" xr:uid="{00000000-0005-0000-0000-0000F50E0000}"/>
    <cellStyle name="Вывод 5" xfId="3704" xr:uid="{00000000-0005-0000-0000-0000F60E0000}"/>
    <cellStyle name="Вывод 6" xfId="3705" xr:uid="{00000000-0005-0000-0000-0000F70E0000}"/>
    <cellStyle name="Вывод 7" xfId="3706" xr:uid="{00000000-0005-0000-0000-0000F80E0000}"/>
    <cellStyle name="Вывод 8" xfId="3707" xr:uid="{00000000-0005-0000-0000-0000F90E0000}"/>
    <cellStyle name="Вывод 9" xfId="3708" xr:uid="{00000000-0005-0000-0000-0000FA0E0000}"/>
    <cellStyle name="Вычисление 10" xfId="3709" xr:uid="{00000000-0005-0000-0000-0000FB0E0000}"/>
    <cellStyle name="Вычисление 11" xfId="3710" xr:uid="{00000000-0005-0000-0000-0000FC0E0000}"/>
    <cellStyle name="Вычисление 12" xfId="3711" xr:uid="{00000000-0005-0000-0000-0000FD0E0000}"/>
    <cellStyle name="Вычисление 13" xfId="3712" xr:uid="{00000000-0005-0000-0000-0000FE0E0000}"/>
    <cellStyle name="Вычисление 14" xfId="3713" xr:uid="{00000000-0005-0000-0000-0000FF0E0000}"/>
    <cellStyle name="Вычисление 15" xfId="3714" xr:uid="{00000000-0005-0000-0000-0000000F0000}"/>
    <cellStyle name="Вычисление 16" xfId="3715" xr:uid="{00000000-0005-0000-0000-0000010F0000}"/>
    <cellStyle name="Вычисление 17" xfId="3716" xr:uid="{00000000-0005-0000-0000-0000020F0000}"/>
    <cellStyle name="Вычисление 18" xfId="3717" xr:uid="{00000000-0005-0000-0000-0000030F0000}"/>
    <cellStyle name="Вычисление 19" xfId="3718" xr:uid="{00000000-0005-0000-0000-0000040F0000}"/>
    <cellStyle name="Вычисление 2" xfId="3719" xr:uid="{00000000-0005-0000-0000-0000050F0000}"/>
    <cellStyle name="Вычисление 2 2" xfId="3720" xr:uid="{00000000-0005-0000-0000-0000060F0000}"/>
    <cellStyle name="Вычисление 2 2 2" xfId="3721" xr:uid="{00000000-0005-0000-0000-0000070F0000}"/>
    <cellStyle name="Вычисление 2 3" xfId="3722" xr:uid="{00000000-0005-0000-0000-0000080F0000}"/>
    <cellStyle name="Вычисление 2_02. ДС 25_НПС 12_приложения 2_3_25" xfId="3723" xr:uid="{00000000-0005-0000-0000-0000090F0000}"/>
    <cellStyle name="Вычисление 20" xfId="3724" xr:uid="{00000000-0005-0000-0000-00000A0F0000}"/>
    <cellStyle name="Вычисление 21" xfId="3725" xr:uid="{00000000-0005-0000-0000-00000B0F0000}"/>
    <cellStyle name="Вычисление 22" xfId="3726" xr:uid="{00000000-0005-0000-0000-00000C0F0000}"/>
    <cellStyle name="Вычисление 23" xfId="3727" xr:uid="{00000000-0005-0000-0000-00000D0F0000}"/>
    <cellStyle name="Вычисление 24" xfId="3728" xr:uid="{00000000-0005-0000-0000-00000E0F0000}"/>
    <cellStyle name="Вычисление 25" xfId="3729" xr:uid="{00000000-0005-0000-0000-00000F0F0000}"/>
    <cellStyle name="Вычисление 26" xfId="3730" xr:uid="{00000000-0005-0000-0000-0000100F0000}"/>
    <cellStyle name="Вычисление 27" xfId="3731" xr:uid="{00000000-0005-0000-0000-0000110F0000}"/>
    <cellStyle name="Вычисление 28" xfId="3732" xr:uid="{00000000-0005-0000-0000-0000120F0000}"/>
    <cellStyle name="Вычисление 29" xfId="3733" xr:uid="{00000000-0005-0000-0000-0000130F0000}"/>
    <cellStyle name="Вычисление 3" xfId="3734" xr:uid="{00000000-0005-0000-0000-0000140F0000}"/>
    <cellStyle name="Вычисление 30" xfId="3735" xr:uid="{00000000-0005-0000-0000-0000150F0000}"/>
    <cellStyle name="Вычисление 31" xfId="3736" xr:uid="{00000000-0005-0000-0000-0000160F0000}"/>
    <cellStyle name="Вычисление 32" xfId="3737" xr:uid="{00000000-0005-0000-0000-0000170F0000}"/>
    <cellStyle name="Вычисление 33" xfId="3738" xr:uid="{00000000-0005-0000-0000-0000180F0000}"/>
    <cellStyle name="Вычисление 34" xfId="3739" xr:uid="{00000000-0005-0000-0000-0000190F0000}"/>
    <cellStyle name="Вычисление 4" xfId="3740" xr:uid="{00000000-0005-0000-0000-00001A0F0000}"/>
    <cellStyle name="Вычисление 5" xfId="3741" xr:uid="{00000000-0005-0000-0000-00001B0F0000}"/>
    <cellStyle name="Вычисление 6" xfId="3742" xr:uid="{00000000-0005-0000-0000-00001C0F0000}"/>
    <cellStyle name="Вычисление 7" xfId="3743" xr:uid="{00000000-0005-0000-0000-00001D0F0000}"/>
    <cellStyle name="Вычисление 8" xfId="3744" xr:uid="{00000000-0005-0000-0000-00001E0F0000}"/>
    <cellStyle name="Вычисление 9" xfId="3745" xr:uid="{00000000-0005-0000-0000-00001F0F0000}"/>
    <cellStyle name="Гиперссылка" xfId="3746" xr:uid="{00000000-0005-0000-0000-0000200F0000}"/>
    <cellStyle name="Гиперссылка 2" xfId="3747" xr:uid="{00000000-0005-0000-0000-0000210F0000}"/>
    <cellStyle name="Гиперссылка 2 2" xfId="3748" xr:uid="{00000000-0005-0000-0000-0000220F0000}"/>
    <cellStyle name="Гиперссылка 2 2 2" xfId="3749" xr:uid="{00000000-0005-0000-0000-0000230F0000}"/>
    <cellStyle name="Гиперссылка 2 3" xfId="3750" xr:uid="{00000000-0005-0000-0000-0000240F0000}"/>
    <cellStyle name="Гиперссылка 2 4" xfId="3751" xr:uid="{00000000-0005-0000-0000-0000250F0000}"/>
    <cellStyle name="Гиперссылка 3" xfId="3752" xr:uid="{00000000-0005-0000-0000-0000260F0000}"/>
    <cellStyle name="Гиперссылка 3 2" xfId="3753" xr:uid="{00000000-0005-0000-0000-0000270F0000}"/>
    <cellStyle name="Гиперссылка 4" xfId="3754" xr:uid="{00000000-0005-0000-0000-0000280F0000}"/>
    <cellStyle name="Гиперссылка 5" xfId="3755" xr:uid="{00000000-0005-0000-0000-0000290F0000}"/>
    <cellStyle name="Гиперссылка 6" xfId="15078" xr:uid="{00000000-0005-0000-0000-00002A0F0000}"/>
    <cellStyle name="Дата" xfId="3756" xr:uid="{00000000-0005-0000-0000-00002B0F0000}"/>
    <cellStyle name="Дата 2" xfId="3757" xr:uid="{00000000-0005-0000-0000-00002C0F0000}"/>
    <cellStyle name="Денежный" xfId="11603" builtinId="4"/>
    <cellStyle name="Денежный [0] 2" xfId="3758" xr:uid="{00000000-0005-0000-0000-00002E0F0000}"/>
    <cellStyle name="Денежный [0] 2 2" xfId="13271" xr:uid="{00000000-0005-0000-0000-00002F0F0000}"/>
    <cellStyle name="Денежный [0] 3" xfId="3759" xr:uid="{00000000-0005-0000-0000-0000300F0000}"/>
    <cellStyle name="Денежный 2" xfId="3760" xr:uid="{00000000-0005-0000-0000-0000310F0000}"/>
    <cellStyle name="Денежный 2 10" xfId="13272" xr:uid="{00000000-0005-0000-0000-0000320F0000}"/>
    <cellStyle name="Денежный 2 2" xfId="3761" xr:uid="{00000000-0005-0000-0000-0000330F0000}"/>
    <cellStyle name="Денежный 2 2 2" xfId="3762" xr:uid="{00000000-0005-0000-0000-0000340F0000}"/>
    <cellStyle name="Денежный 2 2 2 2" xfId="13274" xr:uid="{00000000-0005-0000-0000-0000350F0000}"/>
    <cellStyle name="Денежный 2 2 3" xfId="3763" xr:uid="{00000000-0005-0000-0000-0000360F0000}"/>
    <cellStyle name="Денежный 2 2 3 2" xfId="13275" xr:uid="{00000000-0005-0000-0000-0000370F0000}"/>
    <cellStyle name="Денежный 2 2 4" xfId="13273" xr:uid="{00000000-0005-0000-0000-0000380F0000}"/>
    <cellStyle name="Денежный 2 3" xfId="3764" xr:uid="{00000000-0005-0000-0000-0000390F0000}"/>
    <cellStyle name="Денежный 2 3 2" xfId="3765" xr:uid="{00000000-0005-0000-0000-00003A0F0000}"/>
    <cellStyle name="Денежный 2 3 2 2" xfId="13277" xr:uid="{00000000-0005-0000-0000-00003B0F0000}"/>
    <cellStyle name="Денежный 2 3 3" xfId="3766" xr:uid="{00000000-0005-0000-0000-00003C0F0000}"/>
    <cellStyle name="Денежный 2 3 3 2" xfId="13278" xr:uid="{00000000-0005-0000-0000-00003D0F0000}"/>
    <cellStyle name="Денежный 2 3 4" xfId="13276" xr:uid="{00000000-0005-0000-0000-00003E0F0000}"/>
    <cellStyle name="Денежный 2 4" xfId="3767" xr:uid="{00000000-0005-0000-0000-00003F0F0000}"/>
    <cellStyle name="Денежный 2 4 2" xfId="3768" xr:uid="{00000000-0005-0000-0000-0000400F0000}"/>
    <cellStyle name="Денежный 2 4 2 2" xfId="13279" xr:uid="{00000000-0005-0000-0000-0000410F0000}"/>
    <cellStyle name="Денежный 2 4 3" xfId="3769" xr:uid="{00000000-0005-0000-0000-0000420F0000}"/>
    <cellStyle name="Денежный 2 4 3 2" xfId="13280" xr:uid="{00000000-0005-0000-0000-0000430F0000}"/>
    <cellStyle name="Денежный 2 5" xfId="3770" xr:uid="{00000000-0005-0000-0000-0000440F0000}"/>
    <cellStyle name="Денежный 2 5 2" xfId="3771" xr:uid="{00000000-0005-0000-0000-0000450F0000}"/>
    <cellStyle name="Денежный 2 5 3" xfId="3772" xr:uid="{00000000-0005-0000-0000-0000460F0000}"/>
    <cellStyle name="Денежный 2 5 3 2" xfId="13281" xr:uid="{00000000-0005-0000-0000-0000470F0000}"/>
    <cellStyle name="Денежный 2 6" xfId="3773" xr:uid="{00000000-0005-0000-0000-0000480F0000}"/>
    <cellStyle name="Денежный 2 6 2" xfId="3774" xr:uid="{00000000-0005-0000-0000-0000490F0000}"/>
    <cellStyle name="Денежный 2 6 2 2" xfId="13283" xr:uid="{00000000-0005-0000-0000-00004A0F0000}"/>
    <cellStyle name="Денежный 2 6 3" xfId="13282" xr:uid="{00000000-0005-0000-0000-00004B0F0000}"/>
    <cellStyle name="Денежный 2 7" xfId="3775" xr:uid="{00000000-0005-0000-0000-00004C0F0000}"/>
    <cellStyle name="Денежный 2 8" xfId="3776" xr:uid="{00000000-0005-0000-0000-00004D0F0000}"/>
    <cellStyle name="Денежный 2 8 2" xfId="13284" xr:uid="{00000000-0005-0000-0000-00004E0F0000}"/>
    <cellStyle name="Денежный 2 9" xfId="3777" xr:uid="{00000000-0005-0000-0000-00004F0F0000}"/>
    <cellStyle name="Денежный 2 9 2" xfId="13285" xr:uid="{00000000-0005-0000-0000-0000500F0000}"/>
    <cellStyle name="Денежный 3" xfId="3778" xr:uid="{00000000-0005-0000-0000-0000510F0000}"/>
    <cellStyle name="Денежный 3 2" xfId="3779" xr:uid="{00000000-0005-0000-0000-0000520F0000}"/>
    <cellStyle name="Денежный 3 2 2" xfId="3780" xr:uid="{00000000-0005-0000-0000-0000530F0000}"/>
    <cellStyle name="Денежный 3 2 2 2" xfId="13286" xr:uid="{00000000-0005-0000-0000-0000540F0000}"/>
    <cellStyle name="Денежный 3 3" xfId="3781" xr:uid="{00000000-0005-0000-0000-0000550F0000}"/>
    <cellStyle name="Денежный 3 3 2" xfId="3782" xr:uid="{00000000-0005-0000-0000-0000560F0000}"/>
    <cellStyle name="Денежный 3 3 2 2" xfId="3783" xr:uid="{00000000-0005-0000-0000-0000570F0000}"/>
    <cellStyle name="Денежный 3 3 2 2 2" xfId="11655" xr:uid="{00000000-0005-0000-0000-0000580F0000}"/>
    <cellStyle name="Денежный 3 3 2 2 3" xfId="13289" xr:uid="{00000000-0005-0000-0000-0000590F0000}"/>
    <cellStyle name="Денежный 3 3 2 3" xfId="11654" xr:uid="{00000000-0005-0000-0000-00005A0F0000}"/>
    <cellStyle name="Денежный 3 3 2 4" xfId="13288" xr:uid="{00000000-0005-0000-0000-00005B0F0000}"/>
    <cellStyle name="Денежный 3 3 3" xfId="13287" xr:uid="{00000000-0005-0000-0000-00005C0F0000}"/>
    <cellStyle name="Денежный 3 4" xfId="3784" xr:uid="{00000000-0005-0000-0000-00005D0F0000}"/>
    <cellStyle name="Денежный 3 4 2" xfId="3785" xr:uid="{00000000-0005-0000-0000-00005E0F0000}"/>
    <cellStyle name="Денежный 3 4 2 2" xfId="11657" xr:uid="{00000000-0005-0000-0000-00005F0F0000}"/>
    <cellStyle name="Денежный 3 4 2 3" xfId="13291" xr:uid="{00000000-0005-0000-0000-0000600F0000}"/>
    <cellStyle name="Денежный 3 4 3" xfId="11656" xr:uid="{00000000-0005-0000-0000-0000610F0000}"/>
    <cellStyle name="Денежный 3 4 4" xfId="13290" xr:uid="{00000000-0005-0000-0000-0000620F0000}"/>
    <cellStyle name="Денежный 4" xfId="3786" xr:uid="{00000000-0005-0000-0000-0000630F0000}"/>
    <cellStyle name="Денежный 5" xfId="3787" xr:uid="{00000000-0005-0000-0000-0000640F0000}"/>
    <cellStyle name="Денежный 6" xfId="3788" xr:uid="{00000000-0005-0000-0000-0000650F0000}"/>
    <cellStyle name="для_заполнения" xfId="3789" xr:uid="{00000000-0005-0000-0000-0000660F0000}"/>
    <cellStyle name="Заголовок" xfId="3790" xr:uid="{00000000-0005-0000-0000-0000670F0000}"/>
    <cellStyle name="Заголовок 1 1" xfId="3791" xr:uid="{00000000-0005-0000-0000-0000680F0000}"/>
    <cellStyle name="Заголовок 1 10" xfId="3792" xr:uid="{00000000-0005-0000-0000-0000690F0000}"/>
    <cellStyle name="Заголовок 1 11" xfId="3793" xr:uid="{00000000-0005-0000-0000-00006A0F0000}"/>
    <cellStyle name="Заголовок 1 12" xfId="3794" xr:uid="{00000000-0005-0000-0000-00006B0F0000}"/>
    <cellStyle name="Заголовок 1 13" xfId="3795" xr:uid="{00000000-0005-0000-0000-00006C0F0000}"/>
    <cellStyle name="Заголовок 1 14" xfId="3796" xr:uid="{00000000-0005-0000-0000-00006D0F0000}"/>
    <cellStyle name="Заголовок 1 15" xfId="3797" xr:uid="{00000000-0005-0000-0000-00006E0F0000}"/>
    <cellStyle name="Заголовок 1 16" xfId="3798" xr:uid="{00000000-0005-0000-0000-00006F0F0000}"/>
    <cellStyle name="Заголовок 1 17" xfId="3799" xr:uid="{00000000-0005-0000-0000-0000700F0000}"/>
    <cellStyle name="Заголовок 1 18" xfId="3800" xr:uid="{00000000-0005-0000-0000-0000710F0000}"/>
    <cellStyle name="Заголовок 1 19" xfId="3801" xr:uid="{00000000-0005-0000-0000-0000720F0000}"/>
    <cellStyle name="Заголовок 1 2" xfId="3802" xr:uid="{00000000-0005-0000-0000-0000730F0000}"/>
    <cellStyle name="Заголовок 1 2 2" xfId="3803" xr:uid="{00000000-0005-0000-0000-0000740F0000}"/>
    <cellStyle name="Заголовок 1 2_02. ДС 25_НПС 12_приложения 2_3_25" xfId="3804" xr:uid="{00000000-0005-0000-0000-0000750F0000}"/>
    <cellStyle name="Заголовок 1 20" xfId="3805" xr:uid="{00000000-0005-0000-0000-0000760F0000}"/>
    <cellStyle name="Заголовок 1 21" xfId="3806" xr:uid="{00000000-0005-0000-0000-0000770F0000}"/>
    <cellStyle name="Заголовок 1 22" xfId="3807" xr:uid="{00000000-0005-0000-0000-0000780F0000}"/>
    <cellStyle name="Заголовок 1 23" xfId="3808" xr:uid="{00000000-0005-0000-0000-0000790F0000}"/>
    <cellStyle name="Заголовок 1 24" xfId="3809" xr:uid="{00000000-0005-0000-0000-00007A0F0000}"/>
    <cellStyle name="Заголовок 1 25" xfId="3810" xr:uid="{00000000-0005-0000-0000-00007B0F0000}"/>
    <cellStyle name="Заголовок 1 26" xfId="3811" xr:uid="{00000000-0005-0000-0000-00007C0F0000}"/>
    <cellStyle name="Заголовок 1 27" xfId="3812" xr:uid="{00000000-0005-0000-0000-00007D0F0000}"/>
    <cellStyle name="Заголовок 1 28" xfId="3813" xr:uid="{00000000-0005-0000-0000-00007E0F0000}"/>
    <cellStyle name="Заголовок 1 29" xfId="3814" xr:uid="{00000000-0005-0000-0000-00007F0F0000}"/>
    <cellStyle name="Заголовок 1 3" xfId="3815" xr:uid="{00000000-0005-0000-0000-0000800F0000}"/>
    <cellStyle name="Заголовок 1 30" xfId="3816" xr:uid="{00000000-0005-0000-0000-0000810F0000}"/>
    <cellStyle name="Заголовок 1 31" xfId="3817" xr:uid="{00000000-0005-0000-0000-0000820F0000}"/>
    <cellStyle name="Заголовок 1 32" xfId="3818" xr:uid="{00000000-0005-0000-0000-0000830F0000}"/>
    <cellStyle name="Заголовок 1 33" xfId="3819" xr:uid="{00000000-0005-0000-0000-0000840F0000}"/>
    <cellStyle name="Заголовок 1 34" xfId="3820" xr:uid="{00000000-0005-0000-0000-0000850F0000}"/>
    <cellStyle name="Заголовок 1 4" xfId="3821" xr:uid="{00000000-0005-0000-0000-0000860F0000}"/>
    <cellStyle name="Заголовок 1 5" xfId="3822" xr:uid="{00000000-0005-0000-0000-0000870F0000}"/>
    <cellStyle name="Заголовок 1 6" xfId="3823" xr:uid="{00000000-0005-0000-0000-0000880F0000}"/>
    <cellStyle name="Заголовок 1 7" xfId="3824" xr:uid="{00000000-0005-0000-0000-0000890F0000}"/>
    <cellStyle name="Заголовок 1 8" xfId="3825" xr:uid="{00000000-0005-0000-0000-00008A0F0000}"/>
    <cellStyle name="Заголовок 1 9" xfId="3826" xr:uid="{00000000-0005-0000-0000-00008B0F0000}"/>
    <cellStyle name="Заголовок 2 10" xfId="3827" xr:uid="{00000000-0005-0000-0000-00008C0F0000}"/>
    <cellStyle name="Заголовок 2 11" xfId="3828" xr:uid="{00000000-0005-0000-0000-00008D0F0000}"/>
    <cellStyle name="Заголовок 2 12" xfId="3829" xr:uid="{00000000-0005-0000-0000-00008E0F0000}"/>
    <cellStyle name="Заголовок 2 13" xfId="3830" xr:uid="{00000000-0005-0000-0000-00008F0F0000}"/>
    <cellStyle name="Заголовок 2 14" xfId="3831" xr:uid="{00000000-0005-0000-0000-0000900F0000}"/>
    <cellStyle name="Заголовок 2 15" xfId="3832" xr:uid="{00000000-0005-0000-0000-0000910F0000}"/>
    <cellStyle name="Заголовок 2 16" xfId="3833" xr:uid="{00000000-0005-0000-0000-0000920F0000}"/>
    <cellStyle name="Заголовок 2 17" xfId="3834" xr:uid="{00000000-0005-0000-0000-0000930F0000}"/>
    <cellStyle name="Заголовок 2 18" xfId="3835" xr:uid="{00000000-0005-0000-0000-0000940F0000}"/>
    <cellStyle name="Заголовок 2 19" xfId="3836" xr:uid="{00000000-0005-0000-0000-0000950F0000}"/>
    <cellStyle name="Заголовок 2 2" xfId="3837" xr:uid="{00000000-0005-0000-0000-0000960F0000}"/>
    <cellStyle name="Заголовок 2 2 2" xfId="3838" xr:uid="{00000000-0005-0000-0000-0000970F0000}"/>
    <cellStyle name="Заголовок 2 2_02. ДС 25_НПС 12_приложения 2_3_25" xfId="3839" xr:uid="{00000000-0005-0000-0000-0000980F0000}"/>
    <cellStyle name="Заголовок 2 20" xfId="3840" xr:uid="{00000000-0005-0000-0000-0000990F0000}"/>
    <cellStyle name="Заголовок 2 21" xfId="3841" xr:uid="{00000000-0005-0000-0000-00009A0F0000}"/>
    <cellStyle name="Заголовок 2 22" xfId="3842" xr:uid="{00000000-0005-0000-0000-00009B0F0000}"/>
    <cellStyle name="Заголовок 2 23" xfId="3843" xr:uid="{00000000-0005-0000-0000-00009C0F0000}"/>
    <cellStyle name="Заголовок 2 24" xfId="3844" xr:uid="{00000000-0005-0000-0000-00009D0F0000}"/>
    <cellStyle name="Заголовок 2 25" xfId="3845" xr:uid="{00000000-0005-0000-0000-00009E0F0000}"/>
    <cellStyle name="Заголовок 2 26" xfId="3846" xr:uid="{00000000-0005-0000-0000-00009F0F0000}"/>
    <cellStyle name="Заголовок 2 27" xfId="3847" xr:uid="{00000000-0005-0000-0000-0000A00F0000}"/>
    <cellStyle name="Заголовок 2 28" xfId="3848" xr:uid="{00000000-0005-0000-0000-0000A10F0000}"/>
    <cellStyle name="Заголовок 2 29" xfId="3849" xr:uid="{00000000-0005-0000-0000-0000A20F0000}"/>
    <cellStyle name="Заголовок 2 3" xfId="3850" xr:uid="{00000000-0005-0000-0000-0000A30F0000}"/>
    <cellStyle name="Заголовок 2 30" xfId="3851" xr:uid="{00000000-0005-0000-0000-0000A40F0000}"/>
    <cellStyle name="Заголовок 2 31" xfId="3852" xr:uid="{00000000-0005-0000-0000-0000A50F0000}"/>
    <cellStyle name="Заголовок 2 32" xfId="3853" xr:uid="{00000000-0005-0000-0000-0000A60F0000}"/>
    <cellStyle name="Заголовок 2 33" xfId="3854" xr:uid="{00000000-0005-0000-0000-0000A70F0000}"/>
    <cellStyle name="Заголовок 2 34" xfId="3855" xr:uid="{00000000-0005-0000-0000-0000A80F0000}"/>
    <cellStyle name="Заголовок 2 4" xfId="3856" xr:uid="{00000000-0005-0000-0000-0000A90F0000}"/>
    <cellStyle name="Заголовок 2 5" xfId="3857" xr:uid="{00000000-0005-0000-0000-0000AA0F0000}"/>
    <cellStyle name="Заголовок 2 6" xfId="3858" xr:uid="{00000000-0005-0000-0000-0000AB0F0000}"/>
    <cellStyle name="Заголовок 2 7" xfId="3859" xr:uid="{00000000-0005-0000-0000-0000AC0F0000}"/>
    <cellStyle name="Заголовок 2 8" xfId="3860" xr:uid="{00000000-0005-0000-0000-0000AD0F0000}"/>
    <cellStyle name="Заголовок 2 9" xfId="3861" xr:uid="{00000000-0005-0000-0000-0000AE0F0000}"/>
    <cellStyle name="Заголовок 3 10" xfId="3862" xr:uid="{00000000-0005-0000-0000-0000AF0F0000}"/>
    <cellStyle name="Заголовок 3 11" xfId="3863" xr:uid="{00000000-0005-0000-0000-0000B00F0000}"/>
    <cellStyle name="Заголовок 3 12" xfId="3864" xr:uid="{00000000-0005-0000-0000-0000B10F0000}"/>
    <cellStyle name="Заголовок 3 13" xfId="3865" xr:uid="{00000000-0005-0000-0000-0000B20F0000}"/>
    <cellStyle name="Заголовок 3 14" xfId="3866" xr:uid="{00000000-0005-0000-0000-0000B30F0000}"/>
    <cellStyle name="Заголовок 3 15" xfId="3867" xr:uid="{00000000-0005-0000-0000-0000B40F0000}"/>
    <cellStyle name="Заголовок 3 16" xfId="3868" xr:uid="{00000000-0005-0000-0000-0000B50F0000}"/>
    <cellStyle name="Заголовок 3 17" xfId="3869" xr:uid="{00000000-0005-0000-0000-0000B60F0000}"/>
    <cellStyle name="Заголовок 3 18" xfId="3870" xr:uid="{00000000-0005-0000-0000-0000B70F0000}"/>
    <cellStyle name="Заголовок 3 19" xfId="3871" xr:uid="{00000000-0005-0000-0000-0000B80F0000}"/>
    <cellStyle name="Заголовок 3 2" xfId="3872" xr:uid="{00000000-0005-0000-0000-0000B90F0000}"/>
    <cellStyle name="Заголовок 3 2 2" xfId="3873" xr:uid="{00000000-0005-0000-0000-0000BA0F0000}"/>
    <cellStyle name="Заголовок 3 2_02. ДС 25_НПС 12_приложения 2_3_25" xfId="3874" xr:uid="{00000000-0005-0000-0000-0000BB0F0000}"/>
    <cellStyle name="Заголовок 3 20" xfId="3875" xr:uid="{00000000-0005-0000-0000-0000BC0F0000}"/>
    <cellStyle name="Заголовок 3 21" xfId="3876" xr:uid="{00000000-0005-0000-0000-0000BD0F0000}"/>
    <cellStyle name="Заголовок 3 22" xfId="3877" xr:uid="{00000000-0005-0000-0000-0000BE0F0000}"/>
    <cellStyle name="Заголовок 3 23" xfId="3878" xr:uid="{00000000-0005-0000-0000-0000BF0F0000}"/>
    <cellStyle name="Заголовок 3 24" xfId="3879" xr:uid="{00000000-0005-0000-0000-0000C00F0000}"/>
    <cellStyle name="Заголовок 3 25" xfId="3880" xr:uid="{00000000-0005-0000-0000-0000C10F0000}"/>
    <cellStyle name="Заголовок 3 26" xfId="3881" xr:uid="{00000000-0005-0000-0000-0000C20F0000}"/>
    <cellStyle name="Заголовок 3 27" xfId="3882" xr:uid="{00000000-0005-0000-0000-0000C30F0000}"/>
    <cellStyle name="Заголовок 3 28" xfId="3883" xr:uid="{00000000-0005-0000-0000-0000C40F0000}"/>
    <cellStyle name="Заголовок 3 29" xfId="3884" xr:uid="{00000000-0005-0000-0000-0000C50F0000}"/>
    <cellStyle name="Заголовок 3 3" xfId="3885" xr:uid="{00000000-0005-0000-0000-0000C60F0000}"/>
    <cellStyle name="Заголовок 3 30" xfId="3886" xr:uid="{00000000-0005-0000-0000-0000C70F0000}"/>
    <cellStyle name="Заголовок 3 31" xfId="3887" xr:uid="{00000000-0005-0000-0000-0000C80F0000}"/>
    <cellStyle name="Заголовок 3 32" xfId="3888" xr:uid="{00000000-0005-0000-0000-0000C90F0000}"/>
    <cellStyle name="Заголовок 3 33" xfId="3889" xr:uid="{00000000-0005-0000-0000-0000CA0F0000}"/>
    <cellStyle name="Заголовок 3 34" xfId="3890" xr:uid="{00000000-0005-0000-0000-0000CB0F0000}"/>
    <cellStyle name="Заголовок 3 4" xfId="3891" xr:uid="{00000000-0005-0000-0000-0000CC0F0000}"/>
    <cellStyle name="Заголовок 3 5" xfId="3892" xr:uid="{00000000-0005-0000-0000-0000CD0F0000}"/>
    <cellStyle name="Заголовок 3 6" xfId="3893" xr:uid="{00000000-0005-0000-0000-0000CE0F0000}"/>
    <cellStyle name="Заголовок 3 7" xfId="3894" xr:uid="{00000000-0005-0000-0000-0000CF0F0000}"/>
    <cellStyle name="Заголовок 3 8" xfId="3895" xr:uid="{00000000-0005-0000-0000-0000D00F0000}"/>
    <cellStyle name="Заголовок 3 9" xfId="3896" xr:uid="{00000000-0005-0000-0000-0000D10F0000}"/>
    <cellStyle name="Заголовок 4 10" xfId="3897" xr:uid="{00000000-0005-0000-0000-0000D20F0000}"/>
    <cellStyle name="Заголовок 4 11" xfId="3898" xr:uid="{00000000-0005-0000-0000-0000D30F0000}"/>
    <cellStyle name="Заголовок 4 12" xfId="3899" xr:uid="{00000000-0005-0000-0000-0000D40F0000}"/>
    <cellStyle name="Заголовок 4 13" xfId="3900" xr:uid="{00000000-0005-0000-0000-0000D50F0000}"/>
    <cellStyle name="Заголовок 4 14" xfId="3901" xr:uid="{00000000-0005-0000-0000-0000D60F0000}"/>
    <cellStyle name="Заголовок 4 15" xfId="3902" xr:uid="{00000000-0005-0000-0000-0000D70F0000}"/>
    <cellStyle name="Заголовок 4 16" xfId="3903" xr:uid="{00000000-0005-0000-0000-0000D80F0000}"/>
    <cellStyle name="Заголовок 4 17" xfId="3904" xr:uid="{00000000-0005-0000-0000-0000D90F0000}"/>
    <cellStyle name="Заголовок 4 18" xfId="3905" xr:uid="{00000000-0005-0000-0000-0000DA0F0000}"/>
    <cellStyle name="Заголовок 4 19" xfId="3906" xr:uid="{00000000-0005-0000-0000-0000DB0F0000}"/>
    <cellStyle name="Заголовок 4 2" xfId="3907" xr:uid="{00000000-0005-0000-0000-0000DC0F0000}"/>
    <cellStyle name="Заголовок 4 2 2" xfId="3908" xr:uid="{00000000-0005-0000-0000-0000DD0F0000}"/>
    <cellStyle name="Заголовок 4 20" xfId="3909" xr:uid="{00000000-0005-0000-0000-0000DE0F0000}"/>
    <cellStyle name="Заголовок 4 21" xfId="3910" xr:uid="{00000000-0005-0000-0000-0000DF0F0000}"/>
    <cellStyle name="Заголовок 4 22" xfId="3911" xr:uid="{00000000-0005-0000-0000-0000E00F0000}"/>
    <cellStyle name="Заголовок 4 23" xfId="3912" xr:uid="{00000000-0005-0000-0000-0000E10F0000}"/>
    <cellStyle name="Заголовок 4 24" xfId="3913" xr:uid="{00000000-0005-0000-0000-0000E20F0000}"/>
    <cellStyle name="Заголовок 4 25" xfId="3914" xr:uid="{00000000-0005-0000-0000-0000E30F0000}"/>
    <cellStyle name="Заголовок 4 26" xfId="3915" xr:uid="{00000000-0005-0000-0000-0000E40F0000}"/>
    <cellStyle name="Заголовок 4 27" xfId="3916" xr:uid="{00000000-0005-0000-0000-0000E50F0000}"/>
    <cellStyle name="Заголовок 4 28" xfId="3917" xr:uid="{00000000-0005-0000-0000-0000E60F0000}"/>
    <cellStyle name="Заголовок 4 29" xfId="3918" xr:uid="{00000000-0005-0000-0000-0000E70F0000}"/>
    <cellStyle name="Заголовок 4 3" xfId="3919" xr:uid="{00000000-0005-0000-0000-0000E80F0000}"/>
    <cellStyle name="Заголовок 4 30" xfId="3920" xr:uid="{00000000-0005-0000-0000-0000E90F0000}"/>
    <cellStyle name="Заголовок 4 31" xfId="3921" xr:uid="{00000000-0005-0000-0000-0000EA0F0000}"/>
    <cellStyle name="Заголовок 4 32" xfId="3922" xr:uid="{00000000-0005-0000-0000-0000EB0F0000}"/>
    <cellStyle name="Заголовок 4 33" xfId="3923" xr:uid="{00000000-0005-0000-0000-0000EC0F0000}"/>
    <cellStyle name="Заголовок 4 34" xfId="3924" xr:uid="{00000000-0005-0000-0000-0000ED0F0000}"/>
    <cellStyle name="Заголовок 4 4" xfId="3925" xr:uid="{00000000-0005-0000-0000-0000EE0F0000}"/>
    <cellStyle name="Заголовок 4 5" xfId="3926" xr:uid="{00000000-0005-0000-0000-0000EF0F0000}"/>
    <cellStyle name="Заголовок 4 6" xfId="3927" xr:uid="{00000000-0005-0000-0000-0000F00F0000}"/>
    <cellStyle name="Заголовок 4 7" xfId="3928" xr:uid="{00000000-0005-0000-0000-0000F10F0000}"/>
    <cellStyle name="Заголовок 4 8" xfId="3929" xr:uid="{00000000-0005-0000-0000-0000F20F0000}"/>
    <cellStyle name="Заголовок 4 9" xfId="3930" xr:uid="{00000000-0005-0000-0000-0000F30F0000}"/>
    <cellStyle name="Заголовок таблицы" xfId="3931" xr:uid="{00000000-0005-0000-0000-0000F40F0000}"/>
    <cellStyle name="Заголовок таблицы 2" xfId="3932" xr:uid="{00000000-0005-0000-0000-0000F50F0000}"/>
    <cellStyle name="Заголовок таблицы 3" xfId="3933" xr:uid="{00000000-0005-0000-0000-0000F60F0000}"/>
    <cellStyle name="ЗаголовокСтолбца" xfId="3934" xr:uid="{00000000-0005-0000-0000-0000F70F0000}"/>
    <cellStyle name="ЗаголовокСтолбца 2" xfId="3935" xr:uid="{00000000-0005-0000-0000-0000F80F0000}"/>
    <cellStyle name="ЗаголовокСтолбца 3" xfId="3936" xr:uid="{00000000-0005-0000-0000-0000F90F0000}"/>
    <cellStyle name="Защитный" xfId="3937" xr:uid="{00000000-0005-0000-0000-0000FA0F0000}"/>
    <cellStyle name="Защитный 10" xfId="3938" xr:uid="{00000000-0005-0000-0000-0000FB0F0000}"/>
    <cellStyle name="Защитный 11" xfId="3939" xr:uid="{00000000-0005-0000-0000-0000FC0F0000}"/>
    <cellStyle name="Защитный 12" xfId="3940" xr:uid="{00000000-0005-0000-0000-0000FD0F0000}"/>
    <cellStyle name="Защитный 13" xfId="3941" xr:uid="{00000000-0005-0000-0000-0000FE0F0000}"/>
    <cellStyle name="Защитный 14" xfId="3942" xr:uid="{00000000-0005-0000-0000-0000FF0F0000}"/>
    <cellStyle name="Защитный 15" xfId="3943" xr:uid="{00000000-0005-0000-0000-000000100000}"/>
    <cellStyle name="Защитный 16" xfId="3944" xr:uid="{00000000-0005-0000-0000-000001100000}"/>
    <cellStyle name="Защитный 17" xfId="3945" xr:uid="{00000000-0005-0000-0000-000002100000}"/>
    <cellStyle name="Защитный 18" xfId="3946" xr:uid="{00000000-0005-0000-0000-000003100000}"/>
    <cellStyle name="Защитный 19" xfId="3947" xr:uid="{00000000-0005-0000-0000-000004100000}"/>
    <cellStyle name="Защитный 2" xfId="3948" xr:uid="{00000000-0005-0000-0000-000005100000}"/>
    <cellStyle name="Защитный 20" xfId="3949" xr:uid="{00000000-0005-0000-0000-000006100000}"/>
    <cellStyle name="Защитный 21" xfId="3950" xr:uid="{00000000-0005-0000-0000-000007100000}"/>
    <cellStyle name="Защитный 22" xfId="3951" xr:uid="{00000000-0005-0000-0000-000008100000}"/>
    <cellStyle name="Защитный 23" xfId="3952" xr:uid="{00000000-0005-0000-0000-000009100000}"/>
    <cellStyle name="Защитный 24" xfId="3953" xr:uid="{00000000-0005-0000-0000-00000A100000}"/>
    <cellStyle name="Защитный 25" xfId="3954" xr:uid="{00000000-0005-0000-0000-00000B100000}"/>
    <cellStyle name="Защитный 26" xfId="3955" xr:uid="{00000000-0005-0000-0000-00000C100000}"/>
    <cellStyle name="Защитный 27" xfId="3956" xr:uid="{00000000-0005-0000-0000-00000D100000}"/>
    <cellStyle name="Защитный 28" xfId="3957" xr:uid="{00000000-0005-0000-0000-00000E100000}"/>
    <cellStyle name="Защитный 29" xfId="3958" xr:uid="{00000000-0005-0000-0000-00000F100000}"/>
    <cellStyle name="Защитный 3" xfId="3959" xr:uid="{00000000-0005-0000-0000-000010100000}"/>
    <cellStyle name="Защитный 4" xfId="3960" xr:uid="{00000000-0005-0000-0000-000011100000}"/>
    <cellStyle name="Защитный 5" xfId="3961" xr:uid="{00000000-0005-0000-0000-000012100000}"/>
    <cellStyle name="Защитный 6" xfId="3962" xr:uid="{00000000-0005-0000-0000-000013100000}"/>
    <cellStyle name="Защитный 7" xfId="3963" xr:uid="{00000000-0005-0000-0000-000014100000}"/>
    <cellStyle name="Защитный 8" xfId="3964" xr:uid="{00000000-0005-0000-0000-000015100000}"/>
    <cellStyle name="Защитный 9" xfId="3965" xr:uid="{00000000-0005-0000-0000-000016100000}"/>
    <cellStyle name="Значение" xfId="3966" xr:uid="{00000000-0005-0000-0000-000017100000}"/>
    <cellStyle name="Значение 2" xfId="3967" xr:uid="{00000000-0005-0000-0000-000018100000}"/>
    <cellStyle name="Значение 3" xfId="3968" xr:uid="{00000000-0005-0000-0000-000019100000}"/>
    <cellStyle name="Индексы" xfId="3969" xr:uid="{00000000-0005-0000-0000-00001A100000}"/>
    <cellStyle name="Индексы 10" xfId="3970" xr:uid="{00000000-0005-0000-0000-00001B100000}"/>
    <cellStyle name="Индексы 11" xfId="3971" xr:uid="{00000000-0005-0000-0000-00001C100000}"/>
    <cellStyle name="Индексы 12" xfId="3972" xr:uid="{00000000-0005-0000-0000-00001D100000}"/>
    <cellStyle name="Индексы 13" xfId="3973" xr:uid="{00000000-0005-0000-0000-00001E100000}"/>
    <cellStyle name="Индексы 14" xfId="3974" xr:uid="{00000000-0005-0000-0000-00001F100000}"/>
    <cellStyle name="Индексы 15" xfId="3975" xr:uid="{00000000-0005-0000-0000-000020100000}"/>
    <cellStyle name="Индексы 16" xfId="3976" xr:uid="{00000000-0005-0000-0000-000021100000}"/>
    <cellStyle name="Индексы 17" xfId="3977" xr:uid="{00000000-0005-0000-0000-000022100000}"/>
    <cellStyle name="Индексы 18" xfId="3978" xr:uid="{00000000-0005-0000-0000-000023100000}"/>
    <cellStyle name="Индексы 19" xfId="3979" xr:uid="{00000000-0005-0000-0000-000024100000}"/>
    <cellStyle name="Индексы 2" xfId="3980" xr:uid="{00000000-0005-0000-0000-000025100000}"/>
    <cellStyle name="Индексы 3" xfId="3981" xr:uid="{00000000-0005-0000-0000-000026100000}"/>
    <cellStyle name="Индексы 4" xfId="3982" xr:uid="{00000000-0005-0000-0000-000027100000}"/>
    <cellStyle name="Индексы 5" xfId="3983" xr:uid="{00000000-0005-0000-0000-000028100000}"/>
    <cellStyle name="Индексы 6" xfId="3984" xr:uid="{00000000-0005-0000-0000-000029100000}"/>
    <cellStyle name="Индексы 7" xfId="3985" xr:uid="{00000000-0005-0000-0000-00002A100000}"/>
    <cellStyle name="Индексы 8" xfId="3986" xr:uid="{00000000-0005-0000-0000-00002B100000}"/>
    <cellStyle name="Индексы 9" xfId="3987" xr:uid="{00000000-0005-0000-0000-00002C100000}"/>
    <cellStyle name="Итог 10" xfId="3988" xr:uid="{00000000-0005-0000-0000-00002D100000}"/>
    <cellStyle name="Итог 11" xfId="3989" xr:uid="{00000000-0005-0000-0000-00002E100000}"/>
    <cellStyle name="Итог 12" xfId="3990" xr:uid="{00000000-0005-0000-0000-00002F100000}"/>
    <cellStyle name="Итог 13" xfId="3991" xr:uid="{00000000-0005-0000-0000-000030100000}"/>
    <cellStyle name="Итог 14" xfId="3992" xr:uid="{00000000-0005-0000-0000-000031100000}"/>
    <cellStyle name="Итог 15" xfId="3993" xr:uid="{00000000-0005-0000-0000-000032100000}"/>
    <cellStyle name="Итог 16" xfId="3994" xr:uid="{00000000-0005-0000-0000-000033100000}"/>
    <cellStyle name="Итог 17" xfId="3995" xr:uid="{00000000-0005-0000-0000-000034100000}"/>
    <cellStyle name="Итог 18" xfId="3996" xr:uid="{00000000-0005-0000-0000-000035100000}"/>
    <cellStyle name="Итог 19" xfId="3997" xr:uid="{00000000-0005-0000-0000-000036100000}"/>
    <cellStyle name="Итог 2" xfId="3998" xr:uid="{00000000-0005-0000-0000-000037100000}"/>
    <cellStyle name="Итог 2 2" xfId="3999" xr:uid="{00000000-0005-0000-0000-000038100000}"/>
    <cellStyle name="Итог 2 2 2" xfId="4000" xr:uid="{00000000-0005-0000-0000-000039100000}"/>
    <cellStyle name="Итог 2 3" xfId="4001" xr:uid="{00000000-0005-0000-0000-00003A100000}"/>
    <cellStyle name="Итог 2_02. ДС 25_НПС 12_приложения 2_3_25" xfId="4002" xr:uid="{00000000-0005-0000-0000-00003B100000}"/>
    <cellStyle name="Итог 20" xfId="4003" xr:uid="{00000000-0005-0000-0000-00003C100000}"/>
    <cellStyle name="Итог 21" xfId="4004" xr:uid="{00000000-0005-0000-0000-00003D100000}"/>
    <cellStyle name="Итог 22" xfId="4005" xr:uid="{00000000-0005-0000-0000-00003E100000}"/>
    <cellStyle name="Итог 23" xfId="4006" xr:uid="{00000000-0005-0000-0000-00003F100000}"/>
    <cellStyle name="Итог 24" xfId="4007" xr:uid="{00000000-0005-0000-0000-000040100000}"/>
    <cellStyle name="Итог 25" xfId="4008" xr:uid="{00000000-0005-0000-0000-000041100000}"/>
    <cellStyle name="Итог 26" xfId="4009" xr:uid="{00000000-0005-0000-0000-000042100000}"/>
    <cellStyle name="Итог 27" xfId="4010" xr:uid="{00000000-0005-0000-0000-000043100000}"/>
    <cellStyle name="Итог 28" xfId="4011" xr:uid="{00000000-0005-0000-0000-000044100000}"/>
    <cellStyle name="Итог 29" xfId="4012" xr:uid="{00000000-0005-0000-0000-000045100000}"/>
    <cellStyle name="Итог 3" xfId="4013" xr:uid="{00000000-0005-0000-0000-000046100000}"/>
    <cellStyle name="Итог 3 2" xfId="4014" xr:uid="{00000000-0005-0000-0000-000047100000}"/>
    <cellStyle name="Итог 3 2 10" xfId="4015" xr:uid="{00000000-0005-0000-0000-000048100000}"/>
    <cellStyle name="Итог 3 2 2" xfId="4016" xr:uid="{00000000-0005-0000-0000-000049100000}"/>
    <cellStyle name="Итог 3 2 2 10" xfId="4017" xr:uid="{00000000-0005-0000-0000-00004A100000}"/>
    <cellStyle name="Итог 3 2 2 2" xfId="4018" xr:uid="{00000000-0005-0000-0000-00004B100000}"/>
    <cellStyle name="Итог 3 2 2 2 2" xfId="4019" xr:uid="{00000000-0005-0000-0000-00004C100000}"/>
    <cellStyle name="Итог 3 2 2 3" xfId="4020" xr:uid="{00000000-0005-0000-0000-00004D100000}"/>
    <cellStyle name="Итог 3 2 2 3 2" xfId="4021" xr:uid="{00000000-0005-0000-0000-00004E100000}"/>
    <cellStyle name="Итог 3 2 2 4" xfId="4022" xr:uid="{00000000-0005-0000-0000-00004F100000}"/>
    <cellStyle name="Итог 3 2 2 4 2" xfId="4023" xr:uid="{00000000-0005-0000-0000-000050100000}"/>
    <cellStyle name="Итог 3 2 2 5" xfId="4024" xr:uid="{00000000-0005-0000-0000-000051100000}"/>
    <cellStyle name="Итог 3 2 2 5 2" xfId="4025" xr:uid="{00000000-0005-0000-0000-000052100000}"/>
    <cellStyle name="Итог 3 2 2 6" xfId="4026" xr:uid="{00000000-0005-0000-0000-000053100000}"/>
    <cellStyle name="Итог 3 2 2 6 2" xfId="4027" xr:uid="{00000000-0005-0000-0000-000054100000}"/>
    <cellStyle name="Итог 3 2 2 7" xfId="4028" xr:uid="{00000000-0005-0000-0000-000055100000}"/>
    <cellStyle name="Итог 3 2 2 7 2" xfId="4029" xr:uid="{00000000-0005-0000-0000-000056100000}"/>
    <cellStyle name="Итог 3 2 2 8" xfId="4030" xr:uid="{00000000-0005-0000-0000-000057100000}"/>
    <cellStyle name="Итог 3 2 2 8 2" xfId="4031" xr:uid="{00000000-0005-0000-0000-000058100000}"/>
    <cellStyle name="Итог 3 2 2 9" xfId="4032" xr:uid="{00000000-0005-0000-0000-000059100000}"/>
    <cellStyle name="Итог 3 2 2 9 2" xfId="4033" xr:uid="{00000000-0005-0000-0000-00005A100000}"/>
    <cellStyle name="Итог 3 2 3" xfId="4034" xr:uid="{00000000-0005-0000-0000-00005B100000}"/>
    <cellStyle name="Итог 3 2 3 10" xfId="4035" xr:uid="{00000000-0005-0000-0000-00005C100000}"/>
    <cellStyle name="Итог 3 2 3 2" xfId="4036" xr:uid="{00000000-0005-0000-0000-00005D100000}"/>
    <cellStyle name="Итог 3 2 3 2 2" xfId="4037" xr:uid="{00000000-0005-0000-0000-00005E100000}"/>
    <cellStyle name="Итог 3 2 3 3" xfId="4038" xr:uid="{00000000-0005-0000-0000-00005F100000}"/>
    <cellStyle name="Итог 3 2 3 3 2" xfId="4039" xr:uid="{00000000-0005-0000-0000-000060100000}"/>
    <cellStyle name="Итог 3 2 3 4" xfId="4040" xr:uid="{00000000-0005-0000-0000-000061100000}"/>
    <cellStyle name="Итог 3 2 3 4 2" xfId="4041" xr:uid="{00000000-0005-0000-0000-000062100000}"/>
    <cellStyle name="Итог 3 2 3 5" xfId="4042" xr:uid="{00000000-0005-0000-0000-000063100000}"/>
    <cellStyle name="Итог 3 2 3 5 2" xfId="4043" xr:uid="{00000000-0005-0000-0000-000064100000}"/>
    <cellStyle name="Итог 3 2 3 6" xfId="4044" xr:uid="{00000000-0005-0000-0000-000065100000}"/>
    <cellStyle name="Итог 3 2 3 6 2" xfId="4045" xr:uid="{00000000-0005-0000-0000-000066100000}"/>
    <cellStyle name="Итог 3 2 3 7" xfId="4046" xr:uid="{00000000-0005-0000-0000-000067100000}"/>
    <cellStyle name="Итог 3 2 3 7 2" xfId="4047" xr:uid="{00000000-0005-0000-0000-000068100000}"/>
    <cellStyle name="Итог 3 2 3 8" xfId="4048" xr:uid="{00000000-0005-0000-0000-000069100000}"/>
    <cellStyle name="Итог 3 2 3 8 2" xfId="4049" xr:uid="{00000000-0005-0000-0000-00006A100000}"/>
    <cellStyle name="Итог 3 2 3 9" xfId="4050" xr:uid="{00000000-0005-0000-0000-00006B100000}"/>
    <cellStyle name="Итог 3 2 3 9 2" xfId="4051" xr:uid="{00000000-0005-0000-0000-00006C100000}"/>
    <cellStyle name="Итог 3 2 4" xfId="4052" xr:uid="{00000000-0005-0000-0000-00006D100000}"/>
    <cellStyle name="Итог 3 2 4 2" xfId="4053" xr:uid="{00000000-0005-0000-0000-00006E100000}"/>
    <cellStyle name="Итог 3 2 5" xfId="4054" xr:uid="{00000000-0005-0000-0000-00006F100000}"/>
    <cellStyle name="Итог 3 2 5 2" xfId="4055" xr:uid="{00000000-0005-0000-0000-000070100000}"/>
    <cellStyle name="Итог 3 2 6" xfId="4056" xr:uid="{00000000-0005-0000-0000-000071100000}"/>
    <cellStyle name="Итог 3 2 6 2" xfId="4057" xr:uid="{00000000-0005-0000-0000-000072100000}"/>
    <cellStyle name="Итог 3 2 7" xfId="4058" xr:uid="{00000000-0005-0000-0000-000073100000}"/>
    <cellStyle name="Итог 3 2 7 2" xfId="4059" xr:uid="{00000000-0005-0000-0000-000074100000}"/>
    <cellStyle name="Итог 3 2 8" xfId="4060" xr:uid="{00000000-0005-0000-0000-000075100000}"/>
    <cellStyle name="Итог 3 2 8 2" xfId="4061" xr:uid="{00000000-0005-0000-0000-000076100000}"/>
    <cellStyle name="Итог 3 2 9" xfId="4062" xr:uid="{00000000-0005-0000-0000-000077100000}"/>
    <cellStyle name="Итог 3 2 9 2" xfId="4063" xr:uid="{00000000-0005-0000-0000-000078100000}"/>
    <cellStyle name="Итог 3 3" xfId="4064" xr:uid="{00000000-0005-0000-0000-000079100000}"/>
    <cellStyle name="Итог 30" xfId="4065" xr:uid="{00000000-0005-0000-0000-00007A100000}"/>
    <cellStyle name="Итог 31" xfId="4066" xr:uid="{00000000-0005-0000-0000-00007B100000}"/>
    <cellStyle name="Итог 32" xfId="4067" xr:uid="{00000000-0005-0000-0000-00007C100000}"/>
    <cellStyle name="Итог 33" xfId="4068" xr:uid="{00000000-0005-0000-0000-00007D100000}"/>
    <cellStyle name="Итог 34" xfId="4069" xr:uid="{00000000-0005-0000-0000-00007E100000}"/>
    <cellStyle name="Итог 4" xfId="4070" xr:uid="{00000000-0005-0000-0000-00007F100000}"/>
    <cellStyle name="Итог 5" xfId="4071" xr:uid="{00000000-0005-0000-0000-000080100000}"/>
    <cellStyle name="Итог 6" xfId="4072" xr:uid="{00000000-0005-0000-0000-000081100000}"/>
    <cellStyle name="Итог 7" xfId="4073" xr:uid="{00000000-0005-0000-0000-000082100000}"/>
    <cellStyle name="Итог 8" xfId="4074" xr:uid="{00000000-0005-0000-0000-000083100000}"/>
    <cellStyle name="Итог 9" xfId="4075" xr:uid="{00000000-0005-0000-0000-000084100000}"/>
    <cellStyle name="Итоги" xfId="4076" xr:uid="{00000000-0005-0000-0000-000085100000}"/>
    <cellStyle name="ИтогоАктБазЦ" xfId="4077" xr:uid="{00000000-0005-0000-0000-000086100000}"/>
    <cellStyle name="ИтогоАктБИМ" xfId="4078" xr:uid="{00000000-0005-0000-0000-000087100000}"/>
    <cellStyle name="ИтогоАктБИМ 10" xfId="4079" xr:uid="{00000000-0005-0000-0000-000088100000}"/>
    <cellStyle name="ИтогоАктБИМ 11" xfId="4080" xr:uid="{00000000-0005-0000-0000-000089100000}"/>
    <cellStyle name="ИтогоАктБИМ 12" xfId="4081" xr:uid="{00000000-0005-0000-0000-00008A100000}"/>
    <cellStyle name="ИтогоАктБИМ 13" xfId="4082" xr:uid="{00000000-0005-0000-0000-00008B100000}"/>
    <cellStyle name="ИтогоАктБИМ 14" xfId="4083" xr:uid="{00000000-0005-0000-0000-00008C100000}"/>
    <cellStyle name="ИтогоАктБИМ 15" xfId="4084" xr:uid="{00000000-0005-0000-0000-00008D100000}"/>
    <cellStyle name="ИтогоАктБИМ 16" xfId="4085" xr:uid="{00000000-0005-0000-0000-00008E100000}"/>
    <cellStyle name="ИтогоАктБИМ 17" xfId="4086" xr:uid="{00000000-0005-0000-0000-00008F100000}"/>
    <cellStyle name="ИтогоАктБИМ 18" xfId="4087" xr:uid="{00000000-0005-0000-0000-000090100000}"/>
    <cellStyle name="ИтогоАктБИМ 19" xfId="4088" xr:uid="{00000000-0005-0000-0000-000091100000}"/>
    <cellStyle name="ИтогоАктБИМ 2" xfId="4089" xr:uid="{00000000-0005-0000-0000-000092100000}"/>
    <cellStyle name="ИтогоАктБИМ 3" xfId="4090" xr:uid="{00000000-0005-0000-0000-000093100000}"/>
    <cellStyle name="ИтогоАктБИМ 4" xfId="4091" xr:uid="{00000000-0005-0000-0000-000094100000}"/>
    <cellStyle name="ИтогоАктБИМ 5" xfId="4092" xr:uid="{00000000-0005-0000-0000-000095100000}"/>
    <cellStyle name="ИтогоАктБИМ 6" xfId="4093" xr:uid="{00000000-0005-0000-0000-000096100000}"/>
    <cellStyle name="ИтогоАктБИМ 7" xfId="4094" xr:uid="{00000000-0005-0000-0000-000097100000}"/>
    <cellStyle name="ИтогоАктБИМ 8" xfId="4095" xr:uid="{00000000-0005-0000-0000-000098100000}"/>
    <cellStyle name="ИтогоАктБИМ 9" xfId="4096" xr:uid="{00000000-0005-0000-0000-000099100000}"/>
    <cellStyle name="ИтогоАктРесМет" xfId="4097" xr:uid="{00000000-0005-0000-0000-00009A100000}"/>
    <cellStyle name="ИтогоАктРесМет 10" xfId="4098" xr:uid="{00000000-0005-0000-0000-00009B100000}"/>
    <cellStyle name="ИтогоАктРесМет 11" xfId="4099" xr:uid="{00000000-0005-0000-0000-00009C100000}"/>
    <cellStyle name="ИтогоАктРесМет 12" xfId="4100" xr:uid="{00000000-0005-0000-0000-00009D100000}"/>
    <cellStyle name="ИтогоАктРесМет 13" xfId="4101" xr:uid="{00000000-0005-0000-0000-00009E100000}"/>
    <cellStyle name="ИтогоАктРесМет 14" xfId="4102" xr:uid="{00000000-0005-0000-0000-00009F100000}"/>
    <cellStyle name="ИтогоАктРесМет 15" xfId="4103" xr:uid="{00000000-0005-0000-0000-0000A0100000}"/>
    <cellStyle name="ИтогоАктРесМет 16" xfId="4104" xr:uid="{00000000-0005-0000-0000-0000A1100000}"/>
    <cellStyle name="ИтогоАктРесМет 17" xfId="4105" xr:uid="{00000000-0005-0000-0000-0000A2100000}"/>
    <cellStyle name="ИтогоАктРесМет 18" xfId="4106" xr:uid="{00000000-0005-0000-0000-0000A3100000}"/>
    <cellStyle name="ИтогоАктРесМет 19" xfId="4107" xr:uid="{00000000-0005-0000-0000-0000A4100000}"/>
    <cellStyle name="ИтогоАктРесМет 2" xfId="4108" xr:uid="{00000000-0005-0000-0000-0000A5100000}"/>
    <cellStyle name="ИтогоАктРесМет 3" xfId="4109" xr:uid="{00000000-0005-0000-0000-0000A6100000}"/>
    <cellStyle name="ИтогоАктРесМет 4" xfId="4110" xr:uid="{00000000-0005-0000-0000-0000A7100000}"/>
    <cellStyle name="ИтогоАктРесМет 5" xfId="4111" xr:uid="{00000000-0005-0000-0000-0000A8100000}"/>
    <cellStyle name="ИтогоАктРесМет 6" xfId="4112" xr:uid="{00000000-0005-0000-0000-0000A9100000}"/>
    <cellStyle name="ИтогоАктРесМет 7" xfId="4113" xr:uid="{00000000-0005-0000-0000-0000AA100000}"/>
    <cellStyle name="ИтогоАктРесМет 8" xfId="4114" xr:uid="{00000000-0005-0000-0000-0000AB100000}"/>
    <cellStyle name="ИтогоАктРесМет 9" xfId="4115" xr:uid="{00000000-0005-0000-0000-0000AC100000}"/>
    <cellStyle name="ИтогоАктТекЦ" xfId="4116" xr:uid="{00000000-0005-0000-0000-0000AD100000}"/>
    <cellStyle name="ИтогоБазЦ" xfId="4117" xr:uid="{00000000-0005-0000-0000-0000AE100000}"/>
    <cellStyle name="ИтогоБИМ" xfId="4118" xr:uid="{00000000-0005-0000-0000-0000AF100000}"/>
    <cellStyle name="ИтогоБИМ 10" xfId="4119" xr:uid="{00000000-0005-0000-0000-0000B0100000}"/>
    <cellStyle name="ИтогоБИМ 11" xfId="4120" xr:uid="{00000000-0005-0000-0000-0000B1100000}"/>
    <cellStyle name="ИтогоБИМ 12" xfId="4121" xr:uid="{00000000-0005-0000-0000-0000B2100000}"/>
    <cellStyle name="ИтогоБИМ 13" xfId="4122" xr:uid="{00000000-0005-0000-0000-0000B3100000}"/>
    <cellStyle name="ИтогоБИМ 14" xfId="4123" xr:uid="{00000000-0005-0000-0000-0000B4100000}"/>
    <cellStyle name="ИтогоБИМ 15" xfId="4124" xr:uid="{00000000-0005-0000-0000-0000B5100000}"/>
    <cellStyle name="ИтогоБИМ 16" xfId="4125" xr:uid="{00000000-0005-0000-0000-0000B6100000}"/>
    <cellStyle name="ИтогоБИМ 17" xfId="4126" xr:uid="{00000000-0005-0000-0000-0000B7100000}"/>
    <cellStyle name="ИтогоБИМ 18" xfId="4127" xr:uid="{00000000-0005-0000-0000-0000B8100000}"/>
    <cellStyle name="ИтогоБИМ 19" xfId="4128" xr:uid="{00000000-0005-0000-0000-0000B9100000}"/>
    <cellStyle name="ИтогоБИМ 2" xfId="4129" xr:uid="{00000000-0005-0000-0000-0000BA100000}"/>
    <cellStyle name="ИтогоБИМ 3" xfId="4130" xr:uid="{00000000-0005-0000-0000-0000BB100000}"/>
    <cellStyle name="ИтогоБИМ 4" xfId="4131" xr:uid="{00000000-0005-0000-0000-0000BC100000}"/>
    <cellStyle name="ИтогоБИМ 5" xfId="4132" xr:uid="{00000000-0005-0000-0000-0000BD100000}"/>
    <cellStyle name="ИтогоБИМ 6" xfId="4133" xr:uid="{00000000-0005-0000-0000-0000BE100000}"/>
    <cellStyle name="ИтогоБИМ 7" xfId="4134" xr:uid="{00000000-0005-0000-0000-0000BF100000}"/>
    <cellStyle name="ИтогоБИМ 8" xfId="4135" xr:uid="{00000000-0005-0000-0000-0000C0100000}"/>
    <cellStyle name="ИтогоБИМ 9" xfId="4136" xr:uid="{00000000-0005-0000-0000-0000C1100000}"/>
    <cellStyle name="ИтогоРесМет" xfId="4137" xr:uid="{00000000-0005-0000-0000-0000C2100000}"/>
    <cellStyle name="ИтогоРесМет 10" xfId="4138" xr:uid="{00000000-0005-0000-0000-0000C3100000}"/>
    <cellStyle name="ИтогоРесМет 11" xfId="4139" xr:uid="{00000000-0005-0000-0000-0000C4100000}"/>
    <cellStyle name="ИтогоРесМет 12" xfId="4140" xr:uid="{00000000-0005-0000-0000-0000C5100000}"/>
    <cellStyle name="ИтогоРесМет 13" xfId="4141" xr:uid="{00000000-0005-0000-0000-0000C6100000}"/>
    <cellStyle name="ИтогоРесМет 14" xfId="4142" xr:uid="{00000000-0005-0000-0000-0000C7100000}"/>
    <cellStyle name="ИтогоРесМет 15" xfId="4143" xr:uid="{00000000-0005-0000-0000-0000C8100000}"/>
    <cellStyle name="ИтогоРесМет 16" xfId="4144" xr:uid="{00000000-0005-0000-0000-0000C9100000}"/>
    <cellStyle name="ИтогоРесМет 17" xfId="4145" xr:uid="{00000000-0005-0000-0000-0000CA100000}"/>
    <cellStyle name="ИтогоРесМет 18" xfId="4146" xr:uid="{00000000-0005-0000-0000-0000CB100000}"/>
    <cellStyle name="ИтогоРесМет 19" xfId="4147" xr:uid="{00000000-0005-0000-0000-0000CC100000}"/>
    <cellStyle name="ИтогоРесМет 2" xfId="4148" xr:uid="{00000000-0005-0000-0000-0000CD100000}"/>
    <cellStyle name="ИтогоРесМет 3" xfId="4149" xr:uid="{00000000-0005-0000-0000-0000CE100000}"/>
    <cellStyle name="ИтогоРесМет 4" xfId="4150" xr:uid="{00000000-0005-0000-0000-0000CF100000}"/>
    <cellStyle name="ИтогоРесМет 5" xfId="4151" xr:uid="{00000000-0005-0000-0000-0000D0100000}"/>
    <cellStyle name="ИтогоРесМет 6" xfId="4152" xr:uid="{00000000-0005-0000-0000-0000D1100000}"/>
    <cellStyle name="ИтогоРесМет 7" xfId="4153" xr:uid="{00000000-0005-0000-0000-0000D2100000}"/>
    <cellStyle name="ИтогоРесМет 8" xfId="4154" xr:uid="{00000000-0005-0000-0000-0000D3100000}"/>
    <cellStyle name="ИтогоРесМет 9" xfId="4155" xr:uid="{00000000-0005-0000-0000-0000D4100000}"/>
    <cellStyle name="ИтогоТекЦ" xfId="4156" xr:uid="{00000000-0005-0000-0000-0000D5100000}"/>
    <cellStyle name="Контрольная ячейка 10" xfId="4157" xr:uid="{00000000-0005-0000-0000-0000D6100000}"/>
    <cellStyle name="Контрольная ячейка 11" xfId="4158" xr:uid="{00000000-0005-0000-0000-0000D7100000}"/>
    <cellStyle name="Контрольная ячейка 12" xfId="4159" xr:uid="{00000000-0005-0000-0000-0000D8100000}"/>
    <cellStyle name="Контрольная ячейка 13" xfId="4160" xr:uid="{00000000-0005-0000-0000-0000D9100000}"/>
    <cellStyle name="Контрольная ячейка 14" xfId="4161" xr:uid="{00000000-0005-0000-0000-0000DA100000}"/>
    <cellStyle name="Контрольная ячейка 15" xfId="4162" xr:uid="{00000000-0005-0000-0000-0000DB100000}"/>
    <cellStyle name="Контрольная ячейка 16" xfId="4163" xr:uid="{00000000-0005-0000-0000-0000DC100000}"/>
    <cellStyle name="Контрольная ячейка 17" xfId="4164" xr:uid="{00000000-0005-0000-0000-0000DD100000}"/>
    <cellStyle name="Контрольная ячейка 18" xfId="4165" xr:uid="{00000000-0005-0000-0000-0000DE100000}"/>
    <cellStyle name="Контрольная ячейка 19" xfId="4166" xr:uid="{00000000-0005-0000-0000-0000DF100000}"/>
    <cellStyle name="Контрольная ячейка 2" xfId="4167" xr:uid="{00000000-0005-0000-0000-0000E0100000}"/>
    <cellStyle name="Контрольная ячейка 2 2" xfId="4168" xr:uid="{00000000-0005-0000-0000-0000E1100000}"/>
    <cellStyle name="Контрольная ячейка 2 2 10" xfId="4169" xr:uid="{00000000-0005-0000-0000-0000E2100000}"/>
    <cellStyle name="Контрольная ячейка 2 2 2" xfId="4170" xr:uid="{00000000-0005-0000-0000-0000E3100000}"/>
    <cellStyle name="Контрольная ячейка 2 2 2 2" xfId="4171" xr:uid="{00000000-0005-0000-0000-0000E4100000}"/>
    <cellStyle name="Контрольная ячейка 2 2 2 2 2" xfId="4172" xr:uid="{00000000-0005-0000-0000-0000E5100000}"/>
    <cellStyle name="Контрольная ячейка 2 2 2 3" xfId="4173" xr:uid="{00000000-0005-0000-0000-0000E6100000}"/>
    <cellStyle name="Контрольная ячейка 2 2 2 3 2" xfId="4174" xr:uid="{00000000-0005-0000-0000-0000E7100000}"/>
    <cellStyle name="Контрольная ячейка 2 2 2 4" xfId="4175" xr:uid="{00000000-0005-0000-0000-0000E8100000}"/>
    <cellStyle name="Контрольная ячейка 2 2 2 4 2" xfId="4176" xr:uid="{00000000-0005-0000-0000-0000E9100000}"/>
    <cellStyle name="Контрольная ячейка 2 2 2 5" xfId="4177" xr:uid="{00000000-0005-0000-0000-0000EA100000}"/>
    <cellStyle name="Контрольная ячейка 2 2 2 5 2" xfId="4178" xr:uid="{00000000-0005-0000-0000-0000EB100000}"/>
    <cellStyle name="Контрольная ячейка 2 2 2 6" xfId="4179" xr:uid="{00000000-0005-0000-0000-0000EC100000}"/>
    <cellStyle name="Контрольная ячейка 2 2 2 6 2" xfId="4180" xr:uid="{00000000-0005-0000-0000-0000ED100000}"/>
    <cellStyle name="Контрольная ячейка 2 2 2 7" xfId="4181" xr:uid="{00000000-0005-0000-0000-0000EE100000}"/>
    <cellStyle name="Контрольная ячейка 2 2 2 7 2" xfId="4182" xr:uid="{00000000-0005-0000-0000-0000EF100000}"/>
    <cellStyle name="Контрольная ячейка 2 2 2 8" xfId="4183" xr:uid="{00000000-0005-0000-0000-0000F0100000}"/>
    <cellStyle name="Контрольная ячейка 2 2 2 8 2" xfId="4184" xr:uid="{00000000-0005-0000-0000-0000F1100000}"/>
    <cellStyle name="Контрольная ячейка 2 2 2 9" xfId="4185" xr:uid="{00000000-0005-0000-0000-0000F2100000}"/>
    <cellStyle name="Контрольная ячейка 2 2 3" xfId="4186" xr:uid="{00000000-0005-0000-0000-0000F3100000}"/>
    <cellStyle name="Контрольная ячейка 2 2 3 10" xfId="4187" xr:uid="{00000000-0005-0000-0000-0000F4100000}"/>
    <cellStyle name="Контрольная ячейка 2 2 3 2" xfId="4188" xr:uid="{00000000-0005-0000-0000-0000F5100000}"/>
    <cellStyle name="Контрольная ячейка 2 2 3 2 2" xfId="4189" xr:uid="{00000000-0005-0000-0000-0000F6100000}"/>
    <cellStyle name="Контрольная ячейка 2 2 3 3" xfId="4190" xr:uid="{00000000-0005-0000-0000-0000F7100000}"/>
    <cellStyle name="Контрольная ячейка 2 2 3 3 2" xfId="4191" xr:uid="{00000000-0005-0000-0000-0000F8100000}"/>
    <cellStyle name="Контрольная ячейка 2 2 3 4" xfId="4192" xr:uid="{00000000-0005-0000-0000-0000F9100000}"/>
    <cellStyle name="Контрольная ячейка 2 2 3 4 2" xfId="4193" xr:uid="{00000000-0005-0000-0000-0000FA100000}"/>
    <cellStyle name="Контрольная ячейка 2 2 3 5" xfId="4194" xr:uid="{00000000-0005-0000-0000-0000FB100000}"/>
    <cellStyle name="Контрольная ячейка 2 2 3 5 2" xfId="4195" xr:uid="{00000000-0005-0000-0000-0000FC100000}"/>
    <cellStyle name="Контрольная ячейка 2 2 3 6" xfId="4196" xr:uid="{00000000-0005-0000-0000-0000FD100000}"/>
    <cellStyle name="Контрольная ячейка 2 2 3 6 2" xfId="4197" xr:uid="{00000000-0005-0000-0000-0000FE100000}"/>
    <cellStyle name="Контрольная ячейка 2 2 3 7" xfId="4198" xr:uid="{00000000-0005-0000-0000-0000FF100000}"/>
    <cellStyle name="Контрольная ячейка 2 2 3 7 2" xfId="4199" xr:uid="{00000000-0005-0000-0000-000000110000}"/>
    <cellStyle name="Контрольная ячейка 2 2 3 8" xfId="4200" xr:uid="{00000000-0005-0000-0000-000001110000}"/>
    <cellStyle name="Контрольная ячейка 2 2 3 8 2" xfId="4201" xr:uid="{00000000-0005-0000-0000-000002110000}"/>
    <cellStyle name="Контрольная ячейка 2 2 3 9" xfId="4202" xr:uid="{00000000-0005-0000-0000-000003110000}"/>
    <cellStyle name="Контрольная ячейка 2 2 3 9 2" xfId="4203" xr:uid="{00000000-0005-0000-0000-000004110000}"/>
    <cellStyle name="Контрольная ячейка 2 2 4" xfId="4204" xr:uid="{00000000-0005-0000-0000-000005110000}"/>
    <cellStyle name="Контрольная ячейка 2 2 4 2" xfId="4205" xr:uid="{00000000-0005-0000-0000-000006110000}"/>
    <cellStyle name="Контрольная ячейка 2 2 5" xfId="4206" xr:uid="{00000000-0005-0000-0000-000007110000}"/>
    <cellStyle name="Контрольная ячейка 2 2 5 2" xfId="4207" xr:uid="{00000000-0005-0000-0000-000008110000}"/>
    <cellStyle name="Контрольная ячейка 2 2 6" xfId="4208" xr:uid="{00000000-0005-0000-0000-000009110000}"/>
    <cellStyle name="Контрольная ячейка 2 2 6 2" xfId="4209" xr:uid="{00000000-0005-0000-0000-00000A110000}"/>
    <cellStyle name="Контрольная ячейка 2 2 7" xfId="4210" xr:uid="{00000000-0005-0000-0000-00000B110000}"/>
    <cellStyle name="Контрольная ячейка 2 2 7 2" xfId="4211" xr:uid="{00000000-0005-0000-0000-00000C110000}"/>
    <cellStyle name="Контрольная ячейка 2 2 8" xfId="4212" xr:uid="{00000000-0005-0000-0000-00000D110000}"/>
    <cellStyle name="Контрольная ячейка 2 2 8 2" xfId="4213" xr:uid="{00000000-0005-0000-0000-00000E110000}"/>
    <cellStyle name="Контрольная ячейка 2 2 9" xfId="4214" xr:uid="{00000000-0005-0000-0000-00000F110000}"/>
    <cellStyle name="Контрольная ячейка 2 2 9 2" xfId="4215" xr:uid="{00000000-0005-0000-0000-000010110000}"/>
    <cellStyle name="Контрольная ячейка 2 3" xfId="4216" xr:uid="{00000000-0005-0000-0000-000011110000}"/>
    <cellStyle name="Контрольная ячейка 2 3 2" xfId="4217" xr:uid="{00000000-0005-0000-0000-000012110000}"/>
    <cellStyle name="Контрольная ячейка 2 4" xfId="4218" xr:uid="{00000000-0005-0000-0000-000013110000}"/>
    <cellStyle name="Контрольная ячейка 2 5" xfId="4219" xr:uid="{00000000-0005-0000-0000-000014110000}"/>
    <cellStyle name="Контрольная ячейка 2 6" xfId="4220" xr:uid="{00000000-0005-0000-0000-000015110000}"/>
    <cellStyle name="Контрольная ячейка 2_02. ДС 25_НПС 12_приложения 2_3_25" xfId="4221" xr:uid="{00000000-0005-0000-0000-000016110000}"/>
    <cellStyle name="Контрольная ячейка 20" xfId="4222" xr:uid="{00000000-0005-0000-0000-000017110000}"/>
    <cellStyle name="Контрольная ячейка 21" xfId="4223" xr:uid="{00000000-0005-0000-0000-000018110000}"/>
    <cellStyle name="Контрольная ячейка 22" xfId="4224" xr:uid="{00000000-0005-0000-0000-000019110000}"/>
    <cellStyle name="Контрольная ячейка 23" xfId="4225" xr:uid="{00000000-0005-0000-0000-00001A110000}"/>
    <cellStyle name="Контрольная ячейка 24" xfId="4226" xr:uid="{00000000-0005-0000-0000-00001B110000}"/>
    <cellStyle name="Контрольная ячейка 25" xfId="4227" xr:uid="{00000000-0005-0000-0000-00001C110000}"/>
    <cellStyle name="Контрольная ячейка 26" xfId="4228" xr:uid="{00000000-0005-0000-0000-00001D110000}"/>
    <cellStyle name="Контрольная ячейка 27" xfId="4229" xr:uid="{00000000-0005-0000-0000-00001E110000}"/>
    <cellStyle name="Контрольная ячейка 28" xfId="4230" xr:uid="{00000000-0005-0000-0000-00001F110000}"/>
    <cellStyle name="Контрольная ячейка 29" xfId="4231" xr:uid="{00000000-0005-0000-0000-000020110000}"/>
    <cellStyle name="Контрольная ячейка 3" xfId="4232" xr:uid="{00000000-0005-0000-0000-000021110000}"/>
    <cellStyle name="Контрольная ячейка 30" xfId="4233" xr:uid="{00000000-0005-0000-0000-000022110000}"/>
    <cellStyle name="Контрольная ячейка 31" xfId="4234" xr:uid="{00000000-0005-0000-0000-000023110000}"/>
    <cellStyle name="Контрольная ячейка 32" xfId="4235" xr:uid="{00000000-0005-0000-0000-000024110000}"/>
    <cellStyle name="Контрольная ячейка 33" xfId="4236" xr:uid="{00000000-0005-0000-0000-000025110000}"/>
    <cellStyle name="Контрольная ячейка 34" xfId="4237" xr:uid="{00000000-0005-0000-0000-000026110000}"/>
    <cellStyle name="Контрольная ячейка 4" xfId="4238" xr:uid="{00000000-0005-0000-0000-000027110000}"/>
    <cellStyle name="Контрольная ячейка 5" xfId="4239" xr:uid="{00000000-0005-0000-0000-000028110000}"/>
    <cellStyle name="Контрольная ячейка 6" xfId="4240" xr:uid="{00000000-0005-0000-0000-000029110000}"/>
    <cellStyle name="Контрольная ячейка 7" xfId="4241" xr:uid="{00000000-0005-0000-0000-00002A110000}"/>
    <cellStyle name="Контрольная ячейка 8" xfId="4242" xr:uid="{00000000-0005-0000-0000-00002B110000}"/>
    <cellStyle name="Контрольная ячейка 9" xfId="4243" xr:uid="{00000000-0005-0000-0000-00002C110000}"/>
    <cellStyle name="ЛокСмета" xfId="4244" xr:uid="{00000000-0005-0000-0000-00002D110000}"/>
    <cellStyle name="ЛокСмета 2" xfId="4245" xr:uid="{00000000-0005-0000-0000-00002E110000}"/>
    <cellStyle name="ЛокСмета 2 4" xfId="15106" xr:uid="{00000000-0005-0000-0000-000000000000}"/>
    <cellStyle name="ЛокСмета 3" xfId="4246" xr:uid="{00000000-0005-0000-0000-00002F110000}"/>
    <cellStyle name="ЛокСмМТСН" xfId="4247" xr:uid="{00000000-0005-0000-0000-000030110000}"/>
    <cellStyle name="ЛокСмМТСН 10" xfId="4248" xr:uid="{00000000-0005-0000-0000-000031110000}"/>
    <cellStyle name="ЛокСмМТСН 11" xfId="4249" xr:uid="{00000000-0005-0000-0000-000032110000}"/>
    <cellStyle name="ЛокСмМТСН 12" xfId="4250" xr:uid="{00000000-0005-0000-0000-000033110000}"/>
    <cellStyle name="ЛокСмМТСН 13" xfId="4251" xr:uid="{00000000-0005-0000-0000-000034110000}"/>
    <cellStyle name="ЛокСмМТСН 14" xfId="4252" xr:uid="{00000000-0005-0000-0000-000035110000}"/>
    <cellStyle name="ЛокСмМТСН 15" xfId="4253" xr:uid="{00000000-0005-0000-0000-000036110000}"/>
    <cellStyle name="ЛокСмМТСН 16" xfId="4254" xr:uid="{00000000-0005-0000-0000-000037110000}"/>
    <cellStyle name="ЛокСмМТСН 17" xfId="4255" xr:uid="{00000000-0005-0000-0000-000038110000}"/>
    <cellStyle name="ЛокСмМТСН 18" xfId="4256" xr:uid="{00000000-0005-0000-0000-000039110000}"/>
    <cellStyle name="ЛокСмМТСН 19" xfId="4257" xr:uid="{00000000-0005-0000-0000-00003A110000}"/>
    <cellStyle name="ЛокСмМТСН 2" xfId="4258" xr:uid="{00000000-0005-0000-0000-00003B110000}"/>
    <cellStyle name="ЛокСмМТСН 3" xfId="4259" xr:uid="{00000000-0005-0000-0000-00003C110000}"/>
    <cellStyle name="ЛокСмМТСН 4" xfId="4260" xr:uid="{00000000-0005-0000-0000-00003D110000}"/>
    <cellStyle name="ЛокСмМТСН 5" xfId="4261" xr:uid="{00000000-0005-0000-0000-00003E110000}"/>
    <cellStyle name="ЛокСмМТСН 6" xfId="4262" xr:uid="{00000000-0005-0000-0000-00003F110000}"/>
    <cellStyle name="ЛокСмМТСН 7" xfId="4263" xr:uid="{00000000-0005-0000-0000-000040110000}"/>
    <cellStyle name="ЛокСмМТСН 8" xfId="4264" xr:uid="{00000000-0005-0000-0000-000041110000}"/>
    <cellStyle name="ЛокСмМТСН 9" xfId="4265" xr:uid="{00000000-0005-0000-0000-000042110000}"/>
    <cellStyle name="М29" xfId="4266" xr:uid="{00000000-0005-0000-0000-000043110000}"/>
    <cellStyle name="М29 10" xfId="4267" xr:uid="{00000000-0005-0000-0000-000044110000}"/>
    <cellStyle name="М29 11" xfId="4268" xr:uid="{00000000-0005-0000-0000-000045110000}"/>
    <cellStyle name="М29 12" xfId="4269" xr:uid="{00000000-0005-0000-0000-000046110000}"/>
    <cellStyle name="М29 13" xfId="4270" xr:uid="{00000000-0005-0000-0000-000047110000}"/>
    <cellStyle name="М29 14" xfId="4271" xr:uid="{00000000-0005-0000-0000-000048110000}"/>
    <cellStyle name="М29 15" xfId="4272" xr:uid="{00000000-0005-0000-0000-000049110000}"/>
    <cellStyle name="М29 16" xfId="4273" xr:uid="{00000000-0005-0000-0000-00004A110000}"/>
    <cellStyle name="М29 17" xfId="4274" xr:uid="{00000000-0005-0000-0000-00004B110000}"/>
    <cellStyle name="М29 18" xfId="4275" xr:uid="{00000000-0005-0000-0000-00004C110000}"/>
    <cellStyle name="М29 19" xfId="4276" xr:uid="{00000000-0005-0000-0000-00004D110000}"/>
    <cellStyle name="М29 2" xfId="4277" xr:uid="{00000000-0005-0000-0000-00004E110000}"/>
    <cellStyle name="М29 3" xfId="4278" xr:uid="{00000000-0005-0000-0000-00004F110000}"/>
    <cellStyle name="М29 4" xfId="4279" xr:uid="{00000000-0005-0000-0000-000050110000}"/>
    <cellStyle name="М29 5" xfId="4280" xr:uid="{00000000-0005-0000-0000-000051110000}"/>
    <cellStyle name="М29 6" xfId="4281" xr:uid="{00000000-0005-0000-0000-000052110000}"/>
    <cellStyle name="М29 7" xfId="4282" xr:uid="{00000000-0005-0000-0000-000053110000}"/>
    <cellStyle name="М29 8" xfId="4283" xr:uid="{00000000-0005-0000-0000-000054110000}"/>
    <cellStyle name="М29 9" xfId="4284" xr:uid="{00000000-0005-0000-0000-000055110000}"/>
    <cellStyle name="Мои наименования показателей" xfId="4288" xr:uid="{00000000-0005-0000-0000-000056110000}"/>
    <cellStyle name="мои_цифры" xfId="4289" xr:uid="{00000000-0005-0000-0000-000057110000}"/>
    <cellStyle name="мой" xfId="4285" xr:uid="{00000000-0005-0000-0000-000058110000}"/>
    <cellStyle name="Мой заголовок" xfId="4286" xr:uid="{00000000-0005-0000-0000-000059110000}"/>
    <cellStyle name="Мой заголовок листа" xfId="4287" xr:uid="{00000000-0005-0000-0000-00005A110000}"/>
    <cellStyle name="Название 10" xfId="4290" xr:uid="{00000000-0005-0000-0000-00005B110000}"/>
    <cellStyle name="Название 11" xfId="4291" xr:uid="{00000000-0005-0000-0000-00005C110000}"/>
    <cellStyle name="Название 12" xfId="4292" xr:uid="{00000000-0005-0000-0000-00005D110000}"/>
    <cellStyle name="Название 13" xfId="4293" xr:uid="{00000000-0005-0000-0000-00005E110000}"/>
    <cellStyle name="Название 14" xfId="4294" xr:uid="{00000000-0005-0000-0000-00005F110000}"/>
    <cellStyle name="Название 15" xfId="4295" xr:uid="{00000000-0005-0000-0000-000060110000}"/>
    <cellStyle name="Название 16" xfId="4296" xr:uid="{00000000-0005-0000-0000-000061110000}"/>
    <cellStyle name="Название 17" xfId="4297" xr:uid="{00000000-0005-0000-0000-000062110000}"/>
    <cellStyle name="Название 18" xfId="4298" xr:uid="{00000000-0005-0000-0000-000063110000}"/>
    <cellStyle name="Название 19" xfId="4299" xr:uid="{00000000-0005-0000-0000-000064110000}"/>
    <cellStyle name="Название 2" xfId="4300" xr:uid="{00000000-0005-0000-0000-000065110000}"/>
    <cellStyle name="Название 2 2" xfId="4301" xr:uid="{00000000-0005-0000-0000-000066110000}"/>
    <cellStyle name="Название 20" xfId="4302" xr:uid="{00000000-0005-0000-0000-000067110000}"/>
    <cellStyle name="Название 21" xfId="4303" xr:uid="{00000000-0005-0000-0000-000068110000}"/>
    <cellStyle name="Название 22" xfId="4304" xr:uid="{00000000-0005-0000-0000-000069110000}"/>
    <cellStyle name="Название 23" xfId="4305" xr:uid="{00000000-0005-0000-0000-00006A110000}"/>
    <cellStyle name="Название 24" xfId="4306" xr:uid="{00000000-0005-0000-0000-00006B110000}"/>
    <cellStyle name="Название 25" xfId="4307" xr:uid="{00000000-0005-0000-0000-00006C110000}"/>
    <cellStyle name="Название 26" xfId="4308" xr:uid="{00000000-0005-0000-0000-00006D110000}"/>
    <cellStyle name="Название 27" xfId="4309" xr:uid="{00000000-0005-0000-0000-00006E110000}"/>
    <cellStyle name="Название 28" xfId="4310" xr:uid="{00000000-0005-0000-0000-00006F110000}"/>
    <cellStyle name="Название 29" xfId="4311" xr:uid="{00000000-0005-0000-0000-000070110000}"/>
    <cellStyle name="Название 3" xfId="4312" xr:uid="{00000000-0005-0000-0000-000071110000}"/>
    <cellStyle name="Название 30" xfId="4313" xr:uid="{00000000-0005-0000-0000-000072110000}"/>
    <cellStyle name="Название 31" xfId="4314" xr:uid="{00000000-0005-0000-0000-000073110000}"/>
    <cellStyle name="Название 32" xfId="4315" xr:uid="{00000000-0005-0000-0000-000074110000}"/>
    <cellStyle name="Название 33" xfId="4316" xr:uid="{00000000-0005-0000-0000-000075110000}"/>
    <cellStyle name="Название 34" xfId="4317" xr:uid="{00000000-0005-0000-0000-000076110000}"/>
    <cellStyle name="Название 4" xfId="4318" xr:uid="{00000000-0005-0000-0000-000077110000}"/>
    <cellStyle name="Название 5" xfId="4319" xr:uid="{00000000-0005-0000-0000-000078110000}"/>
    <cellStyle name="Название 6" xfId="4320" xr:uid="{00000000-0005-0000-0000-000079110000}"/>
    <cellStyle name="Название 7" xfId="4321" xr:uid="{00000000-0005-0000-0000-00007A110000}"/>
    <cellStyle name="Название 8" xfId="4322" xr:uid="{00000000-0005-0000-0000-00007B110000}"/>
    <cellStyle name="Название 9" xfId="4323" xr:uid="{00000000-0005-0000-0000-00007C110000}"/>
    <cellStyle name="Невидимый" xfId="4324" xr:uid="{00000000-0005-0000-0000-00007D110000}"/>
    <cellStyle name="недельный" xfId="4325" xr:uid="{00000000-0005-0000-0000-00007E110000}"/>
    <cellStyle name="Нейтральный 10" xfId="4326" xr:uid="{00000000-0005-0000-0000-00007F110000}"/>
    <cellStyle name="Нейтральный 11" xfId="4327" xr:uid="{00000000-0005-0000-0000-000080110000}"/>
    <cellStyle name="Нейтральный 12" xfId="4328" xr:uid="{00000000-0005-0000-0000-000081110000}"/>
    <cellStyle name="Нейтральный 13" xfId="4329" xr:uid="{00000000-0005-0000-0000-000082110000}"/>
    <cellStyle name="Нейтральный 14" xfId="4330" xr:uid="{00000000-0005-0000-0000-000083110000}"/>
    <cellStyle name="Нейтральный 15" xfId="4331" xr:uid="{00000000-0005-0000-0000-000084110000}"/>
    <cellStyle name="Нейтральный 16" xfId="4332" xr:uid="{00000000-0005-0000-0000-000085110000}"/>
    <cellStyle name="Нейтральный 17" xfId="4333" xr:uid="{00000000-0005-0000-0000-000086110000}"/>
    <cellStyle name="Нейтральный 18" xfId="4334" xr:uid="{00000000-0005-0000-0000-000087110000}"/>
    <cellStyle name="Нейтральный 19" xfId="4335" xr:uid="{00000000-0005-0000-0000-000088110000}"/>
    <cellStyle name="Нейтральный 2" xfId="4336" xr:uid="{00000000-0005-0000-0000-000089110000}"/>
    <cellStyle name="Нейтральный 2 2" xfId="4337" xr:uid="{00000000-0005-0000-0000-00008A110000}"/>
    <cellStyle name="Нейтральный 20" xfId="4338" xr:uid="{00000000-0005-0000-0000-00008B110000}"/>
    <cellStyle name="Нейтральный 21" xfId="4339" xr:uid="{00000000-0005-0000-0000-00008C110000}"/>
    <cellStyle name="Нейтральный 22" xfId="4340" xr:uid="{00000000-0005-0000-0000-00008D110000}"/>
    <cellStyle name="Нейтральный 23" xfId="4341" xr:uid="{00000000-0005-0000-0000-00008E110000}"/>
    <cellStyle name="Нейтральный 24" xfId="4342" xr:uid="{00000000-0005-0000-0000-00008F110000}"/>
    <cellStyle name="Нейтральный 25" xfId="4343" xr:uid="{00000000-0005-0000-0000-000090110000}"/>
    <cellStyle name="Нейтральный 26" xfId="4344" xr:uid="{00000000-0005-0000-0000-000091110000}"/>
    <cellStyle name="Нейтральный 27" xfId="4345" xr:uid="{00000000-0005-0000-0000-000092110000}"/>
    <cellStyle name="Нейтральный 28" xfId="4346" xr:uid="{00000000-0005-0000-0000-000093110000}"/>
    <cellStyle name="Нейтральный 29" xfId="4347" xr:uid="{00000000-0005-0000-0000-000094110000}"/>
    <cellStyle name="Нейтральный 3" xfId="4348" xr:uid="{00000000-0005-0000-0000-000095110000}"/>
    <cellStyle name="Нейтральный 30" xfId="4349" xr:uid="{00000000-0005-0000-0000-000096110000}"/>
    <cellStyle name="Нейтральный 31" xfId="4350" xr:uid="{00000000-0005-0000-0000-000097110000}"/>
    <cellStyle name="Нейтральный 32" xfId="4351" xr:uid="{00000000-0005-0000-0000-000098110000}"/>
    <cellStyle name="Нейтральный 33" xfId="4352" xr:uid="{00000000-0005-0000-0000-000099110000}"/>
    <cellStyle name="Нейтральный 34" xfId="4353" xr:uid="{00000000-0005-0000-0000-00009A110000}"/>
    <cellStyle name="Нейтральный 4" xfId="4354" xr:uid="{00000000-0005-0000-0000-00009B110000}"/>
    <cellStyle name="Нейтральный 5" xfId="4355" xr:uid="{00000000-0005-0000-0000-00009C110000}"/>
    <cellStyle name="Нейтральный 6" xfId="4356" xr:uid="{00000000-0005-0000-0000-00009D110000}"/>
    <cellStyle name="Нейтральный 7" xfId="4357" xr:uid="{00000000-0005-0000-0000-00009E110000}"/>
    <cellStyle name="Нейтральный 8" xfId="4358" xr:uid="{00000000-0005-0000-0000-00009F110000}"/>
    <cellStyle name="Нейтральный 9" xfId="4359" xr:uid="{00000000-0005-0000-0000-0000A0110000}"/>
    <cellStyle name="ОбСмета" xfId="4360" xr:uid="{00000000-0005-0000-0000-0000A1110000}"/>
    <cellStyle name="ОбСмета 10" xfId="4361" xr:uid="{00000000-0005-0000-0000-0000A2110000}"/>
    <cellStyle name="ОбСмета 11" xfId="4362" xr:uid="{00000000-0005-0000-0000-0000A3110000}"/>
    <cellStyle name="ОбСмета 12" xfId="4363" xr:uid="{00000000-0005-0000-0000-0000A4110000}"/>
    <cellStyle name="ОбСмета 13" xfId="4364" xr:uid="{00000000-0005-0000-0000-0000A5110000}"/>
    <cellStyle name="ОбСмета 14" xfId="4365" xr:uid="{00000000-0005-0000-0000-0000A6110000}"/>
    <cellStyle name="ОбСмета 15" xfId="4366" xr:uid="{00000000-0005-0000-0000-0000A7110000}"/>
    <cellStyle name="ОбСмета 16" xfId="4367" xr:uid="{00000000-0005-0000-0000-0000A8110000}"/>
    <cellStyle name="ОбСмета 17" xfId="4368" xr:uid="{00000000-0005-0000-0000-0000A9110000}"/>
    <cellStyle name="ОбСмета 18" xfId="4369" xr:uid="{00000000-0005-0000-0000-0000AA110000}"/>
    <cellStyle name="ОбСмета 19" xfId="4370" xr:uid="{00000000-0005-0000-0000-0000AB110000}"/>
    <cellStyle name="ОбСмета 2" xfId="4371" xr:uid="{00000000-0005-0000-0000-0000AC110000}"/>
    <cellStyle name="ОбСмета 3" xfId="4372" xr:uid="{00000000-0005-0000-0000-0000AD110000}"/>
    <cellStyle name="ОбСмета 4" xfId="4373" xr:uid="{00000000-0005-0000-0000-0000AE110000}"/>
    <cellStyle name="ОбСмета 5" xfId="4374" xr:uid="{00000000-0005-0000-0000-0000AF110000}"/>
    <cellStyle name="ОбСмета 6" xfId="4375" xr:uid="{00000000-0005-0000-0000-0000B0110000}"/>
    <cellStyle name="ОбСмета 7" xfId="4376" xr:uid="{00000000-0005-0000-0000-0000B1110000}"/>
    <cellStyle name="ОбСмета 8" xfId="4377" xr:uid="{00000000-0005-0000-0000-0000B2110000}"/>
    <cellStyle name="ОбСмета 9" xfId="4378" xr:uid="{00000000-0005-0000-0000-0000B3110000}"/>
    <cellStyle name="Обычный" xfId="0" builtinId="0"/>
    <cellStyle name="Обычный 10" xfId="4379" xr:uid="{00000000-0005-0000-0000-0000B5110000}"/>
    <cellStyle name="Обычный 10 10" xfId="4380" xr:uid="{00000000-0005-0000-0000-0000B6110000}"/>
    <cellStyle name="Обычный 10 11" xfId="4381" xr:uid="{00000000-0005-0000-0000-0000B7110000}"/>
    <cellStyle name="Обычный 10 12" xfId="4382" xr:uid="{00000000-0005-0000-0000-0000B8110000}"/>
    <cellStyle name="Обычный 10 13" xfId="4383" xr:uid="{00000000-0005-0000-0000-0000B9110000}"/>
    <cellStyle name="Обычный 10 14" xfId="4384" xr:uid="{00000000-0005-0000-0000-0000BA110000}"/>
    <cellStyle name="Обычный 10 15" xfId="4385" xr:uid="{00000000-0005-0000-0000-0000BB110000}"/>
    <cellStyle name="Обычный 10 16" xfId="4386" xr:uid="{00000000-0005-0000-0000-0000BC110000}"/>
    <cellStyle name="Обычный 10 17" xfId="4387" xr:uid="{00000000-0005-0000-0000-0000BD110000}"/>
    <cellStyle name="Обычный 10 18" xfId="15198" xr:uid="{00000000-0005-0000-0000-000007000000}"/>
    <cellStyle name="Обычный 10 2" xfId="4388" xr:uid="{00000000-0005-0000-0000-0000BE110000}"/>
    <cellStyle name="Обычный 10 2 10" xfId="4389" xr:uid="{00000000-0005-0000-0000-0000BF110000}"/>
    <cellStyle name="Обычный 10 2 11" xfId="4390" xr:uid="{00000000-0005-0000-0000-0000C0110000}"/>
    <cellStyle name="Обычный 10 2 12" xfId="4391" xr:uid="{00000000-0005-0000-0000-0000C1110000}"/>
    <cellStyle name="Обычный 10 2 13" xfId="4392" xr:uid="{00000000-0005-0000-0000-0000C2110000}"/>
    <cellStyle name="Обычный 10 2 14" xfId="4393" xr:uid="{00000000-0005-0000-0000-0000C3110000}"/>
    <cellStyle name="Обычный 10 2 15" xfId="4394" xr:uid="{00000000-0005-0000-0000-0000C4110000}"/>
    <cellStyle name="Обычный 10 2 2" xfId="4395" xr:uid="{00000000-0005-0000-0000-0000C5110000}"/>
    <cellStyle name="Обычный 10 2 2 10" xfId="4396" xr:uid="{00000000-0005-0000-0000-0000C6110000}"/>
    <cellStyle name="Обычный 10 2 2 11" xfId="4397" xr:uid="{00000000-0005-0000-0000-0000C7110000}"/>
    <cellStyle name="Обычный 10 2 2 12" xfId="4398" xr:uid="{00000000-0005-0000-0000-0000C8110000}"/>
    <cellStyle name="Обычный 10 2 2 13" xfId="4399" xr:uid="{00000000-0005-0000-0000-0000C9110000}"/>
    <cellStyle name="Обычный 10 2 2 14" xfId="4400" xr:uid="{00000000-0005-0000-0000-0000CA110000}"/>
    <cellStyle name="Обычный 10 2 2 2" xfId="4401" xr:uid="{00000000-0005-0000-0000-0000CB110000}"/>
    <cellStyle name="Обычный 10 2 2 2 2" xfId="11658" xr:uid="{00000000-0005-0000-0000-0000CC110000}"/>
    <cellStyle name="Обычный 10 2 2 2 3" xfId="13292" xr:uid="{00000000-0005-0000-0000-0000CD110000}"/>
    <cellStyle name="Обычный 10 2 2 3" xfId="4402" xr:uid="{00000000-0005-0000-0000-0000CE110000}"/>
    <cellStyle name="Обычный 10 2 2 4" xfId="4403" xr:uid="{00000000-0005-0000-0000-0000CF110000}"/>
    <cellStyle name="Обычный 10 2 2 5" xfId="4404" xr:uid="{00000000-0005-0000-0000-0000D0110000}"/>
    <cellStyle name="Обычный 10 2 2 6" xfId="4405" xr:uid="{00000000-0005-0000-0000-0000D1110000}"/>
    <cellStyle name="Обычный 10 2 2 7" xfId="4406" xr:uid="{00000000-0005-0000-0000-0000D2110000}"/>
    <cellStyle name="Обычный 10 2 2 8" xfId="4407" xr:uid="{00000000-0005-0000-0000-0000D3110000}"/>
    <cellStyle name="Обычный 10 2 2 9" xfId="4408" xr:uid="{00000000-0005-0000-0000-0000D4110000}"/>
    <cellStyle name="Обычный 10 2 3" xfId="4409" xr:uid="{00000000-0005-0000-0000-0000D5110000}"/>
    <cellStyle name="Обычный 10 2 4" xfId="4410" xr:uid="{00000000-0005-0000-0000-0000D6110000}"/>
    <cellStyle name="Обычный 10 2 5" xfId="4411" xr:uid="{00000000-0005-0000-0000-0000D7110000}"/>
    <cellStyle name="Обычный 10 2 6" xfId="4412" xr:uid="{00000000-0005-0000-0000-0000D8110000}"/>
    <cellStyle name="Обычный 10 2 7" xfId="4413" xr:uid="{00000000-0005-0000-0000-0000D9110000}"/>
    <cellStyle name="Обычный 10 2 8" xfId="4414" xr:uid="{00000000-0005-0000-0000-0000DA110000}"/>
    <cellStyle name="Обычный 10 2 9" xfId="4415" xr:uid="{00000000-0005-0000-0000-0000DB110000}"/>
    <cellStyle name="Обычный 10 3" xfId="4416" xr:uid="{00000000-0005-0000-0000-0000DC110000}"/>
    <cellStyle name="Обычный 10 3 10" xfId="4417" xr:uid="{00000000-0005-0000-0000-0000DD110000}"/>
    <cellStyle name="Обычный 10 3 11" xfId="4418" xr:uid="{00000000-0005-0000-0000-0000DE110000}"/>
    <cellStyle name="Обычный 10 3 12" xfId="4419" xr:uid="{00000000-0005-0000-0000-0000DF110000}"/>
    <cellStyle name="Обычный 10 3 13" xfId="4420" xr:uid="{00000000-0005-0000-0000-0000E0110000}"/>
    <cellStyle name="Обычный 10 3 14" xfId="4421" xr:uid="{00000000-0005-0000-0000-0000E1110000}"/>
    <cellStyle name="Обычный 10 3 15" xfId="4422" xr:uid="{00000000-0005-0000-0000-0000E2110000}"/>
    <cellStyle name="Обычный 10 3 15 2" xfId="4423" xr:uid="{00000000-0005-0000-0000-0000E3110000}"/>
    <cellStyle name="Обычный 10 3 2" xfId="4424" xr:uid="{00000000-0005-0000-0000-0000E4110000}"/>
    <cellStyle name="Обычный 10 3 3" xfId="4425" xr:uid="{00000000-0005-0000-0000-0000E5110000}"/>
    <cellStyle name="Обычный 10 3 4" xfId="4426" xr:uid="{00000000-0005-0000-0000-0000E6110000}"/>
    <cellStyle name="Обычный 10 3 5" xfId="4427" xr:uid="{00000000-0005-0000-0000-0000E7110000}"/>
    <cellStyle name="Обычный 10 3 6" xfId="4428" xr:uid="{00000000-0005-0000-0000-0000E8110000}"/>
    <cellStyle name="Обычный 10 3 7" xfId="4429" xr:uid="{00000000-0005-0000-0000-0000E9110000}"/>
    <cellStyle name="Обычный 10 3 8" xfId="4430" xr:uid="{00000000-0005-0000-0000-0000EA110000}"/>
    <cellStyle name="Обычный 10 3 9" xfId="4431" xr:uid="{00000000-0005-0000-0000-0000EB110000}"/>
    <cellStyle name="Обычный 10 4" xfId="4432" xr:uid="{00000000-0005-0000-0000-0000EC110000}"/>
    <cellStyle name="Обычный 10 4 2" xfId="4433" xr:uid="{00000000-0005-0000-0000-0000ED110000}"/>
    <cellStyle name="Обычный 10 4 3" xfId="4434" xr:uid="{00000000-0005-0000-0000-0000EE110000}"/>
    <cellStyle name="Обычный 10 5" xfId="4435" xr:uid="{00000000-0005-0000-0000-0000EF110000}"/>
    <cellStyle name="Обычный 10 6" xfId="4436" xr:uid="{00000000-0005-0000-0000-0000F0110000}"/>
    <cellStyle name="Обычный 10 6 2" xfId="4437" xr:uid="{00000000-0005-0000-0000-0000F1110000}"/>
    <cellStyle name="Обычный 10 7" xfId="4438" xr:uid="{00000000-0005-0000-0000-0000F2110000}"/>
    <cellStyle name="Обычный 10 8" xfId="4439" xr:uid="{00000000-0005-0000-0000-0000F3110000}"/>
    <cellStyle name="Обычный 10 9" xfId="4440" xr:uid="{00000000-0005-0000-0000-0000F4110000}"/>
    <cellStyle name="Обычный 100" xfId="4441" xr:uid="{00000000-0005-0000-0000-0000F5110000}"/>
    <cellStyle name="Обычный 100 2" xfId="4442" xr:uid="{00000000-0005-0000-0000-0000F6110000}"/>
    <cellStyle name="Обычный 100 3" xfId="4443" xr:uid="{00000000-0005-0000-0000-0000F7110000}"/>
    <cellStyle name="Обычный 100 4" xfId="4444" xr:uid="{00000000-0005-0000-0000-0000F8110000}"/>
    <cellStyle name="Обычный 100 5" xfId="4445" xr:uid="{00000000-0005-0000-0000-0000F9110000}"/>
    <cellStyle name="Обычный 101" xfId="4446" xr:uid="{00000000-0005-0000-0000-0000FA110000}"/>
    <cellStyle name="Обычный 101 2" xfId="4447" xr:uid="{00000000-0005-0000-0000-0000FB110000}"/>
    <cellStyle name="Обычный 101 3" xfId="4448" xr:uid="{00000000-0005-0000-0000-0000FC110000}"/>
    <cellStyle name="Обычный 101 4" xfId="4449" xr:uid="{00000000-0005-0000-0000-0000FD110000}"/>
    <cellStyle name="Обычный 101 5" xfId="4450" xr:uid="{00000000-0005-0000-0000-0000FE110000}"/>
    <cellStyle name="Обычный 102" xfId="4451" xr:uid="{00000000-0005-0000-0000-0000FF110000}"/>
    <cellStyle name="Обычный 102 2" xfId="4452" xr:uid="{00000000-0005-0000-0000-000000120000}"/>
    <cellStyle name="Обычный 102 3" xfId="4453" xr:uid="{00000000-0005-0000-0000-000001120000}"/>
    <cellStyle name="Обычный 103" xfId="4454" xr:uid="{00000000-0005-0000-0000-000002120000}"/>
    <cellStyle name="Обычный 103 2" xfId="4455" xr:uid="{00000000-0005-0000-0000-000003120000}"/>
    <cellStyle name="Обычный 104" xfId="4456" xr:uid="{00000000-0005-0000-0000-000004120000}"/>
    <cellStyle name="Обычный 104 2" xfId="4457" xr:uid="{00000000-0005-0000-0000-000005120000}"/>
    <cellStyle name="Обычный 104 3" xfId="4458" xr:uid="{00000000-0005-0000-0000-000006120000}"/>
    <cellStyle name="Обычный 104 4" xfId="4459" xr:uid="{00000000-0005-0000-0000-000007120000}"/>
    <cellStyle name="Обычный 104 5" xfId="4460" xr:uid="{00000000-0005-0000-0000-000008120000}"/>
    <cellStyle name="Обычный 105" xfId="4461" xr:uid="{00000000-0005-0000-0000-000009120000}"/>
    <cellStyle name="Обычный 105 2" xfId="4462" xr:uid="{00000000-0005-0000-0000-00000A120000}"/>
    <cellStyle name="Обычный 105 3" xfId="4463" xr:uid="{00000000-0005-0000-0000-00000B120000}"/>
    <cellStyle name="Обычный 105 4" xfId="4464" xr:uid="{00000000-0005-0000-0000-00000C120000}"/>
    <cellStyle name="Обычный 105 5" xfId="4465" xr:uid="{00000000-0005-0000-0000-00000D120000}"/>
    <cellStyle name="Обычный 1055" xfId="4466" xr:uid="{00000000-0005-0000-0000-00000E120000}"/>
    <cellStyle name="Обычный 1058" xfId="4467" xr:uid="{00000000-0005-0000-0000-00000F120000}"/>
    <cellStyle name="Обычный 106" xfId="4468" xr:uid="{00000000-0005-0000-0000-000010120000}"/>
    <cellStyle name="Обычный 106 2" xfId="4469" xr:uid="{00000000-0005-0000-0000-000011120000}"/>
    <cellStyle name="Обычный 106 3" xfId="4470" xr:uid="{00000000-0005-0000-0000-000012120000}"/>
    <cellStyle name="Обычный 1066" xfId="4471" xr:uid="{00000000-0005-0000-0000-000013120000}"/>
    <cellStyle name="Обычный 1069" xfId="4472" xr:uid="{00000000-0005-0000-0000-000014120000}"/>
    <cellStyle name="Обычный 107" xfId="4473" xr:uid="{00000000-0005-0000-0000-000015120000}"/>
    <cellStyle name="Обычный 107 2" xfId="4474" xr:uid="{00000000-0005-0000-0000-000016120000}"/>
    <cellStyle name="Обычный 107 3" xfId="4475" xr:uid="{00000000-0005-0000-0000-000017120000}"/>
    <cellStyle name="Обычный 1079" xfId="4476" xr:uid="{00000000-0005-0000-0000-000018120000}"/>
    <cellStyle name="Обычный 108" xfId="4477" xr:uid="{00000000-0005-0000-0000-000019120000}"/>
    <cellStyle name="Обычный 108 2" xfId="4478" xr:uid="{00000000-0005-0000-0000-00001A120000}"/>
    <cellStyle name="Обычный 108 3" xfId="4479" xr:uid="{00000000-0005-0000-0000-00001B120000}"/>
    <cellStyle name="Обычный 108 4" xfId="4480" xr:uid="{00000000-0005-0000-0000-00001C120000}"/>
    <cellStyle name="Обычный 108 5" xfId="4481" xr:uid="{00000000-0005-0000-0000-00001D120000}"/>
    <cellStyle name="Обычный 1080" xfId="4482" xr:uid="{00000000-0005-0000-0000-00001E120000}"/>
    <cellStyle name="Обычный 1083" xfId="4483" xr:uid="{00000000-0005-0000-0000-00001F120000}"/>
    <cellStyle name="Обычный 1084" xfId="4484" xr:uid="{00000000-0005-0000-0000-000020120000}"/>
    <cellStyle name="Обычный 109" xfId="4485" xr:uid="{00000000-0005-0000-0000-000021120000}"/>
    <cellStyle name="Обычный 109 2" xfId="4486" xr:uid="{00000000-0005-0000-0000-000022120000}"/>
    <cellStyle name="Обычный 109 3" xfId="4487" xr:uid="{00000000-0005-0000-0000-000023120000}"/>
    <cellStyle name="Обычный 109 4" xfId="4488" xr:uid="{00000000-0005-0000-0000-000024120000}"/>
    <cellStyle name="Обычный 109 5" xfId="4489" xr:uid="{00000000-0005-0000-0000-000025120000}"/>
    <cellStyle name="Обычный 11" xfId="4490" xr:uid="{00000000-0005-0000-0000-000026120000}"/>
    <cellStyle name="Обычный 11 10" xfId="4491" xr:uid="{00000000-0005-0000-0000-000027120000}"/>
    <cellStyle name="Обычный 11 11" xfId="4492" xr:uid="{00000000-0005-0000-0000-000028120000}"/>
    <cellStyle name="Обычный 11 12" xfId="4493" xr:uid="{00000000-0005-0000-0000-000029120000}"/>
    <cellStyle name="Обычный 11 13" xfId="4494" xr:uid="{00000000-0005-0000-0000-00002A120000}"/>
    <cellStyle name="Обычный 11 14" xfId="4495" xr:uid="{00000000-0005-0000-0000-00002B120000}"/>
    <cellStyle name="Обычный 11 15" xfId="4496" xr:uid="{00000000-0005-0000-0000-00002C120000}"/>
    <cellStyle name="Обычный 11 16" xfId="4497" xr:uid="{00000000-0005-0000-0000-00002D120000}"/>
    <cellStyle name="Обычный 11 17" xfId="11659" xr:uid="{00000000-0005-0000-0000-00002E120000}"/>
    <cellStyle name="Обычный 11 18" xfId="13293" xr:uid="{00000000-0005-0000-0000-00002F120000}"/>
    <cellStyle name="Обычный 11 2" xfId="4498" xr:uid="{00000000-0005-0000-0000-000030120000}"/>
    <cellStyle name="Обычный 11 2 10" xfId="4499" xr:uid="{00000000-0005-0000-0000-000031120000}"/>
    <cellStyle name="Обычный 11 2 11" xfId="4500" xr:uid="{00000000-0005-0000-0000-000032120000}"/>
    <cellStyle name="Обычный 11 2 12" xfId="4501" xr:uid="{00000000-0005-0000-0000-000033120000}"/>
    <cellStyle name="Обычный 11 2 13" xfId="4502" xr:uid="{00000000-0005-0000-0000-000034120000}"/>
    <cellStyle name="Обычный 11 2 14" xfId="4503" xr:uid="{00000000-0005-0000-0000-000035120000}"/>
    <cellStyle name="Обычный 11 2 15" xfId="4504" xr:uid="{00000000-0005-0000-0000-000036120000}"/>
    <cellStyle name="Обычный 11 2 2" xfId="4505" xr:uid="{00000000-0005-0000-0000-000037120000}"/>
    <cellStyle name="Обычный 11 2 2 10" xfId="4506" xr:uid="{00000000-0005-0000-0000-000038120000}"/>
    <cellStyle name="Обычный 11 2 2 11" xfId="4507" xr:uid="{00000000-0005-0000-0000-000039120000}"/>
    <cellStyle name="Обычный 11 2 2 12" xfId="4508" xr:uid="{00000000-0005-0000-0000-00003A120000}"/>
    <cellStyle name="Обычный 11 2 2 13" xfId="4509" xr:uid="{00000000-0005-0000-0000-00003B120000}"/>
    <cellStyle name="Обычный 11 2 2 14" xfId="4510" xr:uid="{00000000-0005-0000-0000-00003C120000}"/>
    <cellStyle name="Обычный 11 2 2 2" xfId="4511" xr:uid="{00000000-0005-0000-0000-00003D120000}"/>
    <cellStyle name="Обычный 11 2 2 2 2" xfId="11660" xr:uid="{00000000-0005-0000-0000-00003E120000}"/>
    <cellStyle name="Обычный 11 2 2 2 3" xfId="13294" xr:uid="{00000000-0005-0000-0000-00003F120000}"/>
    <cellStyle name="Обычный 11 2 2 3" xfId="4512" xr:uid="{00000000-0005-0000-0000-000040120000}"/>
    <cellStyle name="Обычный 11 2 2 4" xfId="4513" xr:uid="{00000000-0005-0000-0000-000041120000}"/>
    <cellStyle name="Обычный 11 2 2 5" xfId="4514" xr:uid="{00000000-0005-0000-0000-000042120000}"/>
    <cellStyle name="Обычный 11 2 2 6" xfId="4515" xr:uid="{00000000-0005-0000-0000-000043120000}"/>
    <cellStyle name="Обычный 11 2 2 7" xfId="4516" xr:uid="{00000000-0005-0000-0000-000044120000}"/>
    <cellStyle name="Обычный 11 2 2 8" xfId="4517" xr:uid="{00000000-0005-0000-0000-000045120000}"/>
    <cellStyle name="Обычный 11 2 2 9" xfId="4518" xr:uid="{00000000-0005-0000-0000-000046120000}"/>
    <cellStyle name="Обычный 11 2 3" xfId="4519" xr:uid="{00000000-0005-0000-0000-000047120000}"/>
    <cellStyle name="Обычный 11 2 4" xfId="4520" xr:uid="{00000000-0005-0000-0000-000048120000}"/>
    <cellStyle name="Обычный 11 2 5" xfId="4521" xr:uid="{00000000-0005-0000-0000-000049120000}"/>
    <cellStyle name="Обычный 11 2 6" xfId="4522" xr:uid="{00000000-0005-0000-0000-00004A120000}"/>
    <cellStyle name="Обычный 11 2 7" xfId="4523" xr:uid="{00000000-0005-0000-0000-00004B120000}"/>
    <cellStyle name="Обычный 11 2 8" xfId="4524" xr:uid="{00000000-0005-0000-0000-00004C120000}"/>
    <cellStyle name="Обычный 11 2 9" xfId="4525" xr:uid="{00000000-0005-0000-0000-00004D120000}"/>
    <cellStyle name="Обычный 11 3" xfId="4526" xr:uid="{00000000-0005-0000-0000-00004E120000}"/>
    <cellStyle name="Обычный 11 3 10" xfId="4527" xr:uid="{00000000-0005-0000-0000-00004F120000}"/>
    <cellStyle name="Обычный 11 3 11" xfId="4528" xr:uid="{00000000-0005-0000-0000-000050120000}"/>
    <cellStyle name="Обычный 11 3 12" xfId="4529" xr:uid="{00000000-0005-0000-0000-000051120000}"/>
    <cellStyle name="Обычный 11 3 13" xfId="4530" xr:uid="{00000000-0005-0000-0000-000052120000}"/>
    <cellStyle name="Обычный 11 3 14" xfId="4531" xr:uid="{00000000-0005-0000-0000-000053120000}"/>
    <cellStyle name="Обычный 11 3 15" xfId="11661" xr:uid="{00000000-0005-0000-0000-000054120000}"/>
    <cellStyle name="Обычный 11 3 16" xfId="13295" xr:uid="{00000000-0005-0000-0000-000055120000}"/>
    <cellStyle name="Обычный 11 3 2" xfId="4532" xr:uid="{00000000-0005-0000-0000-000056120000}"/>
    <cellStyle name="Обычный 11 3 2 2" xfId="4533" xr:uid="{00000000-0005-0000-0000-000057120000}"/>
    <cellStyle name="Обычный 11 3 2 2 2" xfId="4534" xr:uid="{00000000-0005-0000-0000-000058120000}"/>
    <cellStyle name="Обычный 11 3 2 2 2 2" xfId="11664" xr:uid="{00000000-0005-0000-0000-000059120000}"/>
    <cellStyle name="Обычный 11 3 2 2 2 3" xfId="13298" xr:uid="{00000000-0005-0000-0000-00005A120000}"/>
    <cellStyle name="Обычный 11 3 2 2 3" xfId="4535" xr:uid="{00000000-0005-0000-0000-00005B120000}"/>
    <cellStyle name="Обычный 11 3 2 2 3 2" xfId="11665" xr:uid="{00000000-0005-0000-0000-00005C120000}"/>
    <cellStyle name="Обычный 11 3 2 2 3 3" xfId="13299" xr:uid="{00000000-0005-0000-0000-00005D120000}"/>
    <cellStyle name="Обычный 11 3 2 2 4" xfId="4536" xr:uid="{00000000-0005-0000-0000-00005E120000}"/>
    <cellStyle name="Обычный 11 3 2 2 4 2" xfId="11666" xr:uid="{00000000-0005-0000-0000-00005F120000}"/>
    <cellStyle name="Обычный 11 3 2 2 4 3" xfId="13300" xr:uid="{00000000-0005-0000-0000-000060120000}"/>
    <cellStyle name="Обычный 11 3 2 2 5" xfId="11663" xr:uid="{00000000-0005-0000-0000-000061120000}"/>
    <cellStyle name="Обычный 11 3 2 2 6" xfId="13297" xr:uid="{00000000-0005-0000-0000-000062120000}"/>
    <cellStyle name="Обычный 11 3 2 3" xfId="4537" xr:uid="{00000000-0005-0000-0000-000063120000}"/>
    <cellStyle name="Обычный 11 3 2 3 2" xfId="11667" xr:uid="{00000000-0005-0000-0000-000064120000}"/>
    <cellStyle name="Обычный 11 3 2 3 3" xfId="13301" xr:uid="{00000000-0005-0000-0000-000065120000}"/>
    <cellStyle name="Обычный 11 3 2 4" xfId="4538" xr:uid="{00000000-0005-0000-0000-000066120000}"/>
    <cellStyle name="Обычный 11 3 2 4 2" xfId="11668" xr:uid="{00000000-0005-0000-0000-000067120000}"/>
    <cellStyle name="Обычный 11 3 2 4 3" xfId="13302" xr:uid="{00000000-0005-0000-0000-000068120000}"/>
    <cellStyle name="Обычный 11 3 2 5" xfId="4539" xr:uid="{00000000-0005-0000-0000-000069120000}"/>
    <cellStyle name="Обычный 11 3 2 5 2" xfId="11669" xr:uid="{00000000-0005-0000-0000-00006A120000}"/>
    <cellStyle name="Обычный 11 3 2 5 3" xfId="13303" xr:uid="{00000000-0005-0000-0000-00006B120000}"/>
    <cellStyle name="Обычный 11 3 2 6" xfId="11662" xr:uid="{00000000-0005-0000-0000-00006C120000}"/>
    <cellStyle name="Обычный 11 3 2 7" xfId="13296" xr:uid="{00000000-0005-0000-0000-00006D120000}"/>
    <cellStyle name="Обычный 11 3 3" xfId="4540" xr:uid="{00000000-0005-0000-0000-00006E120000}"/>
    <cellStyle name="Обычный 11 3 3 2" xfId="4541" xr:uid="{00000000-0005-0000-0000-00006F120000}"/>
    <cellStyle name="Обычный 11 3 3 2 2" xfId="11671" xr:uid="{00000000-0005-0000-0000-000070120000}"/>
    <cellStyle name="Обычный 11 3 3 2 3" xfId="13305" xr:uid="{00000000-0005-0000-0000-000071120000}"/>
    <cellStyle name="Обычный 11 3 3 3" xfId="4542" xr:uid="{00000000-0005-0000-0000-000072120000}"/>
    <cellStyle name="Обычный 11 3 3 3 2" xfId="11672" xr:uid="{00000000-0005-0000-0000-000073120000}"/>
    <cellStyle name="Обычный 11 3 3 3 3" xfId="13306" xr:uid="{00000000-0005-0000-0000-000074120000}"/>
    <cellStyle name="Обычный 11 3 3 4" xfId="4543" xr:uid="{00000000-0005-0000-0000-000075120000}"/>
    <cellStyle name="Обычный 11 3 3 4 2" xfId="11673" xr:uid="{00000000-0005-0000-0000-000076120000}"/>
    <cellStyle name="Обычный 11 3 3 4 3" xfId="13307" xr:uid="{00000000-0005-0000-0000-000077120000}"/>
    <cellStyle name="Обычный 11 3 3 5" xfId="11670" xr:uid="{00000000-0005-0000-0000-000078120000}"/>
    <cellStyle name="Обычный 11 3 3 6" xfId="13304" xr:uid="{00000000-0005-0000-0000-000079120000}"/>
    <cellStyle name="Обычный 11 3 4" xfId="4544" xr:uid="{00000000-0005-0000-0000-00007A120000}"/>
    <cellStyle name="Обычный 11 3 4 2" xfId="11674" xr:uid="{00000000-0005-0000-0000-00007B120000}"/>
    <cellStyle name="Обычный 11 3 4 3" xfId="13308" xr:uid="{00000000-0005-0000-0000-00007C120000}"/>
    <cellStyle name="Обычный 11 3 5" xfId="4545" xr:uid="{00000000-0005-0000-0000-00007D120000}"/>
    <cellStyle name="Обычный 11 3 5 2" xfId="11675" xr:uid="{00000000-0005-0000-0000-00007E120000}"/>
    <cellStyle name="Обычный 11 3 5 3" xfId="13309" xr:uid="{00000000-0005-0000-0000-00007F120000}"/>
    <cellStyle name="Обычный 11 3 6" xfId="4546" xr:uid="{00000000-0005-0000-0000-000080120000}"/>
    <cellStyle name="Обычный 11 3 6 2" xfId="11676" xr:uid="{00000000-0005-0000-0000-000081120000}"/>
    <cellStyle name="Обычный 11 3 6 3" xfId="13310" xr:uid="{00000000-0005-0000-0000-000082120000}"/>
    <cellStyle name="Обычный 11 3 7" xfId="4547" xr:uid="{00000000-0005-0000-0000-000083120000}"/>
    <cellStyle name="Обычный 11 3 7 2" xfId="4548" xr:uid="{00000000-0005-0000-0000-000084120000}"/>
    <cellStyle name="Обычный 11 3 7 2 2" xfId="11678" xr:uid="{00000000-0005-0000-0000-000085120000}"/>
    <cellStyle name="Обычный 11 3 7 2 3" xfId="13312" xr:uid="{00000000-0005-0000-0000-000086120000}"/>
    <cellStyle name="Обычный 11 3 7 3" xfId="11677" xr:uid="{00000000-0005-0000-0000-000087120000}"/>
    <cellStyle name="Обычный 11 3 7 4" xfId="13311" xr:uid="{00000000-0005-0000-0000-000088120000}"/>
    <cellStyle name="Обычный 11 3 8" xfId="4549" xr:uid="{00000000-0005-0000-0000-000089120000}"/>
    <cellStyle name="Обычный 11 3 9" xfId="4550" xr:uid="{00000000-0005-0000-0000-00008A120000}"/>
    <cellStyle name="Обычный 11 4" xfId="4551" xr:uid="{00000000-0005-0000-0000-00008B120000}"/>
    <cellStyle name="Обычный 11 4 2" xfId="4552" xr:uid="{00000000-0005-0000-0000-00008C120000}"/>
    <cellStyle name="Обычный 11 4 3" xfId="11679" xr:uid="{00000000-0005-0000-0000-00008D120000}"/>
    <cellStyle name="Обычный 11 4 4" xfId="13313" xr:uid="{00000000-0005-0000-0000-00008E120000}"/>
    <cellStyle name="Обычный 11 46 2 2" xfId="4553" xr:uid="{00000000-0005-0000-0000-00008F120000}"/>
    <cellStyle name="Обычный 11 46 2 2 2" xfId="4554" xr:uid="{00000000-0005-0000-0000-000090120000}"/>
    <cellStyle name="Обычный 11 46 2 2 2 2" xfId="11681" xr:uid="{00000000-0005-0000-0000-000091120000}"/>
    <cellStyle name="Обычный 11 46 2 2 2 3" xfId="13315" xr:uid="{00000000-0005-0000-0000-000092120000}"/>
    <cellStyle name="Обычный 11 46 2 2 3" xfId="4555" xr:uid="{00000000-0005-0000-0000-000093120000}"/>
    <cellStyle name="Обычный 11 46 2 2 3 2" xfId="11682" xr:uid="{00000000-0005-0000-0000-000094120000}"/>
    <cellStyle name="Обычный 11 46 2 2 3 3" xfId="13316" xr:uid="{00000000-0005-0000-0000-000095120000}"/>
    <cellStyle name="Обычный 11 46 2 2 4" xfId="4556" xr:uid="{00000000-0005-0000-0000-000096120000}"/>
    <cellStyle name="Обычный 11 46 2 2 4 2" xfId="11683" xr:uid="{00000000-0005-0000-0000-000097120000}"/>
    <cellStyle name="Обычный 11 46 2 2 4 3" xfId="13317" xr:uid="{00000000-0005-0000-0000-000098120000}"/>
    <cellStyle name="Обычный 11 46 2 2 5" xfId="11680" xr:uid="{00000000-0005-0000-0000-000099120000}"/>
    <cellStyle name="Обычный 11 46 2 2 6" xfId="13314" xr:uid="{00000000-0005-0000-0000-00009A120000}"/>
    <cellStyle name="Обычный 11 5" xfId="4557" xr:uid="{00000000-0005-0000-0000-00009B120000}"/>
    <cellStyle name="Обычный 11 5 2" xfId="4558" xr:uid="{00000000-0005-0000-0000-00009C120000}"/>
    <cellStyle name="Обычный 11 5 3" xfId="11684" xr:uid="{00000000-0005-0000-0000-00009D120000}"/>
    <cellStyle name="Обычный 11 5 4" xfId="13318" xr:uid="{00000000-0005-0000-0000-00009E120000}"/>
    <cellStyle name="Обычный 11 6" xfId="4559" xr:uid="{00000000-0005-0000-0000-00009F120000}"/>
    <cellStyle name="Обычный 11 6 2" xfId="11685" xr:uid="{00000000-0005-0000-0000-0000A0120000}"/>
    <cellStyle name="Обычный 11 6 3" xfId="13319" xr:uid="{00000000-0005-0000-0000-0000A1120000}"/>
    <cellStyle name="Обычный 11 7" xfId="4560" xr:uid="{00000000-0005-0000-0000-0000A2120000}"/>
    <cellStyle name="Обычный 11 7 2" xfId="11686" xr:uid="{00000000-0005-0000-0000-0000A3120000}"/>
    <cellStyle name="Обычный 11 7 3" xfId="13320" xr:uid="{00000000-0005-0000-0000-0000A4120000}"/>
    <cellStyle name="Обычный 11 8" xfId="4561" xr:uid="{00000000-0005-0000-0000-0000A5120000}"/>
    <cellStyle name="Обычный 11 8 2" xfId="11687" xr:uid="{00000000-0005-0000-0000-0000A6120000}"/>
    <cellStyle name="Обычный 11 8 3" xfId="13321" xr:uid="{00000000-0005-0000-0000-0000A7120000}"/>
    <cellStyle name="Обычный 11 9" xfId="4562" xr:uid="{00000000-0005-0000-0000-0000A8120000}"/>
    <cellStyle name="Обычный 110" xfId="4563" xr:uid="{00000000-0005-0000-0000-0000A9120000}"/>
    <cellStyle name="Обычный 110 2" xfId="4564" xr:uid="{00000000-0005-0000-0000-0000AA120000}"/>
    <cellStyle name="Обычный 110 3" xfId="4565" xr:uid="{00000000-0005-0000-0000-0000AB120000}"/>
    <cellStyle name="Обычный 111" xfId="4566" xr:uid="{00000000-0005-0000-0000-0000AC120000}"/>
    <cellStyle name="Обычный 111 2" xfId="4567" xr:uid="{00000000-0005-0000-0000-0000AD120000}"/>
    <cellStyle name="Обычный 112" xfId="4568" xr:uid="{00000000-0005-0000-0000-0000AE120000}"/>
    <cellStyle name="Обычный 112 2" xfId="4569" xr:uid="{00000000-0005-0000-0000-0000AF120000}"/>
    <cellStyle name="Обычный 112 3" xfId="4570" xr:uid="{00000000-0005-0000-0000-0000B0120000}"/>
    <cellStyle name="Обычный 112 4" xfId="4571" xr:uid="{00000000-0005-0000-0000-0000B1120000}"/>
    <cellStyle name="Обычный 112 5" xfId="4572" xr:uid="{00000000-0005-0000-0000-0000B2120000}"/>
    <cellStyle name="Обычный 113" xfId="4573" xr:uid="{00000000-0005-0000-0000-0000B3120000}"/>
    <cellStyle name="Обычный 113 2" xfId="4574" xr:uid="{00000000-0005-0000-0000-0000B4120000}"/>
    <cellStyle name="Обычный 113 3" xfId="4575" xr:uid="{00000000-0005-0000-0000-0000B5120000}"/>
    <cellStyle name="Обычный 113 4" xfId="4576" xr:uid="{00000000-0005-0000-0000-0000B6120000}"/>
    <cellStyle name="Обычный 113 5" xfId="4577" xr:uid="{00000000-0005-0000-0000-0000B7120000}"/>
    <cellStyle name="Обычный 114" xfId="4578" xr:uid="{00000000-0005-0000-0000-0000B8120000}"/>
    <cellStyle name="Обычный 114 2" xfId="4579" xr:uid="{00000000-0005-0000-0000-0000B9120000}"/>
    <cellStyle name="Обычный 115" xfId="4580" xr:uid="{00000000-0005-0000-0000-0000BA120000}"/>
    <cellStyle name="Обычный 115 2" xfId="4581" xr:uid="{00000000-0005-0000-0000-0000BB120000}"/>
    <cellStyle name="Обычный 116" xfId="4582" xr:uid="{00000000-0005-0000-0000-0000BC120000}"/>
    <cellStyle name="Обычный 116 2" xfId="4583" xr:uid="{00000000-0005-0000-0000-0000BD120000}"/>
    <cellStyle name="Обычный 116 3" xfId="4584" xr:uid="{00000000-0005-0000-0000-0000BE120000}"/>
    <cellStyle name="Обычный 116 4" xfId="4585" xr:uid="{00000000-0005-0000-0000-0000BF120000}"/>
    <cellStyle name="Обычный 116 5" xfId="4586" xr:uid="{00000000-0005-0000-0000-0000C0120000}"/>
    <cellStyle name="Обычный 117" xfId="4587" xr:uid="{00000000-0005-0000-0000-0000C1120000}"/>
    <cellStyle name="Обычный 117 2" xfId="4588" xr:uid="{00000000-0005-0000-0000-0000C2120000}"/>
    <cellStyle name="Обычный 117 3" xfId="4589" xr:uid="{00000000-0005-0000-0000-0000C3120000}"/>
    <cellStyle name="Обычный 117 4" xfId="4590" xr:uid="{00000000-0005-0000-0000-0000C4120000}"/>
    <cellStyle name="Обычный 117 5" xfId="4591" xr:uid="{00000000-0005-0000-0000-0000C5120000}"/>
    <cellStyle name="Обычный 118" xfId="4592" xr:uid="{00000000-0005-0000-0000-0000C6120000}"/>
    <cellStyle name="Обычный 118 2" xfId="4593" xr:uid="{00000000-0005-0000-0000-0000C7120000}"/>
    <cellStyle name="Обычный 119" xfId="4594" xr:uid="{00000000-0005-0000-0000-0000C8120000}"/>
    <cellStyle name="Обычный 119 2" xfId="4595" xr:uid="{00000000-0005-0000-0000-0000C9120000}"/>
    <cellStyle name="Обычный 12" xfId="1" xr:uid="{00000000-0005-0000-0000-0000CA120000}"/>
    <cellStyle name="Обычный 12 10" xfId="4596" xr:uid="{00000000-0005-0000-0000-0000CB120000}"/>
    <cellStyle name="Обычный 12 11" xfId="4597" xr:uid="{00000000-0005-0000-0000-0000CC120000}"/>
    <cellStyle name="Обычный 12 12" xfId="4598" xr:uid="{00000000-0005-0000-0000-0000CD120000}"/>
    <cellStyle name="Обычный 12 13" xfId="4599" xr:uid="{00000000-0005-0000-0000-0000CE120000}"/>
    <cellStyle name="Обычный 12 14" xfId="4600" xr:uid="{00000000-0005-0000-0000-0000CF120000}"/>
    <cellStyle name="Обычный 12 15" xfId="4601" xr:uid="{00000000-0005-0000-0000-0000D0120000}"/>
    <cellStyle name="Обычный 12 16" xfId="4602" xr:uid="{00000000-0005-0000-0000-0000D1120000}"/>
    <cellStyle name="Обычный 12 17" xfId="2" xr:uid="{00000000-0005-0000-0000-0000D2120000}"/>
    <cellStyle name="Обычный 12 2" xfId="4603" xr:uid="{00000000-0005-0000-0000-0000D3120000}"/>
    <cellStyle name="Обычный 12 2 10" xfId="4604" xr:uid="{00000000-0005-0000-0000-0000D4120000}"/>
    <cellStyle name="Обычный 12 2 11" xfId="4605" xr:uid="{00000000-0005-0000-0000-0000D5120000}"/>
    <cellStyle name="Обычный 12 2 12" xfId="4606" xr:uid="{00000000-0005-0000-0000-0000D6120000}"/>
    <cellStyle name="Обычный 12 2 13" xfId="4607" xr:uid="{00000000-0005-0000-0000-0000D7120000}"/>
    <cellStyle name="Обычный 12 2 14" xfId="4608" xr:uid="{00000000-0005-0000-0000-0000D8120000}"/>
    <cellStyle name="Обычный 12 2 2" xfId="4609" xr:uid="{00000000-0005-0000-0000-0000D9120000}"/>
    <cellStyle name="Обычный 12 2 3" xfId="4610" xr:uid="{00000000-0005-0000-0000-0000DA120000}"/>
    <cellStyle name="Обычный 12 2 4" xfId="4611" xr:uid="{00000000-0005-0000-0000-0000DB120000}"/>
    <cellStyle name="Обычный 12 2 5" xfId="4612" xr:uid="{00000000-0005-0000-0000-0000DC120000}"/>
    <cellStyle name="Обычный 12 2 6" xfId="4613" xr:uid="{00000000-0005-0000-0000-0000DD120000}"/>
    <cellStyle name="Обычный 12 2 7" xfId="4614" xr:uid="{00000000-0005-0000-0000-0000DE120000}"/>
    <cellStyle name="Обычный 12 2 8" xfId="4615" xr:uid="{00000000-0005-0000-0000-0000DF120000}"/>
    <cellStyle name="Обычный 12 2 9" xfId="4616" xr:uid="{00000000-0005-0000-0000-0000E0120000}"/>
    <cellStyle name="Обычный 12 3" xfId="4617" xr:uid="{00000000-0005-0000-0000-0000E1120000}"/>
    <cellStyle name="Обычный 12 3 2" xfId="4618" xr:uid="{00000000-0005-0000-0000-0000E2120000}"/>
    <cellStyle name="Обычный 12 3 3" xfId="4619" xr:uid="{00000000-0005-0000-0000-0000E3120000}"/>
    <cellStyle name="Обычный 12 4" xfId="4620" xr:uid="{00000000-0005-0000-0000-0000E4120000}"/>
    <cellStyle name="Обычный 12 4 2" xfId="4621" xr:uid="{00000000-0005-0000-0000-0000E5120000}"/>
    <cellStyle name="Обычный 12 5" xfId="4622" xr:uid="{00000000-0005-0000-0000-0000E6120000}"/>
    <cellStyle name="Обычный 12 5 2" xfId="4623" xr:uid="{00000000-0005-0000-0000-0000E7120000}"/>
    <cellStyle name="Обычный 12 6" xfId="4624" xr:uid="{00000000-0005-0000-0000-0000E8120000}"/>
    <cellStyle name="Обычный 12 7" xfId="4625" xr:uid="{00000000-0005-0000-0000-0000E9120000}"/>
    <cellStyle name="Обычный 12 8" xfId="4626" xr:uid="{00000000-0005-0000-0000-0000EA120000}"/>
    <cellStyle name="Обычный 12 9" xfId="4627" xr:uid="{00000000-0005-0000-0000-0000EB120000}"/>
    <cellStyle name="Обычный 120" xfId="4628" xr:uid="{00000000-0005-0000-0000-0000EC120000}"/>
    <cellStyle name="Обычный 120 2" xfId="4629" xr:uid="{00000000-0005-0000-0000-0000ED120000}"/>
    <cellStyle name="Обычный 120 3" xfId="4630" xr:uid="{00000000-0005-0000-0000-0000EE120000}"/>
    <cellStyle name="Обычный 120 4" xfId="4631" xr:uid="{00000000-0005-0000-0000-0000EF120000}"/>
    <cellStyle name="Обычный 120 5" xfId="4632" xr:uid="{00000000-0005-0000-0000-0000F0120000}"/>
    <cellStyle name="Обычный 121" xfId="4633" xr:uid="{00000000-0005-0000-0000-0000F1120000}"/>
    <cellStyle name="Обычный 121 2" xfId="4634" xr:uid="{00000000-0005-0000-0000-0000F2120000}"/>
    <cellStyle name="Обычный 121 3" xfId="4635" xr:uid="{00000000-0005-0000-0000-0000F3120000}"/>
    <cellStyle name="Обычный 121 4" xfId="4636" xr:uid="{00000000-0005-0000-0000-0000F4120000}"/>
    <cellStyle name="Обычный 121 5" xfId="4637" xr:uid="{00000000-0005-0000-0000-0000F5120000}"/>
    <cellStyle name="Обычный 122" xfId="4638" xr:uid="{00000000-0005-0000-0000-0000F6120000}"/>
    <cellStyle name="Обычный 122 2" xfId="4639" xr:uid="{00000000-0005-0000-0000-0000F7120000}"/>
    <cellStyle name="Обычный 123" xfId="4640" xr:uid="{00000000-0005-0000-0000-0000F8120000}"/>
    <cellStyle name="Обычный 123 2" xfId="4641" xr:uid="{00000000-0005-0000-0000-0000F9120000}"/>
    <cellStyle name="Обычный 124" xfId="4642" xr:uid="{00000000-0005-0000-0000-0000FA120000}"/>
    <cellStyle name="Обычный 124 2" xfId="4643" xr:uid="{00000000-0005-0000-0000-0000FB120000}"/>
    <cellStyle name="Обычный 124 3" xfId="4644" xr:uid="{00000000-0005-0000-0000-0000FC120000}"/>
    <cellStyle name="Обычный 124 4" xfId="4645" xr:uid="{00000000-0005-0000-0000-0000FD120000}"/>
    <cellStyle name="Обычный 124 5" xfId="4646" xr:uid="{00000000-0005-0000-0000-0000FE120000}"/>
    <cellStyle name="Обычный 125" xfId="4647" xr:uid="{00000000-0005-0000-0000-0000FF120000}"/>
    <cellStyle name="Обычный 125 2" xfId="4648" xr:uid="{00000000-0005-0000-0000-000000130000}"/>
    <cellStyle name="Обычный 125 3" xfId="4649" xr:uid="{00000000-0005-0000-0000-000001130000}"/>
    <cellStyle name="Обычный 125 4" xfId="4650" xr:uid="{00000000-0005-0000-0000-000002130000}"/>
    <cellStyle name="Обычный 125 5" xfId="4651" xr:uid="{00000000-0005-0000-0000-000003130000}"/>
    <cellStyle name="Обычный 126" xfId="4652" xr:uid="{00000000-0005-0000-0000-000004130000}"/>
    <cellStyle name="Обычный 126 2" xfId="4653" xr:uid="{00000000-0005-0000-0000-000005130000}"/>
    <cellStyle name="Обычный 126 2 2" xfId="4654" xr:uid="{00000000-0005-0000-0000-000006130000}"/>
    <cellStyle name="Обычный 126 2 3" xfId="4655" xr:uid="{00000000-0005-0000-0000-000007130000}"/>
    <cellStyle name="Обычный 126 3" xfId="4656" xr:uid="{00000000-0005-0000-0000-000008130000}"/>
    <cellStyle name="Обычный 126 4" xfId="4657" xr:uid="{00000000-0005-0000-0000-000009130000}"/>
    <cellStyle name="Обычный 127" xfId="4658" xr:uid="{00000000-0005-0000-0000-00000A130000}"/>
    <cellStyle name="Обычный 127 2" xfId="4659" xr:uid="{00000000-0005-0000-0000-00000B130000}"/>
    <cellStyle name="Обычный 128" xfId="4660" xr:uid="{00000000-0005-0000-0000-00000C130000}"/>
    <cellStyle name="Обычный 128 2" xfId="4661" xr:uid="{00000000-0005-0000-0000-00000D130000}"/>
    <cellStyle name="Обычный 128 3" xfId="4662" xr:uid="{00000000-0005-0000-0000-00000E130000}"/>
    <cellStyle name="Обычный 128 4" xfId="4663" xr:uid="{00000000-0005-0000-0000-00000F130000}"/>
    <cellStyle name="Обычный 128 5" xfId="4664" xr:uid="{00000000-0005-0000-0000-000010130000}"/>
    <cellStyle name="Обычный 129" xfId="4665" xr:uid="{00000000-0005-0000-0000-000011130000}"/>
    <cellStyle name="Обычный 129 2" xfId="4666" xr:uid="{00000000-0005-0000-0000-000012130000}"/>
    <cellStyle name="Обычный 129 3" xfId="4667" xr:uid="{00000000-0005-0000-0000-000013130000}"/>
    <cellStyle name="Обычный 129 4" xfId="4668" xr:uid="{00000000-0005-0000-0000-000014130000}"/>
    <cellStyle name="Обычный 129 5" xfId="4669" xr:uid="{00000000-0005-0000-0000-000015130000}"/>
    <cellStyle name="Обычный 13" xfId="4670" xr:uid="{00000000-0005-0000-0000-000016130000}"/>
    <cellStyle name="Обычный 13 10" xfId="4671" xr:uid="{00000000-0005-0000-0000-000017130000}"/>
    <cellStyle name="Обычный 13 11" xfId="4672" xr:uid="{00000000-0005-0000-0000-000018130000}"/>
    <cellStyle name="Обычный 13 12" xfId="4673" xr:uid="{00000000-0005-0000-0000-000019130000}"/>
    <cellStyle name="Обычный 13 13" xfId="4674" xr:uid="{00000000-0005-0000-0000-00001A130000}"/>
    <cellStyle name="Обычный 13 14" xfId="4675" xr:uid="{00000000-0005-0000-0000-00001B130000}"/>
    <cellStyle name="Обычный 13 15" xfId="4676" xr:uid="{00000000-0005-0000-0000-00001C130000}"/>
    <cellStyle name="Обычный 13 16" xfId="11688" xr:uid="{00000000-0005-0000-0000-00001D130000}"/>
    <cellStyle name="Обычный 13 17" xfId="13322" xr:uid="{00000000-0005-0000-0000-00001E130000}"/>
    <cellStyle name="Обычный 13 2" xfId="4677" xr:uid="{00000000-0005-0000-0000-00001F130000}"/>
    <cellStyle name="Обычный 13 2 10" xfId="4678" xr:uid="{00000000-0005-0000-0000-000020130000}"/>
    <cellStyle name="Обычный 13 2 11" xfId="4679" xr:uid="{00000000-0005-0000-0000-000021130000}"/>
    <cellStyle name="Обычный 13 2 12" xfId="4680" xr:uid="{00000000-0005-0000-0000-000022130000}"/>
    <cellStyle name="Обычный 13 2 13" xfId="4681" xr:uid="{00000000-0005-0000-0000-000023130000}"/>
    <cellStyle name="Обычный 13 2 14" xfId="4682" xr:uid="{00000000-0005-0000-0000-000024130000}"/>
    <cellStyle name="Обычный 13 2 15" xfId="11689" xr:uid="{00000000-0005-0000-0000-000025130000}"/>
    <cellStyle name="Обычный 13 2 16" xfId="13323" xr:uid="{00000000-0005-0000-0000-000026130000}"/>
    <cellStyle name="Обычный 13 2 2" xfId="4683" xr:uid="{00000000-0005-0000-0000-000027130000}"/>
    <cellStyle name="Обычный 13 2 3" xfId="4684" xr:uid="{00000000-0005-0000-0000-000028130000}"/>
    <cellStyle name="Обычный 13 2 4" xfId="4685" xr:uid="{00000000-0005-0000-0000-000029130000}"/>
    <cellStyle name="Обычный 13 2 5" xfId="4686" xr:uid="{00000000-0005-0000-0000-00002A130000}"/>
    <cellStyle name="Обычный 13 2 6" xfId="4687" xr:uid="{00000000-0005-0000-0000-00002B130000}"/>
    <cellStyle name="Обычный 13 2 7" xfId="4688" xr:uid="{00000000-0005-0000-0000-00002C130000}"/>
    <cellStyle name="Обычный 13 2 8" xfId="4689" xr:uid="{00000000-0005-0000-0000-00002D130000}"/>
    <cellStyle name="Обычный 13 2 9" xfId="4690" xr:uid="{00000000-0005-0000-0000-00002E130000}"/>
    <cellStyle name="Обычный 13 3" xfId="4691" xr:uid="{00000000-0005-0000-0000-00002F130000}"/>
    <cellStyle name="Обычный 13 3 2" xfId="4692" xr:uid="{00000000-0005-0000-0000-000030130000}"/>
    <cellStyle name="Обычный 13 3 3" xfId="4693" xr:uid="{00000000-0005-0000-0000-000031130000}"/>
    <cellStyle name="Обычный 13 3 4" xfId="11690" xr:uid="{00000000-0005-0000-0000-000032130000}"/>
    <cellStyle name="Обычный 13 3 5" xfId="13324" xr:uid="{00000000-0005-0000-0000-000033130000}"/>
    <cellStyle name="Обычный 13 4" xfId="4694" xr:uid="{00000000-0005-0000-0000-000034130000}"/>
    <cellStyle name="Обычный 13 4 2" xfId="4695" xr:uid="{00000000-0005-0000-0000-000035130000}"/>
    <cellStyle name="Обычный 13 4 3" xfId="11691" xr:uid="{00000000-0005-0000-0000-000036130000}"/>
    <cellStyle name="Обычный 13 4 4" xfId="13325" xr:uid="{00000000-0005-0000-0000-000037130000}"/>
    <cellStyle name="Обычный 13 5" xfId="4696" xr:uid="{00000000-0005-0000-0000-000038130000}"/>
    <cellStyle name="Обычный 13 5 2" xfId="4697" xr:uid="{00000000-0005-0000-0000-000039130000}"/>
    <cellStyle name="Обычный 13 6" xfId="4698" xr:uid="{00000000-0005-0000-0000-00003A130000}"/>
    <cellStyle name="Обычный 13 7" xfId="4699" xr:uid="{00000000-0005-0000-0000-00003B130000}"/>
    <cellStyle name="Обычный 13 8" xfId="4700" xr:uid="{00000000-0005-0000-0000-00003C130000}"/>
    <cellStyle name="Обычный 13 9" xfId="4701" xr:uid="{00000000-0005-0000-0000-00003D130000}"/>
    <cellStyle name="Обычный 130" xfId="4702" xr:uid="{00000000-0005-0000-0000-00003E130000}"/>
    <cellStyle name="Обычный 130 2" xfId="4703" xr:uid="{00000000-0005-0000-0000-00003F130000}"/>
    <cellStyle name="Обычный 131" xfId="4704" xr:uid="{00000000-0005-0000-0000-000040130000}"/>
    <cellStyle name="Обычный 131 2" xfId="4705" xr:uid="{00000000-0005-0000-0000-000041130000}"/>
    <cellStyle name="Обычный 132" xfId="4706" xr:uid="{00000000-0005-0000-0000-000042130000}"/>
    <cellStyle name="Обычный 132 2" xfId="4707" xr:uid="{00000000-0005-0000-0000-000043130000}"/>
    <cellStyle name="Обычный 132 3" xfId="4708" xr:uid="{00000000-0005-0000-0000-000044130000}"/>
    <cellStyle name="Обычный 132 4" xfId="4709" xr:uid="{00000000-0005-0000-0000-000045130000}"/>
    <cellStyle name="Обычный 132 5" xfId="4710" xr:uid="{00000000-0005-0000-0000-000046130000}"/>
    <cellStyle name="Обычный 133" xfId="4711" xr:uid="{00000000-0005-0000-0000-000047130000}"/>
    <cellStyle name="Обычный 133 2" xfId="4712" xr:uid="{00000000-0005-0000-0000-000048130000}"/>
    <cellStyle name="Обычный 133 3" xfId="4713" xr:uid="{00000000-0005-0000-0000-000049130000}"/>
    <cellStyle name="Обычный 133 4" xfId="4714" xr:uid="{00000000-0005-0000-0000-00004A130000}"/>
    <cellStyle name="Обычный 133 5" xfId="4715" xr:uid="{00000000-0005-0000-0000-00004B130000}"/>
    <cellStyle name="Обычный 134" xfId="4716" xr:uid="{00000000-0005-0000-0000-00004C130000}"/>
    <cellStyle name="Обычный 135" xfId="4717" xr:uid="{00000000-0005-0000-0000-00004D130000}"/>
    <cellStyle name="Обычный 136" xfId="4718" xr:uid="{00000000-0005-0000-0000-00004E130000}"/>
    <cellStyle name="Обычный 137" xfId="4719" xr:uid="{00000000-0005-0000-0000-00004F130000}"/>
    <cellStyle name="Обычный 138" xfId="4720" xr:uid="{00000000-0005-0000-0000-000050130000}"/>
    <cellStyle name="Обычный 139" xfId="4721" xr:uid="{00000000-0005-0000-0000-000051130000}"/>
    <cellStyle name="Обычный 14" xfId="4722" xr:uid="{00000000-0005-0000-0000-000052130000}"/>
    <cellStyle name="Обычный 14 10" xfId="4723" xr:uid="{00000000-0005-0000-0000-000053130000}"/>
    <cellStyle name="Обычный 14 11" xfId="4724" xr:uid="{00000000-0005-0000-0000-000054130000}"/>
    <cellStyle name="Обычный 14 12" xfId="4725" xr:uid="{00000000-0005-0000-0000-000055130000}"/>
    <cellStyle name="Обычный 14 13" xfId="4726" xr:uid="{00000000-0005-0000-0000-000056130000}"/>
    <cellStyle name="Обычный 14 14" xfId="4727" xr:uid="{00000000-0005-0000-0000-000057130000}"/>
    <cellStyle name="Обычный 14 15" xfId="4728" xr:uid="{00000000-0005-0000-0000-000058130000}"/>
    <cellStyle name="Обычный 14 16" xfId="11692" xr:uid="{00000000-0005-0000-0000-000059130000}"/>
    <cellStyle name="Обычный 14 17" xfId="13326" xr:uid="{00000000-0005-0000-0000-00005A130000}"/>
    <cellStyle name="Обычный 14 2" xfId="4729" xr:uid="{00000000-0005-0000-0000-00005B130000}"/>
    <cellStyle name="Обычный 14 2 10" xfId="4730" xr:uid="{00000000-0005-0000-0000-00005C130000}"/>
    <cellStyle name="Обычный 14 2 11" xfId="4731" xr:uid="{00000000-0005-0000-0000-00005D130000}"/>
    <cellStyle name="Обычный 14 2 12" xfId="4732" xr:uid="{00000000-0005-0000-0000-00005E130000}"/>
    <cellStyle name="Обычный 14 2 13" xfId="4733" xr:uid="{00000000-0005-0000-0000-00005F130000}"/>
    <cellStyle name="Обычный 14 2 14" xfId="4734" xr:uid="{00000000-0005-0000-0000-000060130000}"/>
    <cellStyle name="Обычный 14 2 15" xfId="11693" xr:uid="{00000000-0005-0000-0000-000061130000}"/>
    <cellStyle name="Обычный 14 2 16" xfId="13327" xr:uid="{00000000-0005-0000-0000-000062130000}"/>
    <cellStyle name="Обычный 14 2 2" xfId="4735" xr:uid="{00000000-0005-0000-0000-000063130000}"/>
    <cellStyle name="Обычный 14 2 2 2" xfId="4736" xr:uid="{00000000-0005-0000-0000-000064130000}"/>
    <cellStyle name="Обычный 14 2 2 2 2" xfId="11694" xr:uid="{00000000-0005-0000-0000-000065130000}"/>
    <cellStyle name="Обычный 14 2 2 2 3" xfId="13328" xr:uid="{00000000-0005-0000-0000-000066130000}"/>
    <cellStyle name="Обычный 14 2 3" xfId="4737" xr:uid="{00000000-0005-0000-0000-000067130000}"/>
    <cellStyle name="Обычный 14 2 4" xfId="4738" xr:uid="{00000000-0005-0000-0000-000068130000}"/>
    <cellStyle name="Обычный 14 2 5" xfId="4739" xr:uid="{00000000-0005-0000-0000-000069130000}"/>
    <cellStyle name="Обычный 14 2 6" xfId="4740" xr:uid="{00000000-0005-0000-0000-00006A130000}"/>
    <cellStyle name="Обычный 14 2 7" xfId="4741" xr:uid="{00000000-0005-0000-0000-00006B130000}"/>
    <cellStyle name="Обычный 14 2 8" xfId="4742" xr:uid="{00000000-0005-0000-0000-00006C130000}"/>
    <cellStyle name="Обычный 14 2 9" xfId="4743" xr:uid="{00000000-0005-0000-0000-00006D130000}"/>
    <cellStyle name="Обычный 14 3" xfId="4744" xr:uid="{00000000-0005-0000-0000-00006E130000}"/>
    <cellStyle name="Обычный 14 3 2" xfId="4745" xr:uid="{00000000-0005-0000-0000-00006F130000}"/>
    <cellStyle name="Обычный 14 3 3" xfId="4746" xr:uid="{00000000-0005-0000-0000-000070130000}"/>
    <cellStyle name="Обычный 14 4" xfId="4747" xr:uid="{00000000-0005-0000-0000-000071130000}"/>
    <cellStyle name="Обычный 14 4 2" xfId="4748" xr:uid="{00000000-0005-0000-0000-000072130000}"/>
    <cellStyle name="Обычный 14 5" xfId="4749" xr:uid="{00000000-0005-0000-0000-000073130000}"/>
    <cellStyle name="Обычный 14 5 2" xfId="4750" xr:uid="{00000000-0005-0000-0000-000074130000}"/>
    <cellStyle name="Обычный 14 6" xfId="4751" xr:uid="{00000000-0005-0000-0000-000075130000}"/>
    <cellStyle name="Обычный 14 7" xfId="4752" xr:uid="{00000000-0005-0000-0000-000076130000}"/>
    <cellStyle name="Обычный 14 8" xfId="4753" xr:uid="{00000000-0005-0000-0000-000077130000}"/>
    <cellStyle name="Обычный 14 9" xfId="4754" xr:uid="{00000000-0005-0000-0000-000078130000}"/>
    <cellStyle name="Обычный 140" xfId="4755" xr:uid="{00000000-0005-0000-0000-000079130000}"/>
    <cellStyle name="Обычный 140 2" xfId="4756" xr:uid="{00000000-0005-0000-0000-00007A130000}"/>
    <cellStyle name="Обычный 140 3" xfId="4757" xr:uid="{00000000-0005-0000-0000-00007B130000}"/>
    <cellStyle name="Обычный 140 4" xfId="4758" xr:uid="{00000000-0005-0000-0000-00007C130000}"/>
    <cellStyle name="Обычный 140 5" xfId="4759" xr:uid="{00000000-0005-0000-0000-00007D130000}"/>
    <cellStyle name="Обычный 141" xfId="4760" xr:uid="{00000000-0005-0000-0000-00007E130000}"/>
    <cellStyle name="Обычный 141 2" xfId="4761" xr:uid="{00000000-0005-0000-0000-00007F130000}"/>
    <cellStyle name="Обычный 141 3" xfId="4762" xr:uid="{00000000-0005-0000-0000-000080130000}"/>
    <cellStyle name="Обычный 141 4" xfId="4763" xr:uid="{00000000-0005-0000-0000-000081130000}"/>
    <cellStyle name="Обычный 141 5" xfId="4764" xr:uid="{00000000-0005-0000-0000-000082130000}"/>
    <cellStyle name="Обычный 142" xfId="4765" xr:uid="{00000000-0005-0000-0000-000083130000}"/>
    <cellStyle name="Обычный 143" xfId="4766" xr:uid="{00000000-0005-0000-0000-000084130000}"/>
    <cellStyle name="Обычный 144" xfId="4767" xr:uid="{00000000-0005-0000-0000-000085130000}"/>
    <cellStyle name="Обычный 144 2" xfId="4768" xr:uid="{00000000-0005-0000-0000-000086130000}"/>
    <cellStyle name="Обычный 144 3" xfId="4769" xr:uid="{00000000-0005-0000-0000-000087130000}"/>
    <cellStyle name="Обычный 144 4" xfId="4770" xr:uid="{00000000-0005-0000-0000-000088130000}"/>
    <cellStyle name="Обычный 144 5" xfId="4771" xr:uid="{00000000-0005-0000-0000-000089130000}"/>
    <cellStyle name="Обычный 145" xfId="4772" xr:uid="{00000000-0005-0000-0000-00008A130000}"/>
    <cellStyle name="Обычный 145 2" xfId="4773" xr:uid="{00000000-0005-0000-0000-00008B130000}"/>
    <cellStyle name="Обычный 145 3" xfId="4774" xr:uid="{00000000-0005-0000-0000-00008C130000}"/>
    <cellStyle name="Обычный 145 4" xfId="4775" xr:uid="{00000000-0005-0000-0000-00008D130000}"/>
    <cellStyle name="Обычный 145 5" xfId="4776" xr:uid="{00000000-0005-0000-0000-00008E130000}"/>
    <cellStyle name="Обычный 146" xfId="4777" xr:uid="{00000000-0005-0000-0000-00008F130000}"/>
    <cellStyle name="Обычный 146 2" xfId="4778" xr:uid="{00000000-0005-0000-0000-000090130000}"/>
    <cellStyle name="Обычный 146 3" xfId="4779" xr:uid="{00000000-0005-0000-0000-000091130000}"/>
    <cellStyle name="Обычный 146 4" xfId="4780" xr:uid="{00000000-0005-0000-0000-000092130000}"/>
    <cellStyle name="Обычный 146 5" xfId="4781" xr:uid="{00000000-0005-0000-0000-000093130000}"/>
    <cellStyle name="Обычный 147" xfId="4782" xr:uid="{00000000-0005-0000-0000-000094130000}"/>
    <cellStyle name="Обычный 148" xfId="4783" xr:uid="{00000000-0005-0000-0000-000095130000}"/>
    <cellStyle name="Обычный 149" xfId="4784" xr:uid="{00000000-0005-0000-0000-000096130000}"/>
    <cellStyle name="Обычный 149 2" xfId="4785" xr:uid="{00000000-0005-0000-0000-000097130000}"/>
    <cellStyle name="Обычный 149 3" xfId="4786" xr:uid="{00000000-0005-0000-0000-000098130000}"/>
    <cellStyle name="Обычный 149 4" xfId="4787" xr:uid="{00000000-0005-0000-0000-000099130000}"/>
    <cellStyle name="Обычный 149 5" xfId="4788" xr:uid="{00000000-0005-0000-0000-00009A130000}"/>
    <cellStyle name="Обычный 15" xfId="4789" xr:uid="{00000000-0005-0000-0000-00009B130000}"/>
    <cellStyle name="Обычный 15 10" xfId="4790" xr:uid="{00000000-0005-0000-0000-00009C130000}"/>
    <cellStyle name="Обычный 15 11" xfId="4791" xr:uid="{00000000-0005-0000-0000-00009D130000}"/>
    <cellStyle name="Обычный 15 12" xfId="4792" xr:uid="{00000000-0005-0000-0000-00009E130000}"/>
    <cellStyle name="Обычный 15 13" xfId="4793" xr:uid="{00000000-0005-0000-0000-00009F130000}"/>
    <cellStyle name="Обычный 15 14" xfId="4794" xr:uid="{00000000-0005-0000-0000-0000A0130000}"/>
    <cellStyle name="Обычный 15 15" xfId="4795" xr:uid="{00000000-0005-0000-0000-0000A1130000}"/>
    <cellStyle name="Обычный 15 16" xfId="11695" xr:uid="{00000000-0005-0000-0000-0000A2130000}"/>
    <cellStyle name="Обычный 15 17" xfId="13329" xr:uid="{00000000-0005-0000-0000-0000A3130000}"/>
    <cellStyle name="Обычный 15 2" xfId="4796" xr:uid="{00000000-0005-0000-0000-0000A4130000}"/>
    <cellStyle name="Обычный 15 2 10" xfId="4797" xr:uid="{00000000-0005-0000-0000-0000A5130000}"/>
    <cellStyle name="Обычный 15 2 11" xfId="4798" xr:uid="{00000000-0005-0000-0000-0000A6130000}"/>
    <cellStyle name="Обычный 15 2 12" xfId="4799" xr:uid="{00000000-0005-0000-0000-0000A7130000}"/>
    <cellStyle name="Обычный 15 2 13" xfId="4800" xr:uid="{00000000-0005-0000-0000-0000A8130000}"/>
    <cellStyle name="Обычный 15 2 14" xfId="4801" xr:uid="{00000000-0005-0000-0000-0000A9130000}"/>
    <cellStyle name="Обычный 15 2 2" xfId="4802" xr:uid="{00000000-0005-0000-0000-0000AA130000}"/>
    <cellStyle name="Обычный 15 2 2 2" xfId="4803" xr:uid="{00000000-0005-0000-0000-0000AB130000}"/>
    <cellStyle name="Обычный 15 2 3" xfId="4804" xr:uid="{00000000-0005-0000-0000-0000AC130000}"/>
    <cellStyle name="Обычный 15 2 4" xfId="4805" xr:uid="{00000000-0005-0000-0000-0000AD130000}"/>
    <cellStyle name="Обычный 15 2 5" xfId="4806" xr:uid="{00000000-0005-0000-0000-0000AE130000}"/>
    <cellStyle name="Обычный 15 2 6" xfId="4807" xr:uid="{00000000-0005-0000-0000-0000AF130000}"/>
    <cellStyle name="Обычный 15 2 7" xfId="4808" xr:uid="{00000000-0005-0000-0000-0000B0130000}"/>
    <cellStyle name="Обычный 15 2 8" xfId="4809" xr:uid="{00000000-0005-0000-0000-0000B1130000}"/>
    <cellStyle name="Обычный 15 2 9" xfId="4810" xr:uid="{00000000-0005-0000-0000-0000B2130000}"/>
    <cellStyle name="Обычный 15 3" xfId="4811" xr:uid="{00000000-0005-0000-0000-0000B3130000}"/>
    <cellStyle name="Обычный 15 3 2" xfId="4812" xr:uid="{00000000-0005-0000-0000-0000B4130000}"/>
    <cellStyle name="Обычный 15 3 3" xfId="4813" xr:uid="{00000000-0005-0000-0000-0000B5130000}"/>
    <cellStyle name="Обычный 15 4" xfId="4814" xr:uid="{00000000-0005-0000-0000-0000B6130000}"/>
    <cellStyle name="Обычный 15 5" xfId="4815" xr:uid="{00000000-0005-0000-0000-0000B7130000}"/>
    <cellStyle name="Обычный 15 6" xfId="4816" xr:uid="{00000000-0005-0000-0000-0000B8130000}"/>
    <cellStyle name="Обычный 15 7" xfId="4817" xr:uid="{00000000-0005-0000-0000-0000B9130000}"/>
    <cellStyle name="Обычный 15 8" xfId="4818" xr:uid="{00000000-0005-0000-0000-0000BA130000}"/>
    <cellStyle name="Обычный 15 9" xfId="4819" xr:uid="{00000000-0005-0000-0000-0000BB130000}"/>
    <cellStyle name="Обычный 150" xfId="4820" xr:uid="{00000000-0005-0000-0000-0000BC130000}"/>
    <cellStyle name="Обычный 150 2" xfId="4821" xr:uid="{00000000-0005-0000-0000-0000BD130000}"/>
    <cellStyle name="Обычный 150 3" xfId="4822" xr:uid="{00000000-0005-0000-0000-0000BE130000}"/>
    <cellStyle name="Обычный 150 4" xfId="4823" xr:uid="{00000000-0005-0000-0000-0000BF130000}"/>
    <cellStyle name="Обычный 150 5" xfId="4824" xr:uid="{00000000-0005-0000-0000-0000C0130000}"/>
    <cellStyle name="Обычный 151" xfId="4825" xr:uid="{00000000-0005-0000-0000-0000C1130000}"/>
    <cellStyle name="Обычный 152" xfId="4826" xr:uid="{00000000-0005-0000-0000-0000C2130000}"/>
    <cellStyle name="Обычный 152 10" xfId="4827" xr:uid="{00000000-0005-0000-0000-0000C3130000}"/>
    <cellStyle name="Обычный 152 2" xfId="4828" xr:uid="{00000000-0005-0000-0000-0000C4130000}"/>
    <cellStyle name="Обычный 152 2 2" xfId="4829" xr:uid="{00000000-0005-0000-0000-0000C5130000}"/>
    <cellStyle name="Обычный 152 2 2 2" xfId="4830" xr:uid="{00000000-0005-0000-0000-0000C6130000}"/>
    <cellStyle name="Обычный 152 2 2 2 2" xfId="11698" xr:uid="{00000000-0005-0000-0000-0000C7130000}"/>
    <cellStyle name="Обычный 152 2 2 2 3" xfId="13332" xr:uid="{00000000-0005-0000-0000-0000C8130000}"/>
    <cellStyle name="Обычный 152 2 2 3" xfId="11697" xr:uid="{00000000-0005-0000-0000-0000C9130000}"/>
    <cellStyle name="Обычный 152 2 2 4" xfId="13331" xr:uid="{00000000-0005-0000-0000-0000CA130000}"/>
    <cellStyle name="Обычный 152 2 3" xfId="4831" xr:uid="{00000000-0005-0000-0000-0000CB130000}"/>
    <cellStyle name="Обычный 152 2 3 2" xfId="4832" xr:uid="{00000000-0005-0000-0000-0000CC130000}"/>
    <cellStyle name="Обычный 152 2 3 2 2" xfId="11700" xr:uid="{00000000-0005-0000-0000-0000CD130000}"/>
    <cellStyle name="Обычный 152 2 3 2 3" xfId="13334" xr:uid="{00000000-0005-0000-0000-0000CE130000}"/>
    <cellStyle name="Обычный 152 2 3 3" xfId="11699" xr:uid="{00000000-0005-0000-0000-0000CF130000}"/>
    <cellStyle name="Обычный 152 2 3 4" xfId="13333" xr:uid="{00000000-0005-0000-0000-0000D0130000}"/>
    <cellStyle name="Обычный 152 2 4" xfId="4833" xr:uid="{00000000-0005-0000-0000-0000D1130000}"/>
    <cellStyle name="Обычный 152 2 4 2" xfId="4834" xr:uid="{00000000-0005-0000-0000-0000D2130000}"/>
    <cellStyle name="Обычный 152 2 4 2 2" xfId="11702" xr:uid="{00000000-0005-0000-0000-0000D3130000}"/>
    <cellStyle name="Обычный 152 2 4 2 3" xfId="13336" xr:uid="{00000000-0005-0000-0000-0000D4130000}"/>
    <cellStyle name="Обычный 152 2 4 3" xfId="11701" xr:uid="{00000000-0005-0000-0000-0000D5130000}"/>
    <cellStyle name="Обычный 152 2 4 4" xfId="13335" xr:uid="{00000000-0005-0000-0000-0000D6130000}"/>
    <cellStyle name="Обычный 152 2 5" xfId="4835" xr:uid="{00000000-0005-0000-0000-0000D7130000}"/>
    <cellStyle name="Обычный 152 2 5 2" xfId="11703" xr:uid="{00000000-0005-0000-0000-0000D8130000}"/>
    <cellStyle name="Обычный 152 2 5 3" xfId="13337" xr:uid="{00000000-0005-0000-0000-0000D9130000}"/>
    <cellStyle name="Обычный 152 2 6" xfId="4836" xr:uid="{00000000-0005-0000-0000-0000DA130000}"/>
    <cellStyle name="Обычный 152 2 6 2" xfId="11704" xr:uid="{00000000-0005-0000-0000-0000DB130000}"/>
    <cellStyle name="Обычный 152 2 6 3" xfId="13338" xr:uid="{00000000-0005-0000-0000-0000DC130000}"/>
    <cellStyle name="Обычный 152 2 7" xfId="11696" xr:uid="{00000000-0005-0000-0000-0000DD130000}"/>
    <cellStyle name="Обычный 152 2 8" xfId="13330" xr:uid="{00000000-0005-0000-0000-0000DE130000}"/>
    <cellStyle name="Обычный 152 3" xfId="4837" xr:uid="{00000000-0005-0000-0000-0000DF130000}"/>
    <cellStyle name="Обычный 152 3 2" xfId="4838" xr:uid="{00000000-0005-0000-0000-0000E0130000}"/>
    <cellStyle name="Обычный 152 3 2 2" xfId="4839" xr:uid="{00000000-0005-0000-0000-0000E1130000}"/>
    <cellStyle name="Обычный 152 3 2 2 2" xfId="11707" xr:uid="{00000000-0005-0000-0000-0000E2130000}"/>
    <cellStyle name="Обычный 152 3 2 2 3" xfId="13341" xr:uid="{00000000-0005-0000-0000-0000E3130000}"/>
    <cellStyle name="Обычный 152 3 2 3" xfId="11706" xr:uid="{00000000-0005-0000-0000-0000E4130000}"/>
    <cellStyle name="Обычный 152 3 2 4" xfId="13340" xr:uid="{00000000-0005-0000-0000-0000E5130000}"/>
    <cellStyle name="Обычный 152 3 3" xfId="4840" xr:uid="{00000000-0005-0000-0000-0000E6130000}"/>
    <cellStyle name="Обычный 152 3 3 2" xfId="4841" xr:uid="{00000000-0005-0000-0000-0000E7130000}"/>
    <cellStyle name="Обычный 152 3 3 2 2" xfId="11709" xr:uid="{00000000-0005-0000-0000-0000E8130000}"/>
    <cellStyle name="Обычный 152 3 3 2 3" xfId="13343" xr:uid="{00000000-0005-0000-0000-0000E9130000}"/>
    <cellStyle name="Обычный 152 3 3 3" xfId="11708" xr:uid="{00000000-0005-0000-0000-0000EA130000}"/>
    <cellStyle name="Обычный 152 3 3 4" xfId="13342" xr:uid="{00000000-0005-0000-0000-0000EB130000}"/>
    <cellStyle name="Обычный 152 3 4" xfId="4842" xr:uid="{00000000-0005-0000-0000-0000EC130000}"/>
    <cellStyle name="Обычный 152 3 4 2" xfId="4843" xr:uid="{00000000-0005-0000-0000-0000ED130000}"/>
    <cellStyle name="Обычный 152 3 4 2 2" xfId="11711" xr:uid="{00000000-0005-0000-0000-0000EE130000}"/>
    <cellStyle name="Обычный 152 3 4 2 3" xfId="13345" xr:uid="{00000000-0005-0000-0000-0000EF130000}"/>
    <cellStyle name="Обычный 152 3 4 3" xfId="11710" xr:uid="{00000000-0005-0000-0000-0000F0130000}"/>
    <cellStyle name="Обычный 152 3 4 4" xfId="13344" xr:uid="{00000000-0005-0000-0000-0000F1130000}"/>
    <cellStyle name="Обычный 152 3 5" xfId="4844" xr:uid="{00000000-0005-0000-0000-0000F2130000}"/>
    <cellStyle name="Обычный 152 3 5 2" xfId="11712" xr:uid="{00000000-0005-0000-0000-0000F3130000}"/>
    <cellStyle name="Обычный 152 3 5 3" xfId="13346" xr:uid="{00000000-0005-0000-0000-0000F4130000}"/>
    <cellStyle name="Обычный 152 3 6" xfId="4845" xr:uid="{00000000-0005-0000-0000-0000F5130000}"/>
    <cellStyle name="Обычный 152 3 6 2" xfId="11713" xr:uid="{00000000-0005-0000-0000-0000F6130000}"/>
    <cellStyle name="Обычный 152 3 6 3" xfId="13347" xr:uid="{00000000-0005-0000-0000-0000F7130000}"/>
    <cellStyle name="Обычный 152 3 7" xfId="11705" xr:uid="{00000000-0005-0000-0000-0000F8130000}"/>
    <cellStyle name="Обычный 152 3 8" xfId="13339" xr:uid="{00000000-0005-0000-0000-0000F9130000}"/>
    <cellStyle name="Обычный 152 4" xfId="4846" xr:uid="{00000000-0005-0000-0000-0000FA130000}"/>
    <cellStyle name="Обычный 152 4 2" xfId="4847" xr:uid="{00000000-0005-0000-0000-0000FB130000}"/>
    <cellStyle name="Обычный 152 4 2 2" xfId="11715" xr:uid="{00000000-0005-0000-0000-0000FC130000}"/>
    <cellStyle name="Обычный 152 4 2 3" xfId="13349" xr:uid="{00000000-0005-0000-0000-0000FD130000}"/>
    <cellStyle name="Обычный 152 4 3" xfId="11714" xr:uid="{00000000-0005-0000-0000-0000FE130000}"/>
    <cellStyle name="Обычный 152 4 4" xfId="13348" xr:uid="{00000000-0005-0000-0000-0000FF130000}"/>
    <cellStyle name="Обычный 152 5" xfId="4848" xr:uid="{00000000-0005-0000-0000-000000140000}"/>
    <cellStyle name="Обычный 152 5 2" xfId="4849" xr:uid="{00000000-0005-0000-0000-000001140000}"/>
    <cellStyle name="Обычный 152 5 2 2" xfId="11717" xr:uid="{00000000-0005-0000-0000-000002140000}"/>
    <cellStyle name="Обычный 152 5 2 3" xfId="13351" xr:uid="{00000000-0005-0000-0000-000003140000}"/>
    <cellStyle name="Обычный 152 5 3" xfId="11716" xr:uid="{00000000-0005-0000-0000-000004140000}"/>
    <cellStyle name="Обычный 152 5 4" xfId="13350" xr:uid="{00000000-0005-0000-0000-000005140000}"/>
    <cellStyle name="Обычный 152 6" xfId="4850" xr:uid="{00000000-0005-0000-0000-000006140000}"/>
    <cellStyle name="Обычный 152 6 2" xfId="4851" xr:uid="{00000000-0005-0000-0000-000007140000}"/>
    <cellStyle name="Обычный 152 6 2 2" xfId="11719" xr:uid="{00000000-0005-0000-0000-000008140000}"/>
    <cellStyle name="Обычный 152 6 2 3" xfId="13353" xr:uid="{00000000-0005-0000-0000-000009140000}"/>
    <cellStyle name="Обычный 152 6 3" xfId="11718" xr:uid="{00000000-0005-0000-0000-00000A140000}"/>
    <cellStyle name="Обычный 152 6 4" xfId="13352" xr:uid="{00000000-0005-0000-0000-00000B140000}"/>
    <cellStyle name="Обычный 152 7" xfId="4852" xr:uid="{00000000-0005-0000-0000-00000C140000}"/>
    <cellStyle name="Обычный 152 7 2" xfId="4853" xr:uid="{00000000-0005-0000-0000-00000D140000}"/>
    <cellStyle name="Обычный 152 7 2 2" xfId="11721" xr:uid="{00000000-0005-0000-0000-00000E140000}"/>
    <cellStyle name="Обычный 152 7 2 3" xfId="13355" xr:uid="{00000000-0005-0000-0000-00000F140000}"/>
    <cellStyle name="Обычный 152 7 3" xfId="11720" xr:uid="{00000000-0005-0000-0000-000010140000}"/>
    <cellStyle name="Обычный 152 7 4" xfId="13354" xr:uid="{00000000-0005-0000-0000-000011140000}"/>
    <cellStyle name="Обычный 152 8" xfId="4854" xr:uid="{00000000-0005-0000-0000-000012140000}"/>
    <cellStyle name="Обычный 152 8 2" xfId="11722" xr:uid="{00000000-0005-0000-0000-000013140000}"/>
    <cellStyle name="Обычный 152 8 3" xfId="13356" xr:uid="{00000000-0005-0000-0000-000014140000}"/>
    <cellStyle name="Обычный 152 9" xfId="4855" xr:uid="{00000000-0005-0000-0000-000015140000}"/>
    <cellStyle name="Обычный 152 9 2" xfId="11723" xr:uid="{00000000-0005-0000-0000-000016140000}"/>
    <cellStyle name="Обычный 152 9 3" xfId="13357" xr:uid="{00000000-0005-0000-0000-000017140000}"/>
    <cellStyle name="Обычный 153" xfId="4856" xr:uid="{00000000-0005-0000-0000-000018140000}"/>
    <cellStyle name="Обычный 153 2" xfId="4857" xr:uid="{00000000-0005-0000-0000-000019140000}"/>
    <cellStyle name="Обычный 153 3" xfId="4858" xr:uid="{00000000-0005-0000-0000-00001A140000}"/>
    <cellStyle name="Обычный 153 4" xfId="4859" xr:uid="{00000000-0005-0000-0000-00001B140000}"/>
    <cellStyle name="Обычный 153 5" xfId="4860" xr:uid="{00000000-0005-0000-0000-00001C140000}"/>
    <cellStyle name="Обычный 154" xfId="4861" xr:uid="{00000000-0005-0000-0000-00001D140000}"/>
    <cellStyle name="Обычный 154 2" xfId="4862" xr:uid="{00000000-0005-0000-0000-00001E140000}"/>
    <cellStyle name="Обычный 154 3" xfId="4863" xr:uid="{00000000-0005-0000-0000-00001F140000}"/>
    <cellStyle name="Обычный 154 4" xfId="4864" xr:uid="{00000000-0005-0000-0000-000020140000}"/>
    <cellStyle name="Обычный 154 5" xfId="4865" xr:uid="{00000000-0005-0000-0000-000021140000}"/>
    <cellStyle name="Обычный 155" xfId="4866" xr:uid="{00000000-0005-0000-0000-000022140000}"/>
    <cellStyle name="Обычный 156" xfId="4867" xr:uid="{00000000-0005-0000-0000-000023140000}"/>
    <cellStyle name="Обычный 157" xfId="4868" xr:uid="{00000000-0005-0000-0000-000024140000}"/>
    <cellStyle name="Обычный 157 2" xfId="4869" xr:uid="{00000000-0005-0000-0000-000025140000}"/>
    <cellStyle name="Обычный 157 3" xfId="4870" xr:uid="{00000000-0005-0000-0000-000026140000}"/>
    <cellStyle name="Обычный 157 4" xfId="4871" xr:uid="{00000000-0005-0000-0000-000027140000}"/>
    <cellStyle name="Обычный 157 5" xfId="4872" xr:uid="{00000000-0005-0000-0000-000028140000}"/>
    <cellStyle name="Обычный 158" xfId="4873" xr:uid="{00000000-0005-0000-0000-000029140000}"/>
    <cellStyle name="Обычный 158 2" xfId="4874" xr:uid="{00000000-0005-0000-0000-00002A140000}"/>
    <cellStyle name="Обычный 158 3" xfId="4875" xr:uid="{00000000-0005-0000-0000-00002B140000}"/>
    <cellStyle name="Обычный 158 4" xfId="4876" xr:uid="{00000000-0005-0000-0000-00002C140000}"/>
    <cellStyle name="Обычный 158 5" xfId="4877" xr:uid="{00000000-0005-0000-0000-00002D140000}"/>
    <cellStyle name="Обычный 159" xfId="4878" xr:uid="{00000000-0005-0000-0000-00002E140000}"/>
    <cellStyle name="Обычный 16" xfId="4879" xr:uid="{00000000-0005-0000-0000-00002F140000}"/>
    <cellStyle name="Обычный 16 10" xfId="4880" xr:uid="{00000000-0005-0000-0000-000030140000}"/>
    <cellStyle name="Обычный 16 11" xfId="4881" xr:uid="{00000000-0005-0000-0000-000031140000}"/>
    <cellStyle name="Обычный 16 12" xfId="4882" xr:uid="{00000000-0005-0000-0000-000032140000}"/>
    <cellStyle name="Обычный 16 13" xfId="4883" xr:uid="{00000000-0005-0000-0000-000033140000}"/>
    <cellStyle name="Обычный 16 14" xfId="4884" xr:uid="{00000000-0005-0000-0000-000034140000}"/>
    <cellStyle name="Обычный 16 15" xfId="4885" xr:uid="{00000000-0005-0000-0000-000035140000}"/>
    <cellStyle name="Обычный 16 16" xfId="4886" xr:uid="{00000000-0005-0000-0000-000036140000}"/>
    <cellStyle name="Обычный 16 17" xfId="11724" xr:uid="{00000000-0005-0000-0000-000037140000}"/>
    <cellStyle name="Обычный 16 18" xfId="13358" xr:uid="{00000000-0005-0000-0000-000038140000}"/>
    <cellStyle name="Обычный 16 2" xfId="4887" xr:uid="{00000000-0005-0000-0000-000039140000}"/>
    <cellStyle name="Обычный 16 2 10" xfId="4888" xr:uid="{00000000-0005-0000-0000-00003A140000}"/>
    <cellStyle name="Обычный 16 2 11" xfId="4889" xr:uid="{00000000-0005-0000-0000-00003B140000}"/>
    <cellStyle name="Обычный 16 2 12" xfId="4890" xr:uid="{00000000-0005-0000-0000-00003C140000}"/>
    <cellStyle name="Обычный 16 2 13" xfId="4891" xr:uid="{00000000-0005-0000-0000-00003D140000}"/>
    <cellStyle name="Обычный 16 2 14" xfId="4892" xr:uid="{00000000-0005-0000-0000-00003E140000}"/>
    <cellStyle name="Обычный 16 2 15" xfId="4893" xr:uid="{00000000-0005-0000-0000-00003F140000}"/>
    <cellStyle name="Обычный 16 2 15 2" xfId="4894" xr:uid="{00000000-0005-0000-0000-000040140000}"/>
    <cellStyle name="Обычный 16 2 16" xfId="4895" xr:uid="{00000000-0005-0000-0000-000041140000}"/>
    <cellStyle name="Обычный 16 2 2" xfId="4896" xr:uid="{00000000-0005-0000-0000-000042140000}"/>
    <cellStyle name="Обычный 16 2 2 2" xfId="4897" xr:uid="{00000000-0005-0000-0000-000043140000}"/>
    <cellStyle name="Обычный 16 2 2 2 2" xfId="4898" xr:uid="{00000000-0005-0000-0000-000044140000}"/>
    <cellStyle name="Обычный 16 2 2 2 2 2" xfId="4899" xr:uid="{00000000-0005-0000-0000-000045140000}"/>
    <cellStyle name="Обычный 16 2 2 2 2 2 2" xfId="11728" xr:uid="{00000000-0005-0000-0000-000046140000}"/>
    <cellStyle name="Обычный 16 2 2 2 2 2 3" xfId="13362" xr:uid="{00000000-0005-0000-0000-000047140000}"/>
    <cellStyle name="Обычный 16 2 2 2 2 3" xfId="4900" xr:uid="{00000000-0005-0000-0000-000048140000}"/>
    <cellStyle name="Обычный 16 2 2 2 2 3 2" xfId="11729" xr:uid="{00000000-0005-0000-0000-000049140000}"/>
    <cellStyle name="Обычный 16 2 2 2 2 3 3" xfId="13363" xr:uid="{00000000-0005-0000-0000-00004A140000}"/>
    <cellStyle name="Обычный 16 2 2 2 2 4" xfId="11727" xr:uid="{00000000-0005-0000-0000-00004B140000}"/>
    <cellStyle name="Обычный 16 2 2 2 2 5" xfId="13361" xr:uid="{00000000-0005-0000-0000-00004C140000}"/>
    <cellStyle name="Обычный 16 2 2 2 3" xfId="4901" xr:uid="{00000000-0005-0000-0000-00004D140000}"/>
    <cellStyle name="Обычный 16 2 2 2 3 2" xfId="11730" xr:uid="{00000000-0005-0000-0000-00004E140000}"/>
    <cellStyle name="Обычный 16 2 2 2 3 3" xfId="13364" xr:uid="{00000000-0005-0000-0000-00004F140000}"/>
    <cellStyle name="Обычный 16 2 2 2 4" xfId="4902" xr:uid="{00000000-0005-0000-0000-000050140000}"/>
    <cellStyle name="Обычный 16 2 2 2 4 2" xfId="11731" xr:uid="{00000000-0005-0000-0000-000051140000}"/>
    <cellStyle name="Обычный 16 2 2 2 4 3" xfId="13365" xr:uid="{00000000-0005-0000-0000-000052140000}"/>
    <cellStyle name="Обычный 16 2 2 2 5" xfId="11726" xr:uid="{00000000-0005-0000-0000-000053140000}"/>
    <cellStyle name="Обычный 16 2 2 2 6" xfId="13360" xr:uid="{00000000-0005-0000-0000-000054140000}"/>
    <cellStyle name="Обычный 16 2 2 3" xfId="4903" xr:uid="{00000000-0005-0000-0000-000055140000}"/>
    <cellStyle name="Обычный 16 2 2 3 2" xfId="4904" xr:uid="{00000000-0005-0000-0000-000056140000}"/>
    <cellStyle name="Обычный 16 2 2 3 2 2" xfId="11733" xr:uid="{00000000-0005-0000-0000-000057140000}"/>
    <cellStyle name="Обычный 16 2 2 3 2 3" xfId="13367" xr:uid="{00000000-0005-0000-0000-000058140000}"/>
    <cellStyle name="Обычный 16 2 2 3 3" xfId="4905" xr:uid="{00000000-0005-0000-0000-000059140000}"/>
    <cellStyle name="Обычный 16 2 2 3 3 2" xfId="11734" xr:uid="{00000000-0005-0000-0000-00005A140000}"/>
    <cellStyle name="Обычный 16 2 2 3 3 3" xfId="13368" xr:uid="{00000000-0005-0000-0000-00005B140000}"/>
    <cellStyle name="Обычный 16 2 2 3 4" xfId="11732" xr:uid="{00000000-0005-0000-0000-00005C140000}"/>
    <cellStyle name="Обычный 16 2 2 3 5" xfId="13366" xr:uid="{00000000-0005-0000-0000-00005D140000}"/>
    <cellStyle name="Обычный 16 2 2 4" xfId="4906" xr:uid="{00000000-0005-0000-0000-00005E140000}"/>
    <cellStyle name="Обычный 16 2 2 4 2" xfId="4907" xr:uid="{00000000-0005-0000-0000-00005F140000}"/>
    <cellStyle name="Обычный 16 2 2 4 2 2" xfId="11736" xr:uid="{00000000-0005-0000-0000-000060140000}"/>
    <cellStyle name="Обычный 16 2 2 4 2 3" xfId="13370" xr:uid="{00000000-0005-0000-0000-000061140000}"/>
    <cellStyle name="Обычный 16 2 2 4 3" xfId="11735" xr:uid="{00000000-0005-0000-0000-000062140000}"/>
    <cellStyle name="Обычный 16 2 2 4 4" xfId="13369" xr:uid="{00000000-0005-0000-0000-000063140000}"/>
    <cellStyle name="Обычный 16 2 2 5" xfId="4908" xr:uid="{00000000-0005-0000-0000-000064140000}"/>
    <cellStyle name="Обычный 16 2 2 5 2" xfId="11737" xr:uid="{00000000-0005-0000-0000-000065140000}"/>
    <cellStyle name="Обычный 16 2 2 5 3" xfId="13371" xr:uid="{00000000-0005-0000-0000-000066140000}"/>
    <cellStyle name="Обычный 16 2 2 6" xfId="4909" xr:uid="{00000000-0005-0000-0000-000067140000}"/>
    <cellStyle name="Обычный 16 2 2 7" xfId="11725" xr:uid="{00000000-0005-0000-0000-000068140000}"/>
    <cellStyle name="Обычный 16 2 2 8" xfId="13359" xr:uid="{00000000-0005-0000-0000-000069140000}"/>
    <cellStyle name="Обычный 16 2 3" xfId="4910" xr:uid="{00000000-0005-0000-0000-00006A140000}"/>
    <cellStyle name="Обычный 16 2 3 2" xfId="4911" xr:uid="{00000000-0005-0000-0000-00006B140000}"/>
    <cellStyle name="Обычный 16 2 3 2 2" xfId="4912" xr:uid="{00000000-0005-0000-0000-00006C140000}"/>
    <cellStyle name="Обычный 16 2 3 2 2 2" xfId="11740" xr:uid="{00000000-0005-0000-0000-00006D140000}"/>
    <cellStyle name="Обычный 16 2 3 2 2 3" xfId="13374" xr:uid="{00000000-0005-0000-0000-00006E140000}"/>
    <cellStyle name="Обычный 16 2 3 2 3" xfId="4913" xr:uid="{00000000-0005-0000-0000-00006F140000}"/>
    <cellStyle name="Обычный 16 2 3 2 3 2" xfId="11741" xr:uid="{00000000-0005-0000-0000-000070140000}"/>
    <cellStyle name="Обычный 16 2 3 2 3 3" xfId="13375" xr:uid="{00000000-0005-0000-0000-000071140000}"/>
    <cellStyle name="Обычный 16 2 3 2 4" xfId="11739" xr:uid="{00000000-0005-0000-0000-000072140000}"/>
    <cellStyle name="Обычный 16 2 3 2 5" xfId="13373" xr:uid="{00000000-0005-0000-0000-000073140000}"/>
    <cellStyle name="Обычный 16 2 3 3" xfId="4914" xr:uid="{00000000-0005-0000-0000-000074140000}"/>
    <cellStyle name="Обычный 16 2 3 3 2" xfId="11742" xr:uid="{00000000-0005-0000-0000-000075140000}"/>
    <cellStyle name="Обычный 16 2 3 3 3" xfId="13376" xr:uid="{00000000-0005-0000-0000-000076140000}"/>
    <cellStyle name="Обычный 16 2 3 4" xfId="4915" xr:uid="{00000000-0005-0000-0000-000077140000}"/>
    <cellStyle name="Обычный 16 2 3 4 2" xfId="11743" xr:uid="{00000000-0005-0000-0000-000078140000}"/>
    <cellStyle name="Обычный 16 2 3 4 3" xfId="13377" xr:uid="{00000000-0005-0000-0000-000079140000}"/>
    <cellStyle name="Обычный 16 2 3 5" xfId="4916" xr:uid="{00000000-0005-0000-0000-00007A140000}"/>
    <cellStyle name="Обычный 16 2 3 6" xfId="11738" xr:uid="{00000000-0005-0000-0000-00007B140000}"/>
    <cellStyle name="Обычный 16 2 3 7" xfId="13372" xr:uid="{00000000-0005-0000-0000-00007C140000}"/>
    <cellStyle name="Обычный 16 2 4" xfId="4917" xr:uid="{00000000-0005-0000-0000-00007D140000}"/>
    <cellStyle name="Обычный 16 2 4 2" xfId="4918" xr:uid="{00000000-0005-0000-0000-00007E140000}"/>
    <cellStyle name="Обычный 16 2 4 2 2" xfId="11745" xr:uid="{00000000-0005-0000-0000-00007F140000}"/>
    <cellStyle name="Обычный 16 2 4 2 3" xfId="13379" xr:uid="{00000000-0005-0000-0000-000080140000}"/>
    <cellStyle name="Обычный 16 2 4 3" xfId="4919" xr:uid="{00000000-0005-0000-0000-000081140000}"/>
    <cellStyle name="Обычный 16 2 4 3 2" xfId="11746" xr:uid="{00000000-0005-0000-0000-000082140000}"/>
    <cellStyle name="Обычный 16 2 4 3 3" xfId="13380" xr:uid="{00000000-0005-0000-0000-000083140000}"/>
    <cellStyle name="Обычный 16 2 4 4" xfId="4920" xr:uid="{00000000-0005-0000-0000-000084140000}"/>
    <cellStyle name="Обычный 16 2 4 5" xfId="11744" xr:uid="{00000000-0005-0000-0000-000085140000}"/>
    <cellStyle name="Обычный 16 2 4 6" xfId="13378" xr:uid="{00000000-0005-0000-0000-000086140000}"/>
    <cellStyle name="Обычный 16 2 5" xfId="4921" xr:uid="{00000000-0005-0000-0000-000087140000}"/>
    <cellStyle name="Обычный 16 2 5 2" xfId="4922" xr:uid="{00000000-0005-0000-0000-000088140000}"/>
    <cellStyle name="Обычный 16 2 5 2 2" xfId="11748" xr:uid="{00000000-0005-0000-0000-000089140000}"/>
    <cellStyle name="Обычный 16 2 5 2 3" xfId="13382" xr:uid="{00000000-0005-0000-0000-00008A140000}"/>
    <cellStyle name="Обычный 16 2 5 3" xfId="4923" xr:uid="{00000000-0005-0000-0000-00008B140000}"/>
    <cellStyle name="Обычный 16 2 5 4" xfId="11747" xr:uid="{00000000-0005-0000-0000-00008C140000}"/>
    <cellStyle name="Обычный 16 2 5 5" xfId="13381" xr:uid="{00000000-0005-0000-0000-00008D140000}"/>
    <cellStyle name="Обычный 16 2 6" xfId="4924" xr:uid="{00000000-0005-0000-0000-00008E140000}"/>
    <cellStyle name="Обычный 16 2 6 2" xfId="11749" xr:uid="{00000000-0005-0000-0000-00008F140000}"/>
    <cellStyle name="Обычный 16 2 6 3" xfId="13383" xr:uid="{00000000-0005-0000-0000-000090140000}"/>
    <cellStyle name="Обычный 16 2 7" xfId="4925" xr:uid="{00000000-0005-0000-0000-000091140000}"/>
    <cellStyle name="Обычный 16 2 7 2" xfId="11750" xr:uid="{00000000-0005-0000-0000-000092140000}"/>
    <cellStyle name="Обычный 16 2 7 3" xfId="13384" xr:uid="{00000000-0005-0000-0000-000093140000}"/>
    <cellStyle name="Обычный 16 2 8" xfId="4926" xr:uid="{00000000-0005-0000-0000-000094140000}"/>
    <cellStyle name="Обычный 16 2 9" xfId="4927" xr:uid="{00000000-0005-0000-0000-000095140000}"/>
    <cellStyle name="Обычный 16 3" xfId="4928" xr:uid="{00000000-0005-0000-0000-000096140000}"/>
    <cellStyle name="Обычный 16 3 2" xfId="4929" xr:uid="{00000000-0005-0000-0000-000097140000}"/>
    <cellStyle name="Обычный 16 3 2 2" xfId="4930" xr:uid="{00000000-0005-0000-0000-000098140000}"/>
    <cellStyle name="Обычный 16 3 2 2 2" xfId="4931" xr:uid="{00000000-0005-0000-0000-000099140000}"/>
    <cellStyle name="Обычный 16 3 2 2 2 2" xfId="11753" xr:uid="{00000000-0005-0000-0000-00009A140000}"/>
    <cellStyle name="Обычный 16 3 2 2 2 3" xfId="13387" xr:uid="{00000000-0005-0000-0000-00009B140000}"/>
    <cellStyle name="Обычный 16 3 2 2 3" xfId="4932" xr:uid="{00000000-0005-0000-0000-00009C140000}"/>
    <cellStyle name="Обычный 16 3 2 2 3 2" xfId="11754" xr:uid="{00000000-0005-0000-0000-00009D140000}"/>
    <cellStyle name="Обычный 16 3 2 2 3 3" xfId="13388" xr:uid="{00000000-0005-0000-0000-00009E140000}"/>
    <cellStyle name="Обычный 16 3 2 2 4" xfId="11752" xr:uid="{00000000-0005-0000-0000-00009F140000}"/>
    <cellStyle name="Обычный 16 3 2 2 5" xfId="13386" xr:uid="{00000000-0005-0000-0000-0000A0140000}"/>
    <cellStyle name="Обычный 16 3 2 3" xfId="4933" xr:uid="{00000000-0005-0000-0000-0000A1140000}"/>
    <cellStyle name="Обычный 16 3 2 3 2" xfId="11755" xr:uid="{00000000-0005-0000-0000-0000A2140000}"/>
    <cellStyle name="Обычный 16 3 2 3 3" xfId="13389" xr:uid="{00000000-0005-0000-0000-0000A3140000}"/>
    <cellStyle name="Обычный 16 3 2 4" xfId="4934" xr:uid="{00000000-0005-0000-0000-0000A4140000}"/>
    <cellStyle name="Обычный 16 3 2 4 2" xfId="11756" xr:uid="{00000000-0005-0000-0000-0000A5140000}"/>
    <cellStyle name="Обычный 16 3 2 4 3" xfId="13390" xr:uid="{00000000-0005-0000-0000-0000A6140000}"/>
    <cellStyle name="Обычный 16 3 2 5" xfId="4935" xr:uid="{00000000-0005-0000-0000-0000A7140000}"/>
    <cellStyle name="Обычный 16 3 2 6" xfId="11751" xr:uid="{00000000-0005-0000-0000-0000A8140000}"/>
    <cellStyle name="Обычный 16 3 2 7" xfId="13385" xr:uid="{00000000-0005-0000-0000-0000A9140000}"/>
    <cellStyle name="Обычный 16 3 3" xfId="4936" xr:uid="{00000000-0005-0000-0000-0000AA140000}"/>
    <cellStyle name="Обычный 16 3 3 2" xfId="4937" xr:uid="{00000000-0005-0000-0000-0000AB140000}"/>
    <cellStyle name="Обычный 16 3 3 2 2" xfId="11758" xr:uid="{00000000-0005-0000-0000-0000AC140000}"/>
    <cellStyle name="Обычный 16 3 3 2 3" xfId="13392" xr:uid="{00000000-0005-0000-0000-0000AD140000}"/>
    <cellStyle name="Обычный 16 3 3 3" xfId="4938" xr:uid="{00000000-0005-0000-0000-0000AE140000}"/>
    <cellStyle name="Обычный 16 3 3 3 2" xfId="11759" xr:uid="{00000000-0005-0000-0000-0000AF140000}"/>
    <cellStyle name="Обычный 16 3 3 3 3" xfId="13393" xr:uid="{00000000-0005-0000-0000-0000B0140000}"/>
    <cellStyle name="Обычный 16 3 3 4" xfId="11757" xr:uid="{00000000-0005-0000-0000-0000B1140000}"/>
    <cellStyle name="Обычный 16 3 3 5" xfId="13391" xr:uid="{00000000-0005-0000-0000-0000B2140000}"/>
    <cellStyle name="Обычный 16 3 4" xfId="4939" xr:uid="{00000000-0005-0000-0000-0000B3140000}"/>
    <cellStyle name="Обычный 16 3 4 2" xfId="4940" xr:uid="{00000000-0005-0000-0000-0000B4140000}"/>
    <cellStyle name="Обычный 16 3 4 2 2" xfId="11761" xr:uid="{00000000-0005-0000-0000-0000B5140000}"/>
    <cellStyle name="Обычный 16 3 4 2 3" xfId="13395" xr:uid="{00000000-0005-0000-0000-0000B6140000}"/>
    <cellStyle name="Обычный 16 3 4 3" xfId="11760" xr:uid="{00000000-0005-0000-0000-0000B7140000}"/>
    <cellStyle name="Обычный 16 3 4 4" xfId="13394" xr:uid="{00000000-0005-0000-0000-0000B8140000}"/>
    <cellStyle name="Обычный 16 3 5" xfId="4941" xr:uid="{00000000-0005-0000-0000-0000B9140000}"/>
    <cellStyle name="Обычный 16 3 5 2" xfId="11762" xr:uid="{00000000-0005-0000-0000-0000BA140000}"/>
    <cellStyle name="Обычный 16 3 5 3" xfId="13396" xr:uid="{00000000-0005-0000-0000-0000BB140000}"/>
    <cellStyle name="Обычный 16 3 6" xfId="4942" xr:uid="{00000000-0005-0000-0000-0000BC140000}"/>
    <cellStyle name="Обычный 16 3 6 2" xfId="11763" xr:uid="{00000000-0005-0000-0000-0000BD140000}"/>
    <cellStyle name="Обычный 16 3 6 3" xfId="13397" xr:uid="{00000000-0005-0000-0000-0000BE140000}"/>
    <cellStyle name="Обычный 16 4" xfId="4943" xr:uid="{00000000-0005-0000-0000-0000BF140000}"/>
    <cellStyle name="Обычный 16 4 2" xfId="4944" xr:uid="{00000000-0005-0000-0000-0000C0140000}"/>
    <cellStyle name="Обычный 16 4 2 2" xfId="4945" xr:uid="{00000000-0005-0000-0000-0000C1140000}"/>
    <cellStyle name="Обычный 16 4 2 2 2" xfId="11765" xr:uid="{00000000-0005-0000-0000-0000C2140000}"/>
    <cellStyle name="Обычный 16 4 2 2 3" xfId="13399" xr:uid="{00000000-0005-0000-0000-0000C3140000}"/>
    <cellStyle name="Обычный 16 4 2 3" xfId="4946" xr:uid="{00000000-0005-0000-0000-0000C4140000}"/>
    <cellStyle name="Обычный 16 4 2 3 2" xfId="11766" xr:uid="{00000000-0005-0000-0000-0000C5140000}"/>
    <cellStyle name="Обычный 16 4 2 3 3" xfId="13400" xr:uid="{00000000-0005-0000-0000-0000C6140000}"/>
    <cellStyle name="Обычный 16 4 2 4" xfId="11764" xr:uid="{00000000-0005-0000-0000-0000C7140000}"/>
    <cellStyle name="Обычный 16 4 2 5" xfId="13398" xr:uid="{00000000-0005-0000-0000-0000C8140000}"/>
    <cellStyle name="Обычный 16 4 3" xfId="4947" xr:uid="{00000000-0005-0000-0000-0000C9140000}"/>
    <cellStyle name="Обычный 16 4 3 2" xfId="11767" xr:uid="{00000000-0005-0000-0000-0000CA140000}"/>
    <cellStyle name="Обычный 16 4 3 3" xfId="13401" xr:uid="{00000000-0005-0000-0000-0000CB140000}"/>
    <cellStyle name="Обычный 16 4 4" xfId="4948" xr:uid="{00000000-0005-0000-0000-0000CC140000}"/>
    <cellStyle name="Обычный 16 4 4 2" xfId="11768" xr:uid="{00000000-0005-0000-0000-0000CD140000}"/>
    <cellStyle name="Обычный 16 4 4 3" xfId="13402" xr:uid="{00000000-0005-0000-0000-0000CE140000}"/>
    <cellStyle name="Обычный 16 4 5" xfId="4949" xr:uid="{00000000-0005-0000-0000-0000CF140000}"/>
    <cellStyle name="Обычный 16 4 5 2" xfId="11769" xr:uid="{00000000-0005-0000-0000-0000D0140000}"/>
    <cellStyle name="Обычный 16 4 5 3" xfId="13403" xr:uid="{00000000-0005-0000-0000-0000D1140000}"/>
    <cellStyle name="Обычный 16 5" xfId="4950" xr:uid="{00000000-0005-0000-0000-0000D2140000}"/>
    <cellStyle name="Обычный 16 5 2" xfId="4951" xr:uid="{00000000-0005-0000-0000-0000D3140000}"/>
    <cellStyle name="Обычный 16 5 2 2" xfId="11770" xr:uid="{00000000-0005-0000-0000-0000D4140000}"/>
    <cellStyle name="Обычный 16 5 2 3" xfId="13404" xr:uid="{00000000-0005-0000-0000-0000D5140000}"/>
    <cellStyle name="Обычный 16 5 3" xfId="4952" xr:uid="{00000000-0005-0000-0000-0000D6140000}"/>
    <cellStyle name="Обычный 16 5 3 2" xfId="11771" xr:uid="{00000000-0005-0000-0000-0000D7140000}"/>
    <cellStyle name="Обычный 16 5 3 3" xfId="13405" xr:uid="{00000000-0005-0000-0000-0000D8140000}"/>
    <cellStyle name="Обычный 16 5 4" xfId="4953" xr:uid="{00000000-0005-0000-0000-0000D9140000}"/>
    <cellStyle name="Обычный 16 5 4 2" xfId="11772" xr:uid="{00000000-0005-0000-0000-0000DA140000}"/>
    <cellStyle name="Обычный 16 5 4 3" xfId="13406" xr:uid="{00000000-0005-0000-0000-0000DB140000}"/>
    <cellStyle name="Обычный 16 6" xfId="4954" xr:uid="{00000000-0005-0000-0000-0000DC140000}"/>
    <cellStyle name="Обычный 16 6 2" xfId="4955" xr:uid="{00000000-0005-0000-0000-0000DD140000}"/>
    <cellStyle name="Обычный 16 6 2 2" xfId="4956" xr:uid="{00000000-0005-0000-0000-0000DE140000}"/>
    <cellStyle name="Обычный 16 6 2 3" xfId="11774" xr:uid="{00000000-0005-0000-0000-0000DF140000}"/>
    <cellStyle name="Обычный 16 6 2 4" xfId="13408" xr:uid="{00000000-0005-0000-0000-0000E0140000}"/>
    <cellStyle name="Обычный 16 6 3" xfId="4957" xr:uid="{00000000-0005-0000-0000-0000E1140000}"/>
    <cellStyle name="Обычный 16 6 4" xfId="11773" xr:uid="{00000000-0005-0000-0000-0000E2140000}"/>
    <cellStyle name="Обычный 16 6 5" xfId="13407" xr:uid="{00000000-0005-0000-0000-0000E3140000}"/>
    <cellStyle name="Обычный 16 7" xfId="4958" xr:uid="{00000000-0005-0000-0000-0000E4140000}"/>
    <cellStyle name="Обычный 16 7 2" xfId="11775" xr:uid="{00000000-0005-0000-0000-0000E5140000}"/>
    <cellStyle name="Обычный 16 7 3" xfId="13409" xr:uid="{00000000-0005-0000-0000-0000E6140000}"/>
    <cellStyle name="Обычный 16 8" xfId="4959" xr:uid="{00000000-0005-0000-0000-0000E7140000}"/>
    <cellStyle name="Обычный 16 8 2" xfId="11776" xr:uid="{00000000-0005-0000-0000-0000E8140000}"/>
    <cellStyle name="Обычный 16 8 3" xfId="13410" xr:uid="{00000000-0005-0000-0000-0000E9140000}"/>
    <cellStyle name="Обычный 16 9" xfId="4960" xr:uid="{00000000-0005-0000-0000-0000EA140000}"/>
    <cellStyle name="Обычный 160" xfId="4961" xr:uid="{00000000-0005-0000-0000-0000EB140000}"/>
    <cellStyle name="Обычный 160 2" xfId="4962" xr:uid="{00000000-0005-0000-0000-0000EC140000}"/>
    <cellStyle name="Обычный 160 2 2" xfId="11777" xr:uid="{00000000-0005-0000-0000-0000ED140000}"/>
    <cellStyle name="Обычный 160 2 3" xfId="13411" xr:uid="{00000000-0005-0000-0000-0000EE140000}"/>
    <cellStyle name="Обычный 160 3" xfId="4963" xr:uid="{00000000-0005-0000-0000-0000EF140000}"/>
    <cellStyle name="Обычный 161" xfId="4964" xr:uid="{00000000-0005-0000-0000-0000F0140000}"/>
    <cellStyle name="Обычный 161 2" xfId="4965" xr:uid="{00000000-0005-0000-0000-0000F1140000}"/>
    <cellStyle name="Обычный 161 3" xfId="4966" xr:uid="{00000000-0005-0000-0000-0000F2140000}"/>
    <cellStyle name="Обычный 161 4" xfId="4967" xr:uid="{00000000-0005-0000-0000-0000F3140000}"/>
    <cellStyle name="Обычный 161 5" xfId="4968" xr:uid="{00000000-0005-0000-0000-0000F4140000}"/>
    <cellStyle name="Обычный 162" xfId="4969" xr:uid="{00000000-0005-0000-0000-0000F5140000}"/>
    <cellStyle name="Обычный 162 2" xfId="4970" xr:uid="{00000000-0005-0000-0000-0000F6140000}"/>
    <cellStyle name="Обычный 162 3" xfId="4971" xr:uid="{00000000-0005-0000-0000-0000F7140000}"/>
    <cellStyle name="Обычный 162 4" xfId="4972" xr:uid="{00000000-0005-0000-0000-0000F8140000}"/>
    <cellStyle name="Обычный 162 5" xfId="4973" xr:uid="{00000000-0005-0000-0000-0000F9140000}"/>
    <cellStyle name="Обычный 163" xfId="4974" xr:uid="{00000000-0005-0000-0000-0000FA140000}"/>
    <cellStyle name="Обычный 164" xfId="4975" xr:uid="{00000000-0005-0000-0000-0000FB140000}"/>
    <cellStyle name="Обычный 164 2" xfId="4976" xr:uid="{00000000-0005-0000-0000-0000FC140000}"/>
    <cellStyle name="Обычный 164 2 2" xfId="4977" xr:uid="{00000000-0005-0000-0000-0000FD140000}"/>
    <cellStyle name="Обычный 164 2 2 2" xfId="11779" xr:uid="{00000000-0005-0000-0000-0000FE140000}"/>
    <cellStyle name="Обычный 164 2 2 3" xfId="13413" xr:uid="{00000000-0005-0000-0000-0000FF140000}"/>
    <cellStyle name="Обычный 164 2 3" xfId="11778" xr:uid="{00000000-0005-0000-0000-000000150000}"/>
    <cellStyle name="Обычный 164 2 4" xfId="13412" xr:uid="{00000000-0005-0000-0000-000001150000}"/>
    <cellStyle name="Обычный 164 3" xfId="4978" xr:uid="{00000000-0005-0000-0000-000002150000}"/>
    <cellStyle name="Обычный 164 3 2" xfId="11780" xr:uid="{00000000-0005-0000-0000-000003150000}"/>
    <cellStyle name="Обычный 164 3 3" xfId="13414" xr:uid="{00000000-0005-0000-0000-000004150000}"/>
    <cellStyle name="Обычный 165" xfId="4979" xr:uid="{00000000-0005-0000-0000-000005150000}"/>
    <cellStyle name="Обычный 165 2" xfId="4980" xr:uid="{00000000-0005-0000-0000-000006150000}"/>
    <cellStyle name="Обычный 165 3" xfId="4981" xr:uid="{00000000-0005-0000-0000-000007150000}"/>
    <cellStyle name="Обычный 165 4" xfId="4982" xr:uid="{00000000-0005-0000-0000-000008150000}"/>
    <cellStyle name="Обычный 165 5" xfId="4983" xr:uid="{00000000-0005-0000-0000-000009150000}"/>
    <cellStyle name="Обычный 166" xfId="4984" xr:uid="{00000000-0005-0000-0000-00000A150000}"/>
    <cellStyle name="Обычный 166 2" xfId="4985" xr:uid="{00000000-0005-0000-0000-00000B150000}"/>
    <cellStyle name="Обычный 166 3" xfId="4986" xr:uid="{00000000-0005-0000-0000-00000C150000}"/>
    <cellStyle name="Обычный 166 4" xfId="4987" xr:uid="{00000000-0005-0000-0000-00000D150000}"/>
    <cellStyle name="Обычный 166 5" xfId="4988" xr:uid="{00000000-0005-0000-0000-00000E150000}"/>
    <cellStyle name="Обычный 167" xfId="4989" xr:uid="{00000000-0005-0000-0000-00000F150000}"/>
    <cellStyle name="Обычный 167 2" xfId="4990" xr:uid="{00000000-0005-0000-0000-000010150000}"/>
    <cellStyle name="Обычный 168" xfId="4991" xr:uid="{00000000-0005-0000-0000-000011150000}"/>
    <cellStyle name="Обычный 168 2" xfId="4992" xr:uid="{00000000-0005-0000-0000-000012150000}"/>
    <cellStyle name="Обычный 169" xfId="4993" xr:uid="{00000000-0005-0000-0000-000013150000}"/>
    <cellStyle name="Обычный 169 2" xfId="4994" xr:uid="{00000000-0005-0000-0000-000014150000}"/>
    <cellStyle name="Обычный 169 3" xfId="4995" xr:uid="{00000000-0005-0000-0000-000015150000}"/>
    <cellStyle name="Обычный 169 4" xfId="4996" xr:uid="{00000000-0005-0000-0000-000016150000}"/>
    <cellStyle name="Обычный 169 5" xfId="4997" xr:uid="{00000000-0005-0000-0000-000017150000}"/>
    <cellStyle name="Обычный 17" xfId="4998" xr:uid="{00000000-0005-0000-0000-000018150000}"/>
    <cellStyle name="Обычный 17 10" xfId="4999" xr:uid="{00000000-0005-0000-0000-000019150000}"/>
    <cellStyle name="Обычный 17 11" xfId="5000" xr:uid="{00000000-0005-0000-0000-00001A150000}"/>
    <cellStyle name="Обычный 17 12" xfId="5001" xr:uid="{00000000-0005-0000-0000-00001B150000}"/>
    <cellStyle name="Обычный 17 13" xfId="5002" xr:uid="{00000000-0005-0000-0000-00001C150000}"/>
    <cellStyle name="Обычный 17 14" xfId="5003" xr:uid="{00000000-0005-0000-0000-00001D150000}"/>
    <cellStyle name="Обычный 17 15" xfId="5004" xr:uid="{00000000-0005-0000-0000-00001E150000}"/>
    <cellStyle name="Обычный 17 16" xfId="5005" xr:uid="{00000000-0005-0000-0000-00001F150000}"/>
    <cellStyle name="Обычный 17 2" xfId="5006" xr:uid="{00000000-0005-0000-0000-000020150000}"/>
    <cellStyle name="Обычный 17 2 10" xfId="5007" xr:uid="{00000000-0005-0000-0000-000021150000}"/>
    <cellStyle name="Обычный 17 2 11" xfId="5008" xr:uid="{00000000-0005-0000-0000-000022150000}"/>
    <cellStyle name="Обычный 17 2 12" xfId="5009" xr:uid="{00000000-0005-0000-0000-000023150000}"/>
    <cellStyle name="Обычный 17 2 13" xfId="5010" xr:uid="{00000000-0005-0000-0000-000024150000}"/>
    <cellStyle name="Обычный 17 2 14" xfId="5011" xr:uid="{00000000-0005-0000-0000-000025150000}"/>
    <cellStyle name="Обычный 17 2 15" xfId="5012" xr:uid="{00000000-0005-0000-0000-000026150000}"/>
    <cellStyle name="Обычный 17 2 15 2" xfId="11782" xr:uid="{00000000-0005-0000-0000-000027150000}"/>
    <cellStyle name="Обычный 17 2 15 3" xfId="13416" xr:uid="{00000000-0005-0000-0000-000028150000}"/>
    <cellStyle name="Обычный 17 2 16" xfId="11781" xr:uid="{00000000-0005-0000-0000-000029150000}"/>
    <cellStyle name="Обычный 17 2 17" xfId="13415" xr:uid="{00000000-0005-0000-0000-00002A150000}"/>
    <cellStyle name="Обычный 17 2 2" xfId="5013" xr:uid="{00000000-0005-0000-0000-00002B150000}"/>
    <cellStyle name="Обычный 17 2 2 2" xfId="5014" xr:uid="{00000000-0005-0000-0000-00002C150000}"/>
    <cellStyle name="Обычный 17 2 2 2 2" xfId="5015" xr:uid="{00000000-0005-0000-0000-00002D150000}"/>
    <cellStyle name="Обычный 17 2 2 2 2 2" xfId="11785" xr:uid="{00000000-0005-0000-0000-00002E150000}"/>
    <cellStyle name="Обычный 17 2 2 2 2 3" xfId="13419" xr:uid="{00000000-0005-0000-0000-00002F150000}"/>
    <cellStyle name="Обычный 17 2 2 2 3" xfId="5016" xr:uid="{00000000-0005-0000-0000-000030150000}"/>
    <cellStyle name="Обычный 17 2 2 2 3 2" xfId="11786" xr:uid="{00000000-0005-0000-0000-000031150000}"/>
    <cellStyle name="Обычный 17 2 2 2 3 3" xfId="13420" xr:uid="{00000000-0005-0000-0000-000032150000}"/>
    <cellStyle name="Обычный 17 2 2 2 4" xfId="11784" xr:uid="{00000000-0005-0000-0000-000033150000}"/>
    <cellStyle name="Обычный 17 2 2 2 5" xfId="13418" xr:uid="{00000000-0005-0000-0000-000034150000}"/>
    <cellStyle name="Обычный 17 2 2 3" xfId="5017" xr:uid="{00000000-0005-0000-0000-000035150000}"/>
    <cellStyle name="Обычный 17 2 2 3 2" xfId="11787" xr:uid="{00000000-0005-0000-0000-000036150000}"/>
    <cellStyle name="Обычный 17 2 2 3 3" xfId="13421" xr:uid="{00000000-0005-0000-0000-000037150000}"/>
    <cellStyle name="Обычный 17 2 2 4" xfId="5018" xr:uid="{00000000-0005-0000-0000-000038150000}"/>
    <cellStyle name="Обычный 17 2 2 4 2" xfId="11788" xr:uid="{00000000-0005-0000-0000-000039150000}"/>
    <cellStyle name="Обычный 17 2 2 4 3" xfId="13422" xr:uid="{00000000-0005-0000-0000-00003A150000}"/>
    <cellStyle name="Обычный 17 2 2 5" xfId="5019" xr:uid="{00000000-0005-0000-0000-00003B150000}"/>
    <cellStyle name="Обычный 17 2 2 5 2" xfId="11789" xr:uid="{00000000-0005-0000-0000-00003C150000}"/>
    <cellStyle name="Обычный 17 2 2 5 3" xfId="13423" xr:uid="{00000000-0005-0000-0000-00003D150000}"/>
    <cellStyle name="Обычный 17 2 2 6" xfId="11783" xr:uid="{00000000-0005-0000-0000-00003E150000}"/>
    <cellStyle name="Обычный 17 2 2 7" xfId="13417" xr:uid="{00000000-0005-0000-0000-00003F150000}"/>
    <cellStyle name="Обычный 17 2 3" xfId="5020" xr:uid="{00000000-0005-0000-0000-000040150000}"/>
    <cellStyle name="Обычный 17 2 3 2" xfId="5021" xr:uid="{00000000-0005-0000-0000-000041150000}"/>
    <cellStyle name="Обычный 17 2 3 2 2" xfId="11791" xr:uid="{00000000-0005-0000-0000-000042150000}"/>
    <cellStyle name="Обычный 17 2 3 2 3" xfId="13425" xr:uid="{00000000-0005-0000-0000-000043150000}"/>
    <cellStyle name="Обычный 17 2 3 3" xfId="5022" xr:uid="{00000000-0005-0000-0000-000044150000}"/>
    <cellStyle name="Обычный 17 2 3 3 2" xfId="11792" xr:uid="{00000000-0005-0000-0000-000045150000}"/>
    <cellStyle name="Обычный 17 2 3 3 3" xfId="13426" xr:uid="{00000000-0005-0000-0000-000046150000}"/>
    <cellStyle name="Обычный 17 2 3 4" xfId="11790" xr:uid="{00000000-0005-0000-0000-000047150000}"/>
    <cellStyle name="Обычный 17 2 3 5" xfId="13424" xr:uid="{00000000-0005-0000-0000-000048150000}"/>
    <cellStyle name="Обычный 17 2 4" xfId="5023" xr:uid="{00000000-0005-0000-0000-000049150000}"/>
    <cellStyle name="Обычный 17 2 4 2" xfId="5024" xr:uid="{00000000-0005-0000-0000-00004A150000}"/>
    <cellStyle name="Обычный 17 2 4 2 2" xfId="11794" xr:uid="{00000000-0005-0000-0000-00004B150000}"/>
    <cellStyle name="Обычный 17 2 4 2 3" xfId="13428" xr:uid="{00000000-0005-0000-0000-00004C150000}"/>
    <cellStyle name="Обычный 17 2 4 3" xfId="11793" xr:uid="{00000000-0005-0000-0000-00004D150000}"/>
    <cellStyle name="Обычный 17 2 4 4" xfId="13427" xr:uid="{00000000-0005-0000-0000-00004E150000}"/>
    <cellStyle name="Обычный 17 2 5" xfId="5025" xr:uid="{00000000-0005-0000-0000-00004F150000}"/>
    <cellStyle name="Обычный 17 2 5 2" xfId="11795" xr:uid="{00000000-0005-0000-0000-000050150000}"/>
    <cellStyle name="Обычный 17 2 5 3" xfId="13429" xr:uid="{00000000-0005-0000-0000-000051150000}"/>
    <cellStyle name="Обычный 17 2 6" xfId="5026" xr:uid="{00000000-0005-0000-0000-000052150000}"/>
    <cellStyle name="Обычный 17 2 7" xfId="5027" xr:uid="{00000000-0005-0000-0000-000053150000}"/>
    <cellStyle name="Обычный 17 2 8" xfId="5028" xr:uid="{00000000-0005-0000-0000-000054150000}"/>
    <cellStyle name="Обычный 17 2 9" xfId="5029" xr:uid="{00000000-0005-0000-0000-000055150000}"/>
    <cellStyle name="Обычный 17 3" xfId="5030" xr:uid="{00000000-0005-0000-0000-000056150000}"/>
    <cellStyle name="Обычный 17 3 2" xfId="5031" xr:uid="{00000000-0005-0000-0000-000057150000}"/>
    <cellStyle name="Обычный 17 3 2 2" xfId="5032" xr:uid="{00000000-0005-0000-0000-000058150000}"/>
    <cellStyle name="Обычный 17 3 2 2 2" xfId="11798" xr:uid="{00000000-0005-0000-0000-000059150000}"/>
    <cellStyle name="Обычный 17 3 2 2 3" xfId="13432" xr:uid="{00000000-0005-0000-0000-00005A150000}"/>
    <cellStyle name="Обычный 17 3 2 3" xfId="5033" xr:uid="{00000000-0005-0000-0000-00005B150000}"/>
    <cellStyle name="Обычный 17 3 2 3 2" xfId="11799" xr:uid="{00000000-0005-0000-0000-00005C150000}"/>
    <cellStyle name="Обычный 17 3 2 3 3" xfId="13433" xr:uid="{00000000-0005-0000-0000-00005D150000}"/>
    <cellStyle name="Обычный 17 3 2 4" xfId="5034" xr:uid="{00000000-0005-0000-0000-00005E150000}"/>
    <cellStyle name="Обычный 17 3 2 4 2" xfId="11800" xr:uid="{00000000-0005-0000-0000-00005F150000}"/>
    <cellStyle name="Обычный 17 3 2 4 3" xfId="13434" xr:uid="{00000000-0005-0000-0000-000060150000}"/>
    <cellStyle name="Обычный 17 3 2 5" xfId="11797" xr:uid="{00000000-0005-0000-0000-000061150000}"/>
    <cellStyle name="Обычный 17 3 2 6" xfId="13431" xr:uid="{00000000-0005-0000-0000-000062150000}"/>
    <cellStyle name="Обычный 17 3 3" xfId="5035" xr:uid="{00000000-0005-0000-0000-000063150000}"/>
    <cellStyle name="Обычный 17 3 3 2" xfId="11801" xr:uid="{00000000-0005-0000-0000-000064150000}"/>
    <cellStyle name="Обычный 17 3 3 3" xfId="13435" xr:uid="{00000000-0005-0000-0000-000065150000}"/>
    <cellStyle name="Обычный 17 3 4" xfId="5036" xr:uid="{00000000-0005-0000-0000-000066150000}"/>
    <cellStyle name="Обычный 17 3 4 2" xfId="11802" xr:uid="{00000000-0005-0000-0000-000067150000}"/>
    <cellStyle name="Обычный 17 3 4 3" xfId="13436" xr:uid="{00000000-0005-0000-0000-000068150000}"/>
    <cellStyle name="Обычный 17 3 5" xfId="5037" xr:uid="{00000000-0005-0000-0000-000069150000}"/>
    <cellStyle name="Обычный 17 3 5 2" xfId="11803" xr:uid="{00000000-0005-0000-0000-00006A150000}"/>
    <cellStyle name="Обычный 17 3 5 3" xfId="13437" xr:uid="{00000000-0005-0000-0000-00006B150000}"/>
    <cellStyle name="Обычный 17 3 6" xfId="11796" xr:uid="{00000000-0005-0000-0000-00006C150000}"/>
    <cellStyle name="Обычный 17 3 7" xfId="13430" xr:uid="{00000000-0005-0000-0000-00006D150000}"/>
    <cellStyle name="Обычный 17 4" xfId="5038" xr:uid="{00000000-0005-0000-0000-00006E150000}"/>
    <cellStyle name="Обычный 17 4 2" xfId="5039" xr:uid="{00000000-0005-0000-0000-00006F150000}"/>
    <cellStyle name="Обычный 17 4 2 2" xfId="11805" xr:uid="{00000000-0005-0000-0000-000070150000}"/>
    <cellStyle name="Обычный 17 4 2 3" xfId="13439" xr:uid="{00000000-0005-0000-0000-000071150000}"/>
    <cellStyle name="Обычный 17 4 3" xfId="5040" xr:uid="{00000000-0005-0000-0000-000072150000}"/>
    <cellStyle name="Обычный 17 4 3 2" xfId="11806" xr:uid="{00000000-0005-0000-0000-000073150000}"/>
    <cellStyle name="Обычный 17 4 3 3" xfId="13440" xr:uid="{00000000-0005-0000-0000-000074150000}"/>
    <cellStyle name="Обычный 17 4 4" xfId="5041" xr:uid="{00000000-0005-0000-0000-000075150000}"/>
    <cellStyle name="Обычный 17 4 5" xfId="11804" xr:uid="{00000000-0005-0000-0000-000076150000}"/>
    <cellStyle name="Обычный 17 4 6" xfId="13438" xr:uid="{00000000-0005-0000-0000-000077150000}"/>
    <cellStyle name="Обычный 17 5" xfId="5042" xr:uid="{00000000-0005-0000-0000-000078150000}"/>
    <cellStyle name="Обычный 17 5 2" xfId="5043" xr:uid="{00000000-0005-0000-0000-000079150000}"/>
    <cellStyle name="Обычный 17 5 2 2" xfId="11808" xr:uid="{00000000-0005-0000-0000-00007A150000}"/>
    <cellStyle name="Обычный 17 5 2 3" xfId="13442" xr:uid="{00000000-0005-0000-0000-00007B150000}"/>
    <cellStyle name="Обычный 17 5 3" xfId="5044" xr:uid="{00000000-0005-0000-0000-00007C150000}"/>
    <cellStyle name="Обычный 17 5 4" xfId="11807" xr:uid="{00000000-0005-0000-0000-00007D150000}"/>
    <cellStyle name="Обычный 17 5 5" xfId="13441" xr:uid="{00000000-0005-0000-0000-00007E150000}"/>
    <cellStyle name="Обычный 17 6" xfId="5045" xr:uid="{00000000-0005-0000-0000-00007F150000}"/>
    <cellStyle name="Обычный 17 6 2" xfId="5046" xr:uid="{00000000-0005-0000-0000-000080150000}"/>
    <cellStyle name="Обычный 17 6 2 2" xfId="11810" xr:uid="{00000000-0005-0000-0000-000081150000}"/>
    <cellStyle name="Обычный 17 6 2 3" xfId="13444" xr:uid="{00000000-0005-0000-0000-000082150000}"/>
    <cellStyle name="Обычный 17 6 3" xfId="11809" xr:uid="{00000000-0005-0000-0000-000083150000}"/>
    <cellStyle name="Обычный 17 6 4" xfId="13443" xr:uid="{00000000-0005-0000-0000-000084150000}"/>
    <cellStyle name="Обычный 17 7" xfId="5047" xr:uid="{00000000-0005-0000-0000-000085150000}"/>
    <cellStyle name="Обычный 17 7 2" xfId="11811" xr:uid="{00000000-0005-0000-0000-000086150000}"/>
    <cellStyle name="Обычный 17 7 3" xfId="13445" xr:uid="{00000000-0005-0000-0000-000087150000}"/>
    <cellStyle name="Обычный 17 8" xfId="5048" xr:uid="{00000000-0005-0000-0000-000088150000}"/>
    <cellStyle name="Обычный 17 9" xfId="5049" xr:uid="{00000000-0005-0000-0000-000089150000}"/>
    <cellStyle name="Обычный 170" xfId="5050" xr:uid="{00000000-0005-0000-0000-00008A150000}"/>
    <cellStyle name="Обычный 170 2" xfId="5051" xr:uid="{00000000-0005-0000-0000-00008B150000}"/>
    <cellStyle name="Обычный 170 3" xfId="5052" xr:uid="{00000000-0005-0000-0000-00008C150000}"/>
    <cellStyle name="Обычный 170 4" xfId="5053" xr:uid="{00000000-0005-0000-0000-00008D150000}"/>
    <cellStyle name="Обычный 170 5" xfId="5054" xr:uid="{00000000-0005-0000-0000-00008E150000}"/>
    <cellStyle name="Обычный 171" xfId="5055" xr:uid="{00000000-0005-0000-0000-00008F150000}"/>
    <cellStyle name="Обычный 171 2" xfId="5056" xr:uid="{00000000-0005-0000-0000-000090150000}"/>
    <cellStyle name="Обычный 172" xfId="5057" xr:uid="{00000000-0005-0000-0000-000091150000}"/>
    <cellStyle name="Обычный 173" xfId="5058" xr:uid="{00000000-0005-0000-0000-000092150000}"/>
    <cellStyle name="Обычный 173 2" xfId="5059" xr:uid="{00000000-0005-0000-0000-000093150000}"/>
    <cellStyle name="Обычный 173 3" xfId="5060" xr:uid="{00000000-0005-0000-0000-000094150000}"/>
    <cellStyle name="Обычный 173 4" xfId="5061" xr:uid="{00000000-0005-0000-0000-000095150000}"/>
    <cellStyle name="Обычный 173 5" xfId="5062" xr:uid="{00000000-0005-0000-0000-000096150000}"/>
    <cellStyle name="Обычный 174" xfId="5063" xr:uid="{00000000-0005-0000-0000-000097150000}"/>
    <cellStyle name="Обычный 174 2" xfId="5064" xr:uid="{00000000-0005-0000-0000-000098150000}"/>
    <cellStyle name="Обычный 174 3" xfId="5065" xr:uid="{00000000-0005-0000-0000-000099150000}"/>
    <cellStyle name="Обычный 174 4" xfId="5066" xr:uid="{00000000-0005-0000-0000-00009A150000}"/>
    <cellStyle name="Обычный 174 5" xfId="5067" xr:uid="{00000000-0005-0000-0000-00009B150000}"/>
    <cellStyle name="Обычный 175" xfId="5068" xr:uid="{00000000-0005-0000-0000-00009C150000}"/>
    <cellStyle name="Обычный 175 2" xfId="5069" xr:uid="{00000000-0005-0000-0000-00009D150000}"/>
    <cellStyle name="Обычный 176" xfId="5070" xr:uid="{00000000-0005-0000-0000-00009E150000}"/>
    <cellStyle name="Обычный 177" xfId="5071" xr:uid="{00000000-0005-0000-0000-00009F150000}"/>
    <cellStyle name="Обычный 177 2" xfId="5072" xr:uid="{00000000-0005-0000-0000-0000A0150000}"/>
    <cellStyle name="Обычный 177 3" xfId="5073" xr:uid="{00000000-0005-0000-0000-0000A1150000}"/>
    <cellStyle name="Обычный 177 4" xfId="5074" xr:uid="{00000000-0005-0000-0000-0000A2150000}"/>
    <cellStyle name="Обычный 177 5" xfId="5075" xr:uid="{00000000-0005-0000-0000-0000A3150000}"/>
    <cellStyle name="Обычный 178" xfId="5076" xr:uid="{00000000-0005-0000-0000-0000A4150000}"/>
    <cellStyle name="Обычный 178 2" xfId="5077" xr:uid="{00000000-0005-0000-0000-0000A5150000}"/>
    <cellStyle name="Обычный 178 3" xfId="5078" xr:uid="{00000000-0005-0000-0000-0000A6150000}"/>
    <cellStyle name="Обычный 178 4" xfId="5079" xr:uid="{00000000-0005-0000-0000-0000A7150000}"/>
    <cellStyle name="Обычный 178 5" xfId="5080" xr:uid="{00000000-0005-0000-0000-0000A8150000}"/>
    <cellStyle name="Обычный 179" xfId="5081" xr:uid="{00000000-0005-0000-0000-0000A9150000}"/>
    <cellStyle name="Обычный 18" xfId="5082" xr:uid="{00000000-0005-0000-0000-0000AA150000}"/>
    <cellStyle name="Обычный 18 10" xfId="5083" xr:uid="{00000000-0005-0000-0000-0000AB150000}"/>
    <cellStyle name="Обычный 18 11" xfId="5084" xr:uid="{00000000-0005-0000-0000-0000AC150000}"/>
    <cellStyle name="Обычный 18 12" xfId="5085" xr:uid="{00000000-0005-0000-0000-0000AD150000}"/>
    <cellStyle name="Обычный 18 13" xfId="5086" xr:uid="{00000000-0005-0000-0000-0000AE150000}"/>
    <cellStyle name="Обычный 18 14" xfId="5087" xr:uid="{00000000-0005-0000-0000-0000AF150000}"/>
    <cellStyle name="Обычный 18 15" xfId="5088" xr:uid="{00000000-0005-0000-0000-0000B0150000}"/>
    <cellStyle name="Обычный 18 16" xfId="5089" xr:uid="{00000000-0005-0000-0000-0000B1150000}"/>
    <cellStyle name="Обычный 18 17" xfId="11812" xr:uid="{00000000-0005-0000-0000-0000B2150000}"/>
    <cellStyle name="Обычный 18 18" xfId="13446" xr:uid="{00000000-0005-0000-0000-0000B3150000}"/>
    <cellStyle name="Обычный 18 2" xfId="5090" xr:uid="{00000000-0005-0000-0000-0000B4150000}"/>
    <cellStyle name="Обычный 18 2 10" xfId="5091" xr:uid="{00000000-0005-0000-0000-0000B5150000}"/>
    <cellStyle name="Обычный 18 2 11" xfId="5092" xr:uid="{00000000-0005-0000-0000-0000B6150000}"/>
    <cellStyle name="Обычный 18 2 12" xfId="5093" xr:uid="{00000000-0005-0000-0000-0000B7150000}"/>
    <cellStyle name="Обычный 18 2 13" xfId="5094" xr:uid="{00000000-0005-0000-0000-0000B8150000}"/>
    <cellStyle name="Обычный 18 2 14" xfId="5095" xr:uid="{00000000-0005-0000-0000-0000B9150000}"/>
    <cellStyle name="Обычный 18 2 15" xfId="11813" xr:uid="{00000000-0005-0000-0000-0000BA150000}"/>
    <cellStyle name="Обычный 18 2 16" xfId="13447" xr:uid="{00000000-0005-0000-0000-0000BB150000}"/>
    <cellStyle name="Обычный 18 2 2" xfId="5096" xr:uid="{00000000-0005-0000-0000-0000BC150000}"/>
    <cellStyle name="Обычный 18 2 2 2" xfId="5097" xr:uid="{00000000-0005-0000-0000-0000BD150000}"/>
    <cellStyle name="Обычный 18 2 2 2 2" xfId="5098" xr:uid="{00000000-0005-0000-0000-0000BE150000}"/>
    <cellStyle name="Обычный 18 2 2 2 2 2" xfId="11816" xr:uid="{00000000-0005-0000-0000-0000BF150000}"/>
    <cellStyle name="Обычный 18 2 2 2 2 3" xfId="13450" xr:uid="{00000000-0005-0000-0000-0000C0150000}"/>
    <cellStyle name="Обычный 18 2 2 2 3" xfId="5099" xr:uid="{00000000-0005-0000-0000-0000C1150000}"/>
    <cellStyle name="Обычный 18 2 2 2 3 2" xfId="11817" xr:uid="{00000000-0005-0000-0000-0000C2150000}"/>
    <cellStyle name="Обычный 18 2 2 2 3 3" xfId="13451" xr:uid="{00000000-0005-0000-0000-0000C3150000}"/>
    <cellStyle name="Обычный 18 2 2 2 4" xfId="11815" xr:uid="{00000000-0005-0000-0000-0000C4150000}"/>
    <cellStyle name="Обычный 18 2 2 2 5" xfId="13449" xr:uid="{00000000-0005-0000-0000-0000C5150000}"/>
    <cellStyle name="Обычный 18 2 2 3" xfId="5100" xr:uid="{00000000-0005-0000-0000-0000C6150000}"/>
    <cellStyle name="Обычный 18 2 2 3 2" xfId="11818" xr:uid="{00000000-0005-0000-0000-0000C7150000}"/>
    <cellStyle name="Обычный 18 2 2 3 3" xfId="13452" xr:uid="{00000000-0005-0000-0000-0000C8150000}"/>
    <cellStyle name="Обычный 18 2 2 4" xfId="5101" xr:uid="{00000000-0005-0000-0000-0000C9150000}"/>
    <cellStyle name="Обычный 18 2 2 4 2" xfId="11819" xr:uid="{00000000-0005-0000-0000-0000CA150000}"/>
    <cellStyle name="Обычный 18 2 2 4 3" xfId="13453" xr:uid="{00000000-0005-0000-0000-0000CB150000}"/>
    <cellStyle name="Обычный 18 2 2 5" xfId="11814" xr:uid="{00000000-0005-0000-0000-0000CC150000}"/>
    <cellStyle name="Обычный 18 2 2 6" xfId="13448" xr:uid="{00000000-0005-0000-0000-0000CD150000}"/>
    <cellStyle name="Обычный 18 2 3" xfId="5102" xr:uid="{00000000-0005-0000-0000-0000CE150000}"/>
    <cellStyle name="Обычный 18 2 3 2" xfId="5103" xr:uid="{00000000-0005-0000-0000-0000CF150000}"/>
    <cellStyle name="Обычный 18 2 3 2 2" xfId="11821" xr:uid="{00000000-0005-0000-0000-0000D0150000}"/>
    <cellStyle name="Обычный 18 2 3 2 3" xfId="13455" xr:uid="{00000000-0005-0000-0000-0000D1150000}"/>
    <cellStyle name="Обычный 18 2 3 3" xfId="5104" xr:uid="{00000000-0005-0000-0000-0000D2150000}"/>
    <cellStyle name="Обычный 18 2 3 3 2" xfId="11822" xr:uid="{00000000-0005-0000-0000-0000D3150000}"/>
    <cellStyle name="Обычный 18 2 3 3 3" xfId="13456" xr:uid="{00000000-0005-0000-0000-0000D4150000}"/>
    <cellStyle name="Обычный 18 2 3 4" xfId="11820" xr:uid="{00000000-0005-0000-0000-0000D5150000}"/>
    <cellStyle name="Обычный 18 2 3 5" xfId="13454" xr:uid="{00000000-0005-0000-0000-0000D6150000}"/>
    <cellStyle name="Обычный 18 2 4" xfId="5105" xr:uid="{00000000-0005-0000-0000-0000D7150000}"/>
    <cellStyle name="Обычный 18 2 4 2" xfId="5106" xr:uid="{00000000-0005-0000-0000-0000D8150000}"/>
    <cellStyle name="Обычный 18 2 4 2 2" xfId="11824" xr:uid="{00000000-0005-0000-0000-0000D9150000}"/>
    <cellStyle name="Обычный 18 2 4 2 3" xfId="13458" xr:uid="{00000000-0005-0000-0000-0000DA150000}"/>
    <cellStyle name="Обычный 18 2 4 3" xfId="11823" xr:uid="{00000000-0005-0000-0000-0000DB150000}"/>
    <cellStyle name="Обычный 18 2 4 4" xfId="13457" xr:uid="{00000000-0005-0000-0000-0000DC150000}"/>
    <cellStyle name="Обычный 18 2 5" xfId="5107" xr:uid="{00000000-0005-0000-0000-0000DD150000}"/>
    <cellStyle name="Обычный 18 2 5 2" xfId="11825" xr:uid="{00000000-0005-0000-0000-0000DE150000}"/>
    <cellStyle name="Обычный 18 2 5 3" xfId="13459" xr:uid="{00000000-0005-0000-0000-0000DF150000}"/>
    <cellStyle name="Обычный 18 2 6" xfId="5108" xr:uid="{00000000-0005-0000-0000-0000E0150000}"/>
    <cellStyle name="Обычный 18 2 7" xfId="5109" xr:uid="{00000000-0005-0000-0000-0000E1150000}"/>
    <cellStyle name="Обычный 18 2 8" xfId="5110" xr:uid="{00000000-0005-0000-0000-0000E2150000}"/>
    <cellStyle name="Обычный 18 2 9" xfId="5111" xr:uid="{00000000-0005-0000-0000-0000E3150000}"/>
    <cellStyle name="Обычный 18 3" xfId="5112" xr:uid="{00000000-0005-0000-0000-0000E4150000}"/>
    <cellStyle name="Обычный 18 3 2" xfId="5113" xr:uid="{00000000-0005-0000-0000-0000E5150000}"/>
    <cellStyle name="Обычный 18 3 2 2" xfId="5114" xr:uid="{00000000-0005-0000-0000-0000E6150000}"/>
    <cellStyle name="Обычный 18 3 2 2 2" xfId="11828" xr:uid="{00000000-0005-0000-0000-0000E7150000}"/>
    <cellStyle name="Обычный 18 3 2 2 3" xfId="13462" xr:uid="{00000000-0005-0000-0000-0000E8150000}"/>
    <cellStyle name="Обычный 18 3 2 3" xfId="5115" xr:uid="{00000000-0005-0000-0000-0000E9150000}"/>
    <cellStyle name="Обычный 18 3 2 3 2" xfId="11829" xr:uid="{00000000-0005-0000-0000-0000EA150000}"/>
    <cellStyle name="Обычный 18 3 2 3 3" xfId="13463" xr:uid="{00000000-0005-0000-0000-0000EB150000}"/>
    <cellStyle name="Обычный 18 3 2 4" xfId="5116" xr:uid="{00000000-0005-0000-0000-0000EC150000}"/>
    <cellStyle name="Обычный 18 3 2 5" xfId="11827" xr:uid="{00000000-0005-0000-0000-0000ED150000}"/>
    <cellStyle name="Обычный 18 3 2 6" xfId="13461" xr:uid="{00000000-0005-0000-0000-0000EE150000}"/>
    <cellStyle name="Обычный 18 3 3" xfId="5117" xr:uid="{00000000-0005-0000-0000-0000EF150000}"/>
    <cellStyle name="Обычный 18 3 3 2" xfId="11830" xr:uid="{00000000-0005-0000-0000-0000F0150000}"/>
    <cellStyle name="Обычный 18 3 3 3" xfId="13464" xr:uid="{00000000-0005-0000-0000-0000F1150000}"/>
    <cellStyle name="Обычный 18 3 4" xfId="5118" xr:uid="{00000000-0005-0000-0000-0000F2150000}"/>
    <cellStyle name="Обычный 18 3 4 2" xfId="11831" xr:uid="{00000000-0005-0000-0000-0000F3150000}"/>
    <cellStyle name="Обычный 18 3 4 3" xfId="13465" xr:uid="{00000000-0005-0000-0000-0000F4150000}"/>
    <cellStyle name="Обычный 18 3 5" xfId="5119" xr:uid="{00000000-0005-0000-0000-0000F5150000}"/>
    <cellStyle name="Обычный 18 3 6" xfId="11826" xr:uid="{00000000-0005-0000-0000-0000F6150000}"/>
    <cellStyle name="Обычный 18 3 7" xfId="13460" xr:uid="{00000000-0005-0000-0000-0000F7150000}"/>
    <cellStyle name="Обычный 18 4" xfId="5120" xr:uid="{00000000-0005-0000-0000-0000F8150000}"/>
    <cellStyle name="Обычный 18 4 2" xfId="5121" xr:uid="{00000000-0005-0000-0000-0000F9150000}"/>
    <cellStyle name="Обычный 18 4 2 2" xfId="11833" xr:uid="{00000000-0005-0000-0000-0000FA150000}"/>
    <cellStyle name="Обычный 18 4 2 3" xfId="13467" xr:uid="{00000000-0005-0000-0000-0000FB150000}"/>
    <cellStyle name="Обычный 18 4 3" xfId="5122" xr:uid="{00000000-0005-0000-0000-0000FC150000}"/>
    <cellStyle name="Обычный 18 4 3 2" xfId="11834" xr:uid="{00000000-0005-0000-0000-0000FD150000}"/>
    <cellStyle name="Обычный 18 4 3 3" xfId="13468" xr:uid="{00000000-0005-0000-0000-0000FE150000}"/>
    <cellStyle name="Обычный 18 4 4" xfId="5123" xr:uid="{00000000-0005-0000-0000-0000FF150000}"/>
    <cellStyle name="Обычный 18 4 5" xfId="11832" xr:uid="{00000000-0005-0000-0000-000000160000}"/>
    <cellStyle name="Обычный 18 4 6" xfId="13466" xr:uid="{00000000-0005-0000-0000-000001160000}"/>
    <cellStyle name="Обычный 18 5" xfId="5124" xr:uid="{00000000-0005-0000-0000-000002160000}"/>
    <cellStyle name="Обычный 18 5 2" xfId="5125" xr:uid="{00000000-0005-0000-0000-000003160000}"/>
    <cellStyle name="Обычный 18 5 2 2" xfId="11836" xr:uid="{00000000-0005-0000-0000-000004160000}"/>
    <cellStyle name="Обычный 18 5 2 3" xfId="13470" xr:uid="{00000000-0005-0000-0000-000005160000}"/>
    <cellStyle name="Обычный 18 5 3" xfId="5126" xr:uid="{00000000-0005-0000-0000-000006160000}"/>
    <cellStyle name="Обычный 18 5 4" xfId="11835" xr:uid="{00000000-0005-0000-0000-000007160000}"/>
    <cellStyle name="Обычный 18 5 5" xfId="13469" xr:uid="{00000000-0005-0000-0000-000008160000}"/>
    <cellStyle name="Обычный 18 6" xfId="5127" xr:uid="{00000000-0005-0000-0000-000009160000}"/>
    <cellStyle name="Обычный 18 6 2" xfId="11837" xr:uid="{00000000-0005-0000-0000-00000A160000}"/>
    <cellStyle name="Обычный 18 6 3" xfId="13471" xr:uid="{00000000-0005-0000-0000-00000B160000}"/>
    <cellStyle name="Обычный 18 7" xfId="5128" xr:uid="{00000000-0005-0000-0000-00000C160000}"/>
    <cellStyle name="Обычный 18 7 2" xfId="11838" xr:uid="{00000000-0005-0000-0000-00000D160000}"/>
    <cellStyle name="Обычный 18 7 3" xfId="13472" xr:uid="{00000000-0005-0000-0000-00000E160000}"/>
    <cellStyle name="Обычный 18 8" xfId="5129" xr:uid="{00000000-0005-0000-0000-00000F160000}"/>
    <cellStyle name="Обычный 18 9" xfId="5130" xr:uid="{00000000-0005-0000-0000-000010160000}"/>
    <cellStyle name="Обычный 180" xfId="5131" xr:uid="{00000000-0005-0000-0000-000011160000}"/>
    <cellStyle name="Обычный 181" xfId="5132" xr:uid="{00000000-0005-0000-0000-000012160000}"/>
    <cellStyle name="Обычный 181 2" xfId="5133" xr:uid="{00000000-0005-0000-0000-000013160000}"/>
    <cellStyle name="Обычный 181 3" xfId="5134" xr:uid="{00000000-0005-0000-0000-000014160000}"/>
    <cellStyle name="Обычный 181 4" xfId="5135" xr:uid="{00000000-0005-0000-0000-000015160000}"/>
    <cellStyle name="Обычный 181 5" xfId="5136" xr:uid="{00000000-0005-0000-0000-000016160000}"/>
    <cellStyle name="Обычный 182" xfId="5137" xr:uid="{00000000-0005-0000-0000-000017160000}"/>
    <cellStyle name="Обычный 182 2" xfId="5138" xr:uid="{00000000-0005-0000-0000-000018160000}"/>
    <cellStyle name="Обычный 182 3" xfId="5139" xr:uid="{00000000-0005-0000-0000-000019160000}"/>
    <cellStyle name="Обычный 182 4" xfId="5140" xr:uid="{00000000-0005-0000-0000-00001A160000}"/>
    <cellStyle name="Обычный 182 5" xfId="5141" xr:uid="{00000000-0005-0000-0000-00001B160000}"/>
    <cellStyle name="Обычный 183" xfId="5142" xr:uid="{00000000-0005-0000-0000-00001C160000}"/>
    <cellStyle name="Обычный 184" xfId="5143" xr:uid="{00000000-0005-0000-0000-00001D160000}"/>
    <cellStyle name="Обычный 185" xfId="5144" xr:uid="{00000000-0005-0000-0000-00001E160000}"/>
    <cellStyle name="Обычный 185 2" xfId="5145" xr:uid="{00000000-0005-0000-0000-00001F160000}"/>
    <cellStyle name="Обычный 185 3" xfId="5146" xr:uid="{00000000-0005-0000-0000-000020160000}"/>
    <cellStyle name="Обычный 185 4" xfId="5147" xr:uid="{00000000-0005-0000-0000-000021160000}"/>
    <cellStyle name="Обычный 185 5" xfId="5148" xr:uid="{00000000-0005-0000-0000-000022160000}"/>
    <cellStyle name="Обычный 186" xfId="5149" xr:uid="{00000000-0005-0000-0000-000023160000}"/>
    <cellStyle name="Обычный 186 2" xfId="5150" xr:uid="{00000000-0005-0000-0000-000024160000}"/>
    <cellStyle name="Обычный 186 3" xfId="5151" xr:uid="{00000000-0005-0000-0000-000025160000}"/>
    <cellStyle name="Обычный 186 4" xfId="5152" xr:uid="{00000000-0005-0000-0000-000026160000}"/>
    <cellStyle name="Обычный 186 5" xfId="5153" xr:uid="{00000000-0005-0000-0000-000027160000}"/>
    <cellStyle name="Обычный 187" xfId="5154" xr:uid="{00000000-0005-0000-0000-000028160000}"/>
    <cellStyle name="Обычный 188" xfId="5155" xr:uid="{00000000-0005-0000-0000-000029160000}"/>
    <cellStyle name="Обычный 189" xfId="5156" xr:uid="{00000000-0005-0000-0000-00002A160000}"/>
    <cellStyle name="Обычный 189 2" xfId="5157" xr:uid="{00000000-0005-0000-0000-00002B160000}"/>
    <cellStyle name="Обычный 189 3" xfId="5158" xr:uid="{00000000-0005-0000-0000-00002C160000}"/>
    <cellStyle name="Обычный 189 4" xfId="5159" xr:uid="{00000000-0005-0000-0000-00002D160000}"/>
    <cellStyle name="Обычный 189 5" xfId="5160" xr:uid="{00000000-0005-0000-0000-00002E160000}"/>
    <cellStyle name="Обычный 19" xfId="5161" xr:uid="{00000000-0005-0000-0000-00002F160000}"/>
    <cellStyle name="Обычный 19 10" xfId="5162" xr:uid="{00000000-0005-0000-0000-000030160000}"/>
    <cellStyle name="Обычный 19 11" xfId="5163" xr:uid="{00000000-0005-0000-0000-000031160000}"/>
    <cellStyle name="Обычный 19 12" xfId="5164" xr:uid="{00000000-0005-0000-0000-000032160000}"/>
    <cellStyle name="Обычный 19 13" xfId="5165" xr:uid="{00000000-0005-0000-0000-000033160000}"/>
    <cellStyle name="Обычный 19 14" xfId="5166" xr:uid="{00000000-0005-0000-0000-000034160000}"/>
    <cellStyle name="Обычный 19 15" xfId="5167" xr:uid="{00000000-0005-0000-0000-000035160000}"/>
    <cellStyle name="Обычный 19 2" xfId="5168" xr:uid="{00000000-0005-0000-0000-000036160000}"/>
    <cellStyle name="Обычный 19 2 10" xfId="5169" xr:uid="{00000000-0005-0000-0000-000037160000}"/>
    <cellStyle name="Обычный 19 2 11" xfId="5170" xr:uid="{00000000-0005-0000-0000-000038160000}"/>
    <cellStyle name="Обычный 19 2 12" xfId="5171" xr:uid="{00000000-0005-0000-0000-000039160000}"/>
    <cellStyle name="Обычный 19 2 13" xfId="5172" xr:uid="{00000000-0005-0000-0000-00003A160000}"/>
    <cellStyle name="Обычный 19 2 14" xfId="5173" xr:uid="{00000000-0005-0000-0000-00003B160000}"/>
    <cellStyle name="Обычный 19 2 2" xfId="5174" xr:uid="{00000000-0005-0000-0000-00003C160000}"/>
    <cellStyle name="Обычный 19 2 2 2" xfId="5175" xr:uid="{00000000-0005-0000-0000-00003D160000}"/>
    <cellStyle name="Обычный 19 2 2 3" xfId="11839" xr:uid="{00000000-0005-0000-0000-00003E160000}"/>
    <cellStyle name="Обычный 19 2 2 4" xfId="13473" xr:uid="{00000000-0005-0000-0000-00003F160000}"/>
    <cellStyle name="Обычный 19 2 3" xfId="5176" xr:uid="{00000000-0005-0000-0000-000040160000}"/>
    <cellStyle name="Обычный 19 2 4" xfId="5177" xr:uid="{00000000-0005-0000-0000-000041160000}"/>
    <cellStyle name="Обычный 19 2 5" xfId="5178" xr:uid="{00000000-0005-0000-0000-000042160000}"/>
    <cellStyle name="Обычный 19 2 6" xfId="5179" xr:uid="{00000000-0005-0000-0000-000043160000}"/>
    <cellStyle name="Обычный 19 2 7" xfId="5180" xr:uid="{00000000-0005-0000-0000-000044160000}"/>
    <cellStyle name="Обычный 19 2 8" xfId="5181" xr:uid="{00000000-0005-0000-0000-000045160000}"/>
    <cellStyle name="Обычный 19 2 9" xfId="5182" xr:uid="{00000000-0005-0000-0000-000046160000}"/>
    <cellStyle name="Обычный 19 3" xfId="5183" xr:uid="{00000000-0005-0000-0000-000047160000}"/>
    <cellStyle name="Обычный 19 3 2" xfId="5184" xr:uid="{00000000-0005-0000-0000-000048160000}"/>
    <cellStyle name="Обычный 19 3 3" xfId="5185" xr:uid="{00000000-0005-0000-0000-000049160000}"/>
    <cellStyle name="Обычный 19 4" xfId="5186" xr:uid="{00000000-0005-0000-0000-00004A160000}"/>
    <cellStyle name="Обычный 19 4 2" xfId="5187" xr:uid="{00000000-0005-0000-0000-00004B160000}"/>
    <cellStyle name="Обычный 19 5" xfId="5188" xr:uid="{00000000-0005-0000-0000-00004C160000}"/>
    <cellStyle name="Обычный 19 5 2" xfId="5189" xr:uid="{00000000-0005-0000-0000-00004D160000}"/>
    <cellStyle name="Обычный 19 6" xfId="5190" xr:uid="{00000000-0005-0000-0000-00004E160000}"/>
    <cellStyle name="Обычный 19 7" xfId="5191" xr:uid="{00000000-0005-0000-0000-00004F160000}"/>
    <cellStyle name="Обычный 19 8" xfId="5192" xr:uid="{00000000-0005-0000-0000-000050160000}"/>
    <cellStyle name="Обычный 19 9" xfId="5193" xr:uid="{00000000-0005-0000-0000-000051160000}"/>
    <cellStyle name="Обычный 190" xfId="5194" xr:uid="{00000000-0005-0000-0000-000052160000}"/>
    <cellStyle name="Обычный 190 2" xfId="5195" xr:uid="{00000000-0005-0000-0000-000053160000}"/>
    <cellStyle name="Обычный 190 3" xfId="5196" xr:uid="{00000000-0005-0000-0000-000054160000}"/>
    <cellStyle name="Обычный 190 4" xfId="5197" xr:uid="{00000000-0005-0000-0000-000055160000}"/>
    <cellStyle name="Обычный 190 5" xfId="5198" xr:uid="{00000000-0005-0000-0000-000056160000}"/>
    <cellStyle name="Обычный 191" xfId="5199" xr:uid="{00000000-0005-0000-0000-000057160000}"/>
    <cellStyle name="Обычный 192" xfId="5200" xr:uid="{00000000-0005-0000-0000-000058160000}"/>
    <cellStyle name="Обычный 193" xfId="5201" xr:uid="{00000000-0005-0000-0000-000059160000}"/>
    <cellStyle name="Обычный 193 2" xfId="5202" xr:uid="{00000000-0005-0000-0000-00005A160000}"/>
    <cellStyle name="Обычный 193 3" xfId="5203" xr:uid="{00000000-0005-0000-0000-00005B160000}"/>
    <cellStyle name="Обычный 193 4" xfId="5204" xr:uid="{00000000-0005-0000-0000-00005C160000}"/>
    <cellStyle name="Обычный 193 5" xfId="5205" xr:uid="{00000000-0005-0000-0000-00005D160000}"/>
    <cellStyle name="Обычный 194" xfId="5206" xr:uid="{00000000-0005-0000-0000-00005E160000}"/>
    <cellStyle name="Обычный 194 2" xfId="5207" xr:uid="{00000000-0005-0000-0000-00005F160000}"/>
    <cellStyle name="Обычный 194 3" xfId="5208" xr:uid="{00000000-0005-0000-0000-000060160000}"/>
    <cellStyle name="Обычный 194 4" xfId="5209" xr:uid="{00000000-0005-0000-0000-000061160000}"/>
    <cellStyle name="Обычный 194 5" xfId="5210" xr:uid="{00000000-0005-0000-0000-000062160000}"/>
    <cellStyle name="Обычный 195" xfId="5211" xr:uid="{00000000-0005-0000-0000-000063160000}"/>
    <cellStyle name="Обычный 196" xfId="5212" xr:uid="{00000000-0005-0000-0000-000064160000}"/>
    <cellStyle name="Обычный 197" xfId="5213" xr:uid="{00000000-0005-0000-0000-000065160000}"/>
    <cellStyle name="Обычный 197 2" xfId="5214" xr:uid="{00000000-0005-0000-0000-000066160000}"/>
    <cellStyle name="Обычный 197 3" xfId="5215" xr:uid="{00000000-0005-0000-0000-000067160000}"/>
    <cellStyle name="Обычный 197 4" xfId="5216" xr:uid="{00000000-0005-0000-0000-000068160000}"/>
    <cellStyle name="Обычный 197 5" xfId="5217" xr:uid="{00000000-0005-0000-0000-000069160000}"/>
    <cellStyle name="Обычный 198" xfId="5218" xr:uid="{00000000-0005-0000-0000-00006A160000}"/>
    <cellStyle name="Обычный 198 2" xfId="5219" xr:uid="{00000000-0005-0000-0000-00006B160000}"/>
    <cellStyle name="Обычный 198 3" xfId="5220" xr:uid="{00000000-0005-0000-0000-00006C160000}"/>
    <cellStyle name="Обычный 198 4" xfId="5221" xr:uid="{00000000-0005-0000-0000-00006D160000}"/>
    <cellStyle name="Обычный 198 5" xfId="5222" xr:uid="{00000000-0005-0000-0000-00006E160000}"/>
    <cellStyle name="Обычный 199" xfId="5223" xr:uid="{00000000-0005-0000-0000-00006F160000}"/>
    <cellStyle name="Обычный 2" xfId="5224" xr:uid="{00000000-0005-0000-0000-000070160000}"/>
    <cellStyle name="Обычный 2 10" xfId="5225" xr:uid="{00000000-0005-0000-0000-000071160000}"/>
    <cellStyle name="Обычный 2 10 10" xfId="5226" xr:uid="{00000000-0005-0000-0000-000072160000}"/>
    <cellStyle name="Обычный 2 10 11" xfId="5227" xr:uid="{00000000-0005-0000-0000-000073160000}"/>
    <cellStyle name="Обычный 2 10 12" xfId="5228" xr:uid="{00000000-0005-0000-0000-000074160000}"/>
    <cellStyle name="Обычный 2 10 13" xfId="5229" xr:uid="{00000000-0005-0000-0000-000075160000}"/>
    <cellStyle name="Обычный 2 10 14" xfId="5230" xr:uid="{00000000-0005-0000-0000-000076160000}"/>
    <cellStyle name="Обычный 2 10 15" xfId="5231" xr:uid="{00000000-0005-0000-0000-000077160000}"/>
    <cellStyle name="Обычный 2 10 2" xfId="5232" xr:uid="{00000000-0005-0000-0000-000078160000}"/>
    <cellStyle name="Обычный 2 10 2 2" xfId="5233" xr:uid="{00000000-0005-0000-0000-000079160000}"/>
    <cellStyle name="Обычный 2 10 3" xfId="5234" xr:uid="{00000000-0005-0000-0000-00007A160000}"/>
    <cellStyle name="Обычный 2 10 4" xfId="5235" xr:uid="{00000000-0005-0000-0000-00007B160000}"/>
    <cellStyle name="Обычный 2 10 5" xfId="5236" xr:uid="{00000000-0005-0000-0000-00007C160000}"/>
    <cellStyle name="Обычный 2 10 6" xfId="5237" xr:uid="{00000000-0005-0000-0000-00007D160000}"/>
    <cellStyle name="Обычный 2 10 7" xfId="5238" xr:uid="{00000000-0005-0000-0000-00007E160000}"/>
    <cellStyle name="Обычный 2 10 8" xfId="5239" xr:uid="{00000000-0005-0000-0000-00007F160000}"/>
    <cellStyle name="Обычный 2 10 9" xfId="5240" xr:uid="{00000000-0005-0000-0000-000080160000}"/>
    <cellStyle name="Обычный 2 11" xfId="5241" xr:uid="{00000000-0005-0000-0000-000081160000}"/>
    <cellStyle name="Обычный 2 11 2" xfId="5242" xr:uid="{00000000-0005-0000-0000-000082160000}"/>
    <cellStyle name="Обычный 2 11 2 2" xfId="5243" xr:uid="{00000000-0005-0000-0000-000083160000}"/>
    <cellStyle name="Обычный 2 11 3" xfId="5244" xr:uid="{00000000-0005-0000-0000-000084160000}"/>
    <cellStyle name="Обычный 2 11 4" xfId="5245" xr:uid="{00000000-0005-0000-0000-000085160000}"/>
    <cellStyle name="Обычный 2 12" xfId="5246" xr:uid="{00000000-0005-0000-0000-000086160000}"/>
    <cellStyle name="Обычный 2 12 2" xfId="3" xr:uid="{00000000-0005-0000-0000-000087160000}"/>
    <cellStyle name="Обычный 2 12 2 2" xfId="5248" xr:uid="{00000000-0005-0000-0000-000088160000}"/>
    <cellStyle name="Обычный 2 12 2 2 2" xfId="11842" xr:uid="{00000000-0005-0000-0000-000089160000}"/>
    <cellStyle name="Обычный 2 12 2 2 3" xfId="13476" xr:uid="{00000000-0005-0000-0000-00008A160000}"/>
    <cellStyle name="Обычный 2 12 2 3" xfId="5249" xr:uid="{00000000-0005-0000-0000-00008B160000}"/>
    <cellStyle name="Обычный 2 12 2 3 2" xfId="11843" xr:uid="{00000000-0005-0000-0000-00008C160000}"/>
    <cellStyle name="Обычный 2 12 2 3 3" xfId="13477" xr:uid="{00000000-0005-0000-0000-00008D160000}"/>
    <cellStyle name="Обычный 2 12 2 4" xfId="5250" xr:uid="{00000000-0005-0000-0000-00008E160000}"/>
    <cellStyle name="Обычный 2 12 2 4 2" xfId="11844" xr:uid="{00000000-0005-0000-0000-00008F160000}"/>
    <cellStyle name="Обычный 2 12 2 4 3" xfId="13478" xr:uid="{00000000-0005-0000-0000-000090160000}"/>
    <cellStyle name="Обычный 2 12 2 5" xfId="5247" xr:uid="{00000000-0005-0000-0000-000091160000}"/>
    <cellStyle name="Обычный 2 12 2 6" xfId="11841" xr:uid="{00000000-0005-0000-0000-000092160000}"/>
    <cellStyle name="Обычный 2 12 2 7" xfId="13475" xr:uid="{00000000-0005-0000-0000-000093160000}"/>
    <cellStyle name="Обычный 2 12 3" xfId="5251" xr:uid="{00000000-0005-0000-0000-000094160000}"/>
    <cellStyle name="Обычный 2 12 3 2" xfId="5252" xr:uid="{00000000-0005-0000-0000-000095160000}"/>
    <cellStyle name="Обычный 2 12 3 2 2" xfId="11846" xr:uid="{00000000-0005-0000-0000-000096160000}"/>
    <cellStyle name="Обычный 2 12 3 2 3" xfId="13480" xr:uid="{00000000-0005-0000-0000-000097160000}"/>
    <cellStyle name="Обычный 2 12 3 3" xfId="11845" xr:uid="{00000000-0005-0000-0000-000098160000}"/>
    <cellStyle name="Обычный 2 12 3 4" xfId="13479" xr:uid="{00000000-0005-0000-0000-000099160000}"/>
    <cellStyle name="Обычный 2 12 4" xfId="5253" xr:uid="{00000000-0005-0000-0000-00009A160000}"/>
    <cellStyle name="Обычный 2 12 4 2" xfId="11847" xr:uid="{00000000-0005-0000-0000-00009B160000}"/>
    <cellStyle name="Обычный 2 12 4 3" xfId="13481" xr:uid="{00000000-0005-0000-0000-00009C160000}"/>
    <cellStyle name="Обычный 2 12 5" xfId="5254" xr:uid="{00000000-0005-0000-0000-00009D160000}"/>
    <cellStyle name="Обычный 2 12 5 2" xfId="11848" xr:uid="{00000000-0005-0000-0000-00009E160000}"/>
    <cellStyle name="Обычный 2 12 5 3" xfId="13482" xr:uid="{00000000-0005-0000-0000-00009F160000}"/>
    <cellStyle name="Обычный 2 12 6" xfId="5255" xr:uid="{00000000-0005-0000-0000-0000A0160000}"/>
    <cellStyle name="Обычный 2 12 6 2" xfId="11849" xr:uid="{00000000-0005-0000-0000-0000A1160000}"/>
    <cellStyle name="Обычный 2 12 6 3" xfId="13483" xr:uid="{00000000-0005-0000-0000-0000A2160000}"/>
    <cellStyle name="Обычный 2 12 7" xfId="11840" xr:uid="{00000000-0005-0000-0000-0000A3160000}"/>
    <cellStyle name="Обычный 2 12 8" xfId="13474" xr:uid="{00000000-0005-0000-0000-0000A4160000}"/>
    <cellStyle name="Обычный 2 13" xfId="5256" xr:uid="{00000000-0005-0000-0000-0000A5160000}"/>
    <cellStyle name="Обычный 2 13 2" xfId="5257" xr:uid="{00000000-0005-0000-0000-0000A6160000}"/>
    <cellStyle name="Обычный 2 13 2 2" xfId="11851" xr:uid="{00000000-0005-0000-0000-0000A7160000}"/>
    <cellStyle name="Обычный 2 13 2 3" xfId="13485" xr:uid="{00000000-0005-0000-0000-0000A8160000}"/>
    <cellStyle name="Обычный 2 13 3" xfId="5258" xr:uid="{00000000-0005-0000-0000-0000A9160000}"/>
    <cellStyle name="Обычный 2 13 3 2" xfId="11852" xr:uid="{00000000-0005-0000-0000-0000AA160000}"/>
    <cellStyle name="Обычный 2 13 3 3" xfId="13486" xr:uid="{00000000-0005-0000-0000-0000AB160000}"/>
    <cellStyle name="Обычный 2 13 4" xfId="5259" xr:uid="{00000000-0005-0000-0000-0000AC160000}"/>
    <cellStyle name="Обычный 2 13 4 2" xfId="11853" xr:uid="{00000000-0005-0000-0000-0000AD160000}"/>
    <cellStyle name="Обычный 2 13 4 3" xfId="13487" xr:uid="{00000000-0005-0000-0000-0000AE160000}"/>
    <cellStyle name="Обычный 2 13 5" xfId="11850" xr:uid="{00000000-0005-0000-0000-0000AF160000}"/>
    <cellStyle name="Обычный 2 13 6" xfId="13484" xr:uid="{00000000-0005-0000-0000-0000B0160000}"/>
    <cellStyle name="Обычный 2 14" xfId="5260" xr:uid="{00000000-0005-0000-0000-0000B1160000}"/>
    <cellStyle name="Обычный 2 14 2" xfId="5261" xr:uid="{00000000-0005-0000-0000-0000B2160000}"/>
    <cellStyle name="Обычный 2 14 2 2" xfId="5262" xr:uid="{00000000-0005-0000-0000-0000B3160000}"/>
    <cellStyle name="Обычный 2 14 2 2 2" xfId="5263" xr:uid="{00000000-0005-0000-0000-0000B4160000}"/>
    <cellStyle name="Обычный 2 14 2 2 2 2" xfId="5264" xr:uid="{00000000-0005-0000-0000-0000B5160000}"/>
    <cellStyle name="Обычный 2 14 2 2 2 2 2" xfId="5265" xr:uid="{00000000-0005-0000-0000-0000B6160000}"/>
    <cellStyle name="Обычный 2 14 2 2 2 2 2 2" xfId="11858" xr:uid="{00000000-0005-0000-0000-0000B7160000}"/>
    <cellStyle name="Обычный 2 14 2 2 2 2 2 3" xfId="13492" xr:uid="{00000000-0005-0000-0000-0000B8160000}"/>
    <cellStyle name="Обычный 2 14 2 2 2 2 3" xfId="5266" xr:uid="{00000000-0005-0000-0000-0000B9160000}"/>
    <cellStyle name="Обычный 2 14 2 2 2 2 3 2" xfId="11859" xr:uid="{00000000-0005-0000-0000-0000BA160000}"/>
    <cellStyle name="Обычный 2 14 2 2 2 2 3 3" xfId="13493" xr:uid="{00000000-0005-0000-0000-0000BB160000}"/>
    <cellStyle name="Обычный 2 14 2 2 2 2 4" xfId="11857" xr:uid="{00000000-0005-0000-0000-0000BC160000}"/>
    <cellStyle name="Обычный 2 14 2 2 2 2 5" xfId="13491" xr:uid="{00000000-0005-0000-0000-0000BD160000}"/>
    <cellStyle name="Обычный 2 14 2 2 2 3" xfId="5267" xr:uid="{00000000-0005-0000-0000-0000BE160000}"/>
    <cellStyle name="Обычный 2 14 2 2 2 3 2" xfId="11860" xr:uid="{00000000-0005-0000-0000-0000BF160000}"/>
    <cellStyle name="Обычный 2 14 2 2 2 3 3" xfId="13494" xr:uid="{00000000-0005-0000-0000-0000C0160000}"/>
    <cellStyle name="Обычный 2 14 2 2 2 4" xfId="5268" xr:uid="{00000000-0005-0000-0000-0000C1160000}"/>
    <cellStyle name="Обычный 2 14 2 2 2 4 2" xfId="11861" xr:uid="{00000000-0005-0000-0000-0000C2160000}"/>
    <cellStyle name="Обычный 2 14 2 2 2 4 3" xfId="13495" xr:uid="{00000000-0005-0000-0000-0000C3160000}"/>
    <cellStyle name="Обычный 2 14 2 2 2 5" xfId="5269" xr:uid="{00000000-0005-0000-0000-0000C4160000}"/>
    <cellStyle name="Обычный 2 14 2 2 2 5 2" xfId="11862" xr:uid="{00000000-0005-0000-0000-0000C5160000}"/>
    <cellStyle name="Обычный 2 14 2 2 2 5 3" xfId="13496" xr:uid="{00000000-0005-0000-0000-0000C6160000}"/>
    <cellStyle name="Обычный 2 14 2 2 2 6" xfId="11856" xr:uid="{00000000-0005-0000-0000-0000C7160000}"/>
    <cellStyle name="Обычный 2 14 2 2 2 7" xfId="13490" xr:uid="{00000000-0005-0000-0000-0000C8160000}"/>
    <cellStyle name="Обычный 2 14 2 2 3" xfId="5270" xr:uid="{00000000-0005-0000-0000-0000C9160000}"/>
    <cellStyle name="Обычный 2 14 2 2 3 2" xfId="5271" xr:uid="{00000000-0005-0000-0000-0000CA160000}"/>
    <cellStyle name="Обычный 2 14 2 2 3 2 2" xfId="11864" xr:uid="{00000000-0005-0000-0000-0000CB160000}"/>
    <cellStyle name="Обычный 2 14 2 2 3 2 3" xfId="13498" xr:uid="{00000000-0005-0000-0000-0000CC160000}"/>
    <cellStyle name="Обычный 2 14 2 2 3 3" xfId="5272" xr:uid="{00000000-0005-0000-0000-0000CD160000}"/>
    <cellStyle name="Обычный 2 14 2 2 3 3 2" xfId="11865" xr:uid="{00000000-0005-0000-0000-0000CE160000}"/>
    <cellStyle name="Обычный 2 14 2 2 3 3 3" xfId="13499" xr:uid="{00000000-0005-0000-0000-0000CF160000}"/>
    <cellStyle name="Обычный 2 14 2 2 3 4" xfId="11863" xr:uid="{00000000-0005-0000-0000-0000D0160000}"/>
    <cellStyle name="Обычный 2 14 2 2 3 5" xfId="13497" xr:uid="{00000000-0005-0000-0000-0000D1160000}"/>
    <cellStyle name="Обычный 2 14 2 2 4" xfId="5273" xr:uid="{00000000-0005-0000-0000-0000D2160000}"/>
    <cellStyle name="Обычный 2 14 2 2 4 2" xfId="5274" xr:uid="{00000000-0005-0000-0000-0000D3160000}"/>
    <cellStyle name="Обычный 2 14 2 2 4 2 2" xfId="11867" xr:uid="{00000000-0005-0000-0000-0000D4160000}"/>
    <cellStyle name="Обычный 2 14 2 2 4 2 3" xfId="13501" xr:uid="{00000000-0005-0000-0000-0000D5160000}"/>
    <cellStyle name="Обычный 2 14 2 2 4 3" xfId="11866" xr:uid="{00000000-0005-0000-0000-0000D6160000}"/>
    <cellStyle name="Обычный 2 14 2 2 4 4" xfId="13500" xr:uid="{00000000-0005-0000-0000-0000D7160000}"/>
    <cellStyle name="Обычный 2 14 2 2 5" xfId="5275" xr:uid="{00000000-0005-0000-0000-0000D8160000}"/>
    <cellStyle name="Обычный 2 14 2 2 5 2" xfId="11868" xr:uid="{00000000-0005-0000-0000-0000D9160000}"/>
    <cellStyle name="Обычный 2 14 2 2 5 3" xfId="13502" xr:uid="{00000000-0005-0000-0000-0000DA160000}"/>
    <cellStyle name="Обычный 2 14 2 3" xfId="5276" xr:uid="{00000000-0005-0000-0000-0000DB160000}"/>
    <cellStyle name="Обычный 2 14 2 3 2" xfId="5277" xr:uid="{00000000-0005-0000-0000-0000DC160000}"/>
    <cellStyle name="Обычный 2 14 2 3 2 2" xfId="5278" xr:uid="{00000000-0005-0000-0000-0000DD160000}"/>
    <cellStyle name="Обычный 2 14 2 3 2 2 2" xfId="11871" xr:uid="{00000000-0005-0000-0000-0000DE160000}"/>
    <cellStyle name="Обычный 2 14 2 3 2 2 3" xfId="13505" xr:uid="{00000000-0005-0000-0000-0000DF160000}"/>
    <cellStyle name="Обычный 2 14 2 3 2 3" xfId="5279" xr:uid="{00000000-0005-0000-0000-0000E0160000}"/>
    <cellStyle name="Обычный 2 14 2 3 2 3 2" xfId="11872" xr:uid="{00000000-0005-0000-0000-0000E1160000}"/>
    <cellStyle name="Обычный 2 14 2 3 2 3 3" xfId="13506" xr:uid="{00000000-0005-0000-0000-0000E2160000}"/>
    <cellStyle name="Обычный 2 14 2 3 2 4" xfId="11870" xr:uid="{00000000-0005-0000-0000-0000E3160000}"/>
    <cellStyle name="Обычный 2 14 2 3 2 5" xfId="13504" xr:uid="{00000000-0005-0000-0000-0000E4160000}"/>
    <cellStyle name="Обычный 2 14 2 3 3" xfId="5280" xr:uid="{00000000-0005-0000-0000-0000E5160000}"/>
    <cellStyle name="Обычный 2 14 2 3 3 2" xfId="11873" xr:uid="{00000000-0005-0000-0000-0000E6160000}"/>
    <cellStyle name="Обычный 2 14 2 3 3 3" xfId="13507" xr:uid="{00000000-0005-0000-0000-0000E7160000}"/>
    <cellStyle name="Обычный 2 14 2 3 4" xfId="5281" xr:uid="{00000000-0005-0000-0000-0000E8160000}"/>
    <cellStyle name="Обычный 2 14 2 3 4 2" xfId="11874" xr:uid="{00000000-0005-0000-0000-0000E9160000}"/>
    <cellStyle name="Обычный 2 14 2 3 4 3" xfId="13508" xr:uid="{00000000-0005-0000-0000-0000EA160000}"/>
    <cellStyle name="Обычный 2 14 2 3 5" xfId="11869" xr:uid="{00000000-0005-0000-0000-0000EB160000}"/>
    <cellStyle name="Обычный 2 14 2 3 6" xfId="13503" xr:uid="{00000000-0005-0000-0000-0000EC160000}"/>
    <cellStyle name="Обычный 2 14 2 4" xfId="5282" xr:uid="{00000000-0005-0000-0000-0000ED160000}"/>
    <cellStyle name="Обычный 2 14 2 4 2" xfId="5283" xr:uid="{00000000-0005-0000-0000-0000EE160000}"/>
    <cellStyle name="Обычный 2 14 2 4 2 2" xfId="11876" xr:uid="{00000000-0005-0000-0000-0000EF160000}"/>
    <cellStyle name="Обычный 2 14 2 4 2 3" xfId="13510" xr:uid="{00000000-0005-0000-0000-0000F0160000}"/>
    <cellStyle name="Обычный 2 14 2 4 3" xfId="5284" xr:uid="{00000000-0005-0000-0000-0000F1160000}"/>
    <cellStyle name="Обычный 2 14 2 4 3 2" xfId="11877" xr:uid="{00000000-0005-0000-0000-0000F2160000}"/>
    <cellStyle name="Обычный 2 14 2 4 3 3" xfId="13511" xr:uid="{00000000-0005-0000-0000-0000F3160000}"/>
    <cellStyle name="Обычный 2 14 2 4 4" xfId="11875" xr:uid="{00000000-0005-0000-0000-0000F4160000}"/>
    <cellStyle name="Обычный 2 14 2 4 5" xfId="13509" xr:uid="{00000000-0005-0000-0000-0000F5160000}"/>
    <cellStyle name="Обычный 2 14 2 5" xfId="5285" xr:uid="{00000000-0005-0000-0000-0000F6160000}"/>
    <cellStyle name="Обычный 2 14 2 5 2" xfId="5286" xr:uid="{00000000-0005-0000-0000-0000F7160000}"/>
    <cellStyle name="Обычный 2 14 2 5 2 2" xfId="11879" xr:uid="{00000000-0005-0000-0000-0000F8160000}"/>
    <cellStyle name="Обычный 2 14 2 5 2 3" xfId="13513" xr:uid="{00000000-0005-0000-0000-0000F9160000}"/>
    <cellStyle name="Обычный 2 14 2 5 3" xfId="11878" xr:uid="{00000000-0005-0000-0000-0000FA160000}"/>
    <cellStyle name="Обычный 2 14 2 5 4" xfId="13512" xr:uid="{00000000-0005-0000-0000-0000FB160000}"/>
    <cellStyle name="Обычный 2 14 2 6" xfId="5287" xr:uid="{00000000-0005-0000-0000-0000FC160000}"/>
    <cellStyle name="Обычный 2 14 2 6 2" xfId="11880" xr:uid="{00000000-0005-0000-0000-0000FD160000}"/>
    <cellStyle name="Обычный 2 14 2 6 3" xfId="13514" xr:uid="{00000000-0005-0000-0000-0000FE160000}"/>
    <cellStyle name="Обычный 2 14 2 7" xfId="11855" xr:uid="{00000000-0005-0000-0000-0000FF160000}"/>
    <cellStyle name="Обычный 2 14 2 8" xfId="13489" xr:uid="{00000000-0005-0000-0000-000000170000}"/>
    <cellStyle name="Обычный 2 14 3" xfId="5288" xr:uid="{00000000-0005-0000-0000-000001170000}"/>
    <cellStyle name="Обычный 2 14 3 2" xfId="5289" xr:uid="{00000000-0005-0000-0000-000002170000}"/>
    <cellStyle name="Обычный 2 14 3 2 2" xfId="5290" xr:uid="{00000000-0005-0000-0000-000003170000}"/>
    <cellStyle name="Обычный 2 14 3 2 2 2" xfId="5291" xr:uid="{00000000-0005-0000-0000-000004170000}"/>
    <cellStyle name="Обычный 2 14 3 2 2 2 2" xfId="11884" xr:uid="{00000000-0005-0000-0000-000005170000}"/>
    <cellStyle name="Обычный 2 14 3 2 2 2 3" xfId="13518" xr:uid="{00000000-0005-0000-0000-000006170000}"/>
    <cellStyle name="Обычный 2 14 3 2 2 3" xfId="5292" xr:uid="{00000000-0005-0000-0000-000007170000}"/>
    <cellStyle name="Обычный 2 14 3 2 2 3 2" xfId="11885" xr:uid="{00000000-0005-0000-0000-000008170000}"/>
    <cellStyle name="Обычный 2 14 3 2 2 3 3" xfId="13519" xr:uid="{00000000-0005-0000-0000-000009170000}"/>
    <cellStyle name="Обычный 2 14 3 2 2 4" xfId="11883" xr:uid="{00000000-0005-0000-0000-00000A170000}"/>
    <cellStyle name="Обычный 2 14 3 2 2 5" xfId="13517" xr:uid="{00000000-0005-0000-0000-00000B170000}"/>
    <cellStyle name="Обычный 2 14 3 2 3" xfId="5293" xr:uid="{00000000-0005-0000-0000-00000C170000}"/>
    <cellStyle name="Обычный 2 14 3 2 3 2" xfId="11886" xr:uid="{00000000-0005-0000-0000-00000D170000}"/>
    <cellStyle name="Обычный 2 14 3 2 3 3" xfId="13520" xr:uid="{00000000-0005-0000-0000-00000E170000}"/>
    <cellStyle name="Обычный 2 14 3 2 4" xfId="5294" xr:uid="{00000000-0005-0000-0000-00000F170000}"/>
    <cellStyle name="Обычный 2 14 3 2 4 2" xfId="11887" xr:uid="{00000000-0005-0000-0000-000010170000}"/>
    <cellStyle name="Обычный 2 14 3 2 4 3" xfId="13521" xr:uid="{00000000-0005-0000-0000-000011170000}"/>
    <cellStyle name="Обычный 2 14 3 2 5" xfId="11882" xr:uid="{00000000-0005-0000-0000-000012170000}"/>
    <cellStyle name="Обычный 2 14 3 2 6" xfId="13516" xr:uid="{00000000-0005-0000-0000-000013170000}"/>
    <cellStyle name="Обычный 2 14 3 3" xfId="5295" xr:uid="{00000000-0005-0000-0000-000014170000}"/>
    <cellStyle name="Обычный 2 14 3 3 2" xfId="5296" xr:uid="{00000000-0005-0000-0000-000015170000}"/>
    <cellStyle name="Обычный 2 14 3 3 2 2" xfId="11889" xr:uid="{00000000-0005-0000-0000-000016170000}"/>
    <cellStyle name="Обычный 2 14 3 3 2 3" xfId="13523" xr:uid="{00000000-0005-0000-0000-000017170000}"/>
    <cellStyle name="Обычный 2 14 3 3 3" xfId="5297" xr:uid="{00000000-0005-0000-0000-000018170000}"/>
    <cellStyle name="Обычный 2 14 3 3 3 2" xfId="11890" xr:uid="{00000000-0005-0000-0000-000019170000}"/>
    <cellStyle name="Обычный 2 14 3 3 3 3" xfId="13524" xr:uid="{00000000-0005-0000-0000-00001A170000}"/>
    <cellStyle name="Обычный 2 14 3 3 4" xfId="11888" xr:uid="{00000000-0005-0000-0000-00001B170000}"/>
    <cellStyle name="Обычный 2 14 3 3 5" xfId="13522" xr:uid="{00000000-0005-0000-0000-00001C170000}"/>
    <cellStyle name="Обычный 2 14 3 4" xfId="5298" xr:uid="{00000000-0005-0000-0000-00001D170000}"/>
    <cellStyle name="Обычный 2 14 3 4 2" xfId="5299" xr:uid="{00000000-0005-0000-0000-00001E170000}"/>
    <cellStyle name="Обычный 2 14 3 4 2 2" xfId="11892" xr:uid="{00000000-0005-0000-0000-00001F170000}"/>
    <cellStyle name="Обычный 2 14 3 4 2 3" xfId="13526" xr:uid="{00000000-0005-0000-0000-000020170000}"/>
    <cellStyle name="Обычный 2 14 3 4 3" xfId="11891" xr:uid="{00000000-0005-0000-0000-000021170000}"/>
    <cellStyle name="Обычный 2 14 3 4 4" xfId="13525" xr:uid="{00000000-0005-0000-0000-000022170000}"/>
    <cellStyle name="Обычный 2 14 3 5" xfId="5300" xr:uid="{00000000-0005-0000-0000-000023170000}"/>
    <cellStyle name="Обычный 2 14 3 5 2" xfId="11893" xr:uid="{00000000-0005-0000-0000-000024170000}"/>
    <cellStyle name="Обычный 2 14 3 5 3" xfId="13527" xr:uid="{00000000-0005-0000-0000-000025170000}"/>
    <cellStyle name="Обычный 2 14 3 6" xfId="11881" xr:uid="{00000000-0005-0000-0000-000026170000}"/>
    <cellStyle name="Обычный 2 14 3 7" xfId="13515" xr:uid="{00000000-0005-0000-0000-000027170000}"/>
    <cellStyle name="Обычный 2 14 4" xfId="5301" xr:uid="{00000000-0005-0000-0000-000028170000}"/>
    <cellStyle name="Обычный 2 14 4 2" xfId="5302" xr:uid="{00000000-0005-0000-0000-000029170000}"/>
    <cellStyle name="Обычный 2 14 4 2 2" xfId="5303" xr:uid="{00000000-0005-0000-0000-00002A170000}"/>
    <cellStyle name="Обычный 2 14 4 2 2 2" xfId="11896" xr:uid="{00000000-0005-0000-0000-00002B170000}"/>
    <cellStyle name="Обычный 2 14 4 2 2 3" xfId="13530" xr:uid="{00000000-0005-0000-0000-00002C170000}"/>
    <cellStyle name="Обычный 2 14 4 2 3" xfId="5304" xr:uid="{00000000-0005-0000-0000-00002D170000}"/>
    <cellStyle name="Обычный 2 14 4 2 3 2" xfId="11897" xr:uid="{00000000-0005-0000-0000-00002E170000}"/>
    <cellStyle name="Обычный 2 14 4 2 3 3" xfId="13531" xr:uid="{00000000-0005-0000-0000-00002F170000}"/>
    <cellStyle name="Обычный 2 14 4 2 4" xfId="11895" xr:uid="{00000000-0005-0000-0000-000030170000}"/>
    <cellStyle name="Обычный 2 14 4 2 5" xfId="13529" xr:uid="{00000000-0005-0000-0000-000031170000}"/>
    <cellStyle name="Обычный 2 14 4 3" xfId="5305" xr:uid="{00000000-0005-0000-0000-000032170000}"/>
    <cellStyle name="Обычный 2 14 4 3 2" xfId="11898" xr:uid="{00000000-0005-0000-0000-000033170000}"/>
    <cellStyle name="Обычный 2 14 4 3 3" xfId="13532" xr:uid="{00000000-0005-0000-0000-000034170000}"/>
    <cellStyle name="Обычный 2 14 4 4" xfId="5306" xr:uid="{00000000-0005-0000-0000-000035170000}"/>
    <cellStyle name="Обычный 2 14 4 4 2" xfId="11899" xr:uid="{00000000-0005-0000-0000-000036170000}"/>
    <cellStyle name="Обычный 2 14 4 4 3" xfId="13533" xr:uid="{00000000-0005-0000-0000-000037170000}"/>
    <cellStyle name="Обычный 2 14 4 5" xfId="11894" xr:uid="{00000000-0005-0000-0000-000038170000}"/>
    <cellStyle name="Обычный 2 14 4 6" xfId="13528" xr:uid="{00000000-0005-0000-0000-000039170000}"/>
    <cellStyle name="Обычный 2 14 5" xfId="5307" xr:uid="{00000000-0005-0000-0000-00003A170000}"/>
    <cellStyle name="Обычный 2 14 5 2" xfId="5308" xr:uid="{00000000-0005-0000-0000-00003B170000}"/>
    <cellStyle name="Обычный 2 14 5 2 2" xfId="11901" xr:uid="{00000000-0005-0000-0000-00003C170000}"/>
    <cellStyle name="Обычный 2 14 5 2 3" xfId="13535" xr:uid="{00000000-0005-0000-0000-00003D170000}"/>
    <cellStyle name="Обычный 2 14 5 3" xfId="5309" xr:uid="{00000000-0005-0000-0000-00003E170000}"/>
    <cellStyle name="Обычный 2 14 5 3 2" xfId="11902" xr:uid="{00000000-0005-0000-0000-00003F170000}"/>
    <cellStyle name="Обычный 2 14 5 3 3" xfId="13536" xr:uid="{00000000-0005-0000-0000-000040170000}"/>
    <cellStyle name="Обычный 2 14 5 4" xfId="11900" xr:uid="{00000000-0005-0000-0000-000041170000}"/>
    <cellStyle name="Обычный 2 14 5 5" xfId="13534" xr:uid="{00000000-0005-0000-0000-000042170000}"/>
    <cellStyle name="Обычный 2 14 6" xfId="5310" xr:uid="{00000000-0005-0000-0000-000043170000}"/>
    <cellStyle name="Обычный 2 14 6 2" xfId="5311" xr:uid="{00000000-0005-0000-0000-000044170000}"/>
    <cellStyle name="Обычный 2 14 6 2 2" xfId="11904" xr:uid="{00000000-0005-0000-0000-000045170000}"/>
    <cellStyle name="Обычный 2 14 6 2 3" xfId="13538" xr:uid="{00000000-0005-0000-0000-000046170000}"/>
    <cellStyle name="Обычный 2 14 6 3" xfId="11903" xr:uid="{00000000-0005-0000-0000-000047170000}"/>
    <cellStyle name="Обычный 2 14 6 4" xfId="13537" xr:uid="{00000000-0005-0000-0000-000048170000}"/>
    <cellStyle name="Обычный 2 14 7" xfId="5312" xr:uid="{00000000-0005-0000-0000-000049170000}"/>
    <cellStyle name="Обычный 2 14 7 2" xfId="11905" xr:uid="{00000000-0005-0000-0000-00004A170000}"/>
    <cellStyle name="Обычный 2 14 7 3" xfId="13539" xr:uid="{00000000-0005-0000-0000-00004B170000}"/>
    <cellStyle name="Обычный 2 14 8" xfId="11854" xr:uid="{00000000-0005-0000-0000-00004C170000}"/>
    <cellStyle name="Обычный 2 14 9" xfId="13488" xr:uid="{00000000-0005-0000-0000-00004D170000}"/>
    <cellStyle name="Обычный 2 15" xfId="5313" xr:uid="{00000000-0005-0000-0000-00004E170000}"/>
    <cellStyle name="Обычный 2 15 2" xfId="5314" xr:uid="{00000000-0005-0000-0000-00004F170000}"/>
    <cellStyle name="Обычный 2 15 2 2" xfId="11907" xr:uid="{00000000-0005-0000-0000-000050170000}"/>
    <cellStyle name="Обычный 2 15 2 3" xfId="13541" xr:uid="{00000000-0005-0000-0000-000051170000}"/>
    <cellStyle name="Обычный 2 15 3" xfId="5315" xr:uid="{00000000-0005-0000-0000-000052170000}"/>
    <cellStyle name="Обычный 2 15 3 2" xfId="11908" xr:uid="{00000000-0005-0000-0000-000053170000}"/>
    <cellStyle name="Обычный 2 15 3 3" xfId="13542" xr:uid="{00000000-0005-0000-0000-000054170000}"/>
    <cellStyle name="Обычный 2 15 4" xfId="5316" xr:uid="{00000000-0005-0000-0000-000055170000}"/>
    <cellStyle name="Обычный 2 15 4 2" xfId="11909" xr:uid="{00000000-0005-0000-0000-000056170000}"/>
    <cellStyle name="Обычный 2 15 4 3" xfId="13543" xr:uid="{00000000-0005-0000-0000-000057170000}"/>
    <cellStyle name="Обычный 2 15 5" xfId="11906" xr:uid="{00000000-0005-0000-0000-000058170000}"/>
    <cellStyle name="Обычный 2 15 6" xfId="13540" xr:uid="{00000000-0005-0000-0000-000059170000}"/>
    <cellStyle name="Обычный 2 16" xfId="5317" xr:uid="{00000000-0005-0000-0000-00005A170000}"/>
    <cellStyle name="Обычный 2 16 2" xfId="5318" xr:uid="{00000000-0005-0000-0000-00005B170000}"/>
    <cellStyle name="Обычный 2 16 2 2" xfId="11911" xr:uid="{00000000-0005-0000-0000-00005C170000}"/>
    <cellStyle name="Обычный 2 16 2 3" xfId="13545" xr:uid="{00000000-0005-0000-0000-00005D170000}"/>
    <cellStyle name="Обычный 2 16 2 4" xfId="15197" xr:uid="{00000000-0005-0000-0000-00000A000000}"/>
    <cellStyle name="Обычный 2 16 3" xfId="5319" xr:uid="{00000000-0005-0000-0000-00005E170000}"/>
    <cellStyle name="Обычный 2 16 3 2" xfId="11912" xr:uid="{00000000-0005-0000-0000-00005F170000}"/>
    <cellStyle name="Обычный 2 16 3 3" xfId="13546" xr:uid="{00000000-0005-0000-0000-000060170000}"/>
    <cellStyle name="Обычный 2 16 4" xfId="5320" xr:uid="{00000000-0005-0000-0000-000061170000}"/>
    <cellStyle name="Обычный 2 16 4 2" xfId="11913" xr:uid="{00000000-0005-0000-0000-000062170000}"/>
    <cellStyle name="Обычный 2 16 4 3" xfId="13547" xr:uid="{00000000-0005-0000-0000-000063170000}"/>
    <cellStyle name="Обычный 2 16 5" xfId="11910" xr:uid="{00000000-0005-0000-0000-000064170000}"/>
    <cellStyle name="Обычный 2 16 6" xfId="13544" xr:uid="{00000000-0005-0000-0000-000065170000}"/>
    <cellStyle name="Обычный 2 17" xfId="5321" xr:uid="{00000000-0005-0000-0000-000066170000}"/>
    <cellStyle name="Обычный 2 17 2" xfId="5322" xr:uid="{00000000-0005-0000-0000-000067170000}"/>
    <cellStyle name="Обычный 2 17 2 2" xfId="11915" xr:uid="{00000000-0005-0000-0000-000068170000}"/>
    <cellStyle name="Обычный 2 17 2 3" xfId="13549" xr:uid="{00000000-0005-0000-0000-000069170000}"/>
    <cellStyle name="Обычный 2 17 3" xfId="5323" xr:uid="{00000000-0005-0000-0000-00006A170000}"/>
    <cellStyle name="Обычный 2 17 3 2" xfId="11916" xr:uid="{00000000-0005-0000-0000-00006B170000}"/>
    <cellStyle name="Обычный 2 17 3 3" xfId="13550" xr:uid="{00000000-0005-0000-0000-00006C170000}"/>
    <cellStyle name="Обычный 2 17 4" xfId="5324" xr:uid="{00000000-0005-0000-0000-00006D170000}"/>
    <cellStyle name="Обычный 2 17 4 2" xfId="11917" xr:uid="{00000000-0005-0000-0000-00006E170000}"/>
    <cellStyle name="Обычный 2 17 4 3" xfId="13551" xr:uid="{00000000-0005-0000-0000-00006F170000}"/>
    <cellStyle name="Обычный 2 17 5" xfId="11914" xr:uid="{00000000-0005-0000-0000-000070170000}"/>
    <cellStyle name="Обычный 2 17 6" xfId="13548" xr:uid="{00000000-0005-0000-0000-000071170000}"/>
    <cellStyle name="Обычный 2 18" xfId="5325" xr:uid="{00000000-0005-0000-0000-000072170000}"/>
    <cellStyle name="Обычный 2 18 2" xfId="5326" xr:uid="{00000000-0005-0000-0000-000073170000}"/>
    <cellStyle name="Обычный 2 18 2 2" xfId="11919" xr:uid="{00000000-0005-0000-0000-000074170000}"/>
    <cellStyle name="Обычный 2 18 2 3" xfId="13553" xr:uid="{00000000-0005-0000-0000-000075170000}"/>
    <cellStyle name="Обычный 2 18 3" xfId="5327" xr:uid="{00000000-0005-0000-0000-000076170000}"/>
    <cellStyle name="Обычный 2 18 3 2" xfId="11920" xr:uid="{00000000-0005-0000-0000-000077170000}"/>
    <cellStyle name="Обычный 2 18 3 3" xfId="13554" xr:uid="{00000000-0005-0000-0000-000078170000}"/>
    <cellStyle name="Обычный 2 18 4" xfId="5328" xr:uid="{00000000-0005-0000-0000-000079170000}"/>
    <cellStyle name="Обычный 2 18 4 2" xfId="11921" xr:uid="{00000000-0005-0000-0000-00007A170000}"/>
    <cellStyle name="Обычный 2 18 4 3" xfId="13555" xr:uid="{00000000-0005-0000-0000-00007B170000}"/>
    <cellStyle name="Обычный 2 18 5" xfId="11918" xr:uid="{00000000-0005-0000-0000-00007C170000}"/>
    <cellStyle name="Обычный 2 18 6" xfId="13552" xr:uid="{00000000-0005-0000-0000-00007D170000}"/>
    <cellStyle name="Обычный 2 19" xfId="5329" xr:uid="{00000000-0005-0000-0000-00007E170000}"/>
    <cellStyle name="Обычный 2 19 2" xfId="5330" xr:uid="{00000000-0005-0000-0000-00007F170000}"/>
    <cellStyle name="Обычный 2 19 2 2" xfId="11923" xr:uid="{00000000-0005-0000-0000-000080170000}"/>
    <cellStyle name="Обычный 2 19 2 3" xfId="13557" xr:uid="{00000000-0005-0000-0000-000081170000}"/>
    <cellStyle name="Обычный 2 19 3" xfId="5331" xr:uid="{00000000-0005-0000-0000-000082170000}"/>
    <cellStyle name="Обычный 2 19 3 2" xfId="11924" xr:uid="{00000000-0005-0000-0000-000083170000}"/>
    <cellStyle name="Обычный 2 19 3 3" xfId="13558" xr:uid="{00000000-0005-0000-0000-000084170000}"/>
    <cellStyle name="Обычный 2 19 4" xfId="5332" xr:uid="{00000000-0005-0000-0000-000085170000}"/>
    <cellStyle name="Обычный 2 19 4 2" xfId="11925" xr:uid="{00000000-0005-0000-0000-000086170000}"/>
    <cellStyle name="Обычный 2 19 4 3" xfId="13559" xr:uid="{00000000-0005-0000-0000-000087170000}"/>
    <cellStyle name="Обычный 2 19 5" xfId="11922" xr:uid="{00000000-0005-0000-0000-000088170000}"/>
    <cellStyle name="Обычный 2 19 6" xfId="13556" xr:uid="{00000000-0005-0000-0000-000089170000}"/>
    <cellStyle name="Обычный 2 2" xfId="5333" xr:uid="{00000000-0005-0000-0000-00008A170000}"/>
    <cellStyle name="Обычный 2 2 10" xfId="5334" xr:uid="{00000000-0005-0000-0000-00008B170000}"/>
    <cellStyle name="Обычный 2 2 10 2" xfId="5335" xr:uid="{00000000-0005-0000-0000-00008C170000}"/>
    <cellStyle name="Обычный 2 2 10 3" xfId="5336" xr:uid="{00000000-0005-0000-0000-00008D170000}"/>
    <cellStyle name="Обычный 2 2 11" xfId="5337" xr:uid="{00000000-0005-0000-0000-00008E170000}"/>
    <cellStyle name="Обычный 2 2 11 2" xfId="5338" xr:uid="{00000000-0005-0000-0000-00008F170000}"/>
    <cellStyle name="Обычный 2 2 11 2 2" xfId="5339" xr:uid="{00000000-0005-0000-0000-000090170000}"/>
    <cellStyle name="Обычный 2 2 11 2 2 2" xfId="5340" xr:uid="{00000000-0005-0000-0000-000091170000}"/>
    <cellStyle name="Обычный 2 2 11 2 2 2 2" xfId="11928" xr:uid="{00000000-0005-0000-0000-000092170000}"/>
    <cellStyle name="Обычный 2 2 11 2 2 2 3" xfId="13562" xr:uid="{00000000-0005-0000-0000-000093170000}"/>
    <cellStyle name="Обычный 2 2 11 2 2 3" xfId="5341" xr:uid="{00000000-0005-0000-0000-000094170000}"/>
    <cellStyle name="Обычный 2 2 11 2 2 3 2" xfId="11929" xr:uid="{00000000-0005-0000-0000-000095170000}"/>
    <cellStyle name="Обычный 2 2 11 2 2 3 3" xfId="13563" xr:uid="{00000000-0005-0000-0000-000096170000}"/>
    <cellStyle name="Обычный 2 2 11 2 2 4" xfId="11927" xr:uid="{00000000-0005-0000-0000-000097170000}"/>
    <cellStyle name="Обычный 2 2 11 2 2 5" xfId="13561" xr:uid="{00000000-0005-0000-0000-000098170000}"/>
    <cellStyle name="Обычный 2 2 11 2 3" xfId="5342" xr:uid="{00000000-0005-0000-0000-000099170000}"/>
    <cellStyle name="Обычный 2 2 11 2 3 2" xfId="11930" xr:uid="{00000000-0005-0000-0000-00009A170000}"/>
    <cellStyle name="Обычный 2 2 11 2 3 3" xfId="13564" xr:uid="{00000000-0005-0000-0000-00009B170000}"/>
    <cellStyle name="Обычный 2 2 11 2 4" xfId="5343" xr:uid="{00000000-0005-0000-0000-00009C170000}"/>
    <cellStyle name="Обычный 2 2 11 2 4 2" xfId="11931" xr:uid="{00000000-0005-0000-0000-00009D170000}"/>
    <cellStyle name="Обычный 2 2 11 2 4 3" xfId="13565" xr:uid="{00000000-0005-0000-0000-00009E170000}"/>
    <cellStyle name="Обычный 2 2 11 2 5" xfId="5344" xr:uid="{00000000-0005-0000-0000-00009F170000}"/>
    <cellStyle name="Обычный 2 2 11 2 6" xfId="11926" xr:uid="{00000000-0005-0000-0000-0000A0170000}"/>
    <cellStyle name="Обычный 2 2 11 2 7" xfId="13560" xr:uid="{00000000-0005-0000-0000-0000A1170000}"/>
    <cellStyle name="Обычный 2 2 11 3" xfId="5345" xr:uid="{00000000-0005-0000-0000-0000A2170000}"/>
    <cellStyle name="Обычный 2 2 11 3 2" xfId="5346" xr:uid="{00000000-0005-0000-0000-0000A3170000}"/>
    <cellStyle name="Обычный 2 2 11 3 2 2" xfId="11933" xr:uid="{00000000-0005-0000-0000-0000A4170000}"/>
    <cellStyle name="Обычный 2 2 11 3 2 3" xfId="13567" xr:uid="{00000000-0005-0000-0000-0000A5170000}"/>
    <cellStyle name="Обычный 2 2 11 3 3" xfId="5347" xr:uid="{00000000-0005-0000-0000-0000A6170000}"/>
    <cellStyle name="Обычный 2 2 11 3 3 2" xfId="11934" xr:uid="{00000000-0005-0000-0000-0000A7170000}"/>
    <cellStyle name="Обычный 2 2 11 3 3 3" xfId="13568" xr:uid="{00000000-0005-0000-0000-0000A8170000}"/>
    <cellStyle name="Обычный 2 2 11 3 4" xfId="11932" xr:uid="{00000000-0005-0000-0000-0000A9170000}"/>
    <cellStyle name="Обычный 2 2 11 3 5" xfId="13566" xr:uid="{00000000-0005-0000-0000-0000AA170000}"/>
    <cellStyle name="Обычный 2 2 11 4" xfId="5348" xr:uid="{00000000-0005-0000-0000-0000AB170000}"/>
    <cellStyle name="Обычный 2 2 11 4 2" xfId="5349" xr:uid="{00000000-0005-0000-0000-0000AC170000}"/>
    <cellStyle name="Обычный 2 2 11 4 2 2" xfId="11936" xr:uid="{00000000-0005-0000-0000-0000AD170000}"/>
    <cellStyle name="Обычный 2 2 11 4 2 3" xfId="13570" xr:uid="{00000000-0005-0000-0000-0000AE170000}"/>
    <cellStyle name="Обычный 2 2 11 4 3" xfId="11935" xr:uid="{00000000-0005-0000-0000-0000AF170000}"/>
    <cellStyle name="Обычный 2 2 11 4 4" xfId="13569" xr:uid="{00000000-0005-0000-0000-0000B0170000}"/>
    <cellStyle name="Обычный 2 2 11 5" xfId="5350" xr:uid="{00000000-0005-0000-0000-0000B1170000}"/>
    <cellStyle name="Обычный 2 2 11 5 2" xfId="11937" xr:uid="{00000000-0005-0000-0000-0000B2170000}"/>
    <cellStyle name="Обычный 2 2 11 5 3" xfId="13571" xr:uid="{00000000-0005-0000-0000-0000B3170000}"/>
    <cellStyle name="Обычный 2 2 11 6" xfId="5351" xr:uid="{00000000-0005-0000-0000-0000B4170000}"/>
    <cellStyle name="Обычный 2 2 12" xfId="5352" xr:uid="{00000000-0005-0000-0000-0000B5170000}"/>
    <cellStyle name="Обычный 2 2 12 2" xfId="5353" xr:uid="{00000000-0005-0000-0000-0000B6170000}"/>
    <cellStyle name="Обычный 2 2 12 2 2" xfId="5354" xr:uid="{00000000-0005-0000-0000-0000B7170000}"/>
    <cellStyle name="Обычный 2 2 12 2 2 2" xfId="11939" xr:uid="{00000000-0005-0000-0000-0000B8170000}"/>
    <cellStyle name="Обычный 2 2 12 2 2 3" xfId="13573" xr:uid="{00000000-0005-0000-0000-0000B9170000}"/>
    <cellStyle name="Обычный 2 2 12 2 3" xfId="5355" xr:uid="{00000000-0005-0000-0000-0000BA170000}"/>
    <cellStyle name="Обычный 2 2 12 2 3 2" xfId="11940" xr:uid="{00000000-0005-0000-0000-0000BB170000}"/>
    <cellStyle name="Обычный 2 2 12 2 3 3" xfId="13574" xr:uid="{00000000-0005-0000-0000-0000BC170000}"/>
    <cellStyle name="Обычный 2 2 12 2 4" xfId="11938" xr:uid="{00000000-0005-0000-0000-0000BD170000}"/>
    <cellStyle name="Обычный 2 2 12 2 5" xfId="13572" xr:uid="{00000000-0005-0000-0000-0000BE170000}"/>
    <cellStyle name="Обычный 2 2 12 3" xfId="5356" xr:uid="{00000000-0005-0000-0000-0000BF170000}"/>
    <cellStyle name="Обычный 2 2 12 3 2" xfId="11941" xr:uid="{00000000-0005-0000-0000-0000C0170000}"/>
    <cellStyle name="Обычный 2 2 12 3 3" xfId="13575" xr:uid="{00000000-0005-0000-0000-0000C1170000}"/>
    <cellStyle name="Обычный 2 2 12 4" xfId="5357" xr:uid="{00000000-0005-0000-0000-0000C2170000}"/>
    <cellStyle name="Обычный 2 2 12 4 2" xfId="11942" xr:uid="{00000000-0005-0000-0000-0000C3170000}"/>
    <cellStyle name="Обычный 2 2 12 4 3" xfId="13576" xr:uid="{00000000-0005-0000-0000-0000C4170000}"/>
    <cellStyle name="Обычный 2 2 13" xfId="5358" xr:uid="{00000000-0005-0000-0000-0000C5170000}"/>
    <cellStyle name="Обычный 2 2 13 2" xfId="5359" xr:uid="{00000000-0005-0000-0000-0000C6170000}"/>
    <cellStyle name="Обычный 2 2 13 2 2" xfId="11943" xr:uid="{00000000-0005-0000-0000-0000C7170000}"/>
    <cellStyle name="Обычный 2 2 13 2 3" xfId="13577" xr:uid="{00000000-0005-0000-0000-0000C8170000}"/>
    <cellStyle name="Обычный 2 2 13 3" xfId="5360" xr:uid="{00000000-0005-0000-0000-0000C9170000}"/>
    <cellStyle name="Обычный 2 2 13 3 2" xfId="11944" xr:uid="{00000000-0005-0000-0000-0000CA170000}"/>
    <cellStyle name="Обычный 2 2 13 3 3" xfId="13578" xr:uid="{00000000-0005-0000-0000-0000CB170000}"/>
    <cellStyle name="Обычный 2 2 14" xfId="5361" xr:uid="{00000000-0005-0000-0000-0000CC170000}"/>
    <cellStyle name="Обычный 2 2 14 2" xfId="5362" xr:uid="{00000000-0005-0000-0000-0000CD170000}"/>
    <cellStyle name="Обычный 2 2 14 2 2" xfId="11945" xr:uid="{00000000-0005-0000-0000-0000CE170000}"/>
    <cellStyle name="Обычный 2 2 14 2 3" xfId="13579" xr:uid="{00000000-0005-0000-0000-0000CF170000}"/>
    <cellStyle name="Обычный 2 2 15" xfId="5363" xr:uid="{00000000-0005-0000-0000-0000D0170000}"/>
    <cellStyle name="Обычный 2 2 16" xfId="5364" xr:uid="{00000000-0005-0000-0000-0000D1170000}"/>
    <cellStyle name="Обычный 2 2 17" xfId="5365" xr:uid="{00000000-0005-0000-0000-0000D2170000}"/>
    <cellStyle name="Обычный 2 2 18" xfId="5366" xr:uid="{00000000-0005-0000-0000-0000D3170000}"/>
    <cellStyle name="Обычный 2 2 19" xfId="5367" xr:uid="{00000000-0005-0000-0000-0000D4170000}"/>
    <cellStyle name="Обычный 2 2 2" xfId="5368" xr:uid="{00000000-0005-0000-0000-0000D5170000}"/>
    <cellStyle name="Обычный 2 2 2 10" xfId="5369" xr:uid="{00000000-0005-0000-0000-0000D6170000}"/>
    <cellStyle name="Обычный 2 2 2 11" xfId="5370" xr:uid="{00000000-0005-0000-0000-0000D7170000}"/>
    <cellStyle name="Обычный 2 2 2 12" xfId="5371" xr:uid="{00000000-0005-0000-0000-0000D8170000}"/>
    <cellStyle name="Обычный 2 2 2 13" xfId="5372" xr:uid="{00000000-0005-0000-0000-0000D9170000}"/>
    <cellStyle name="Обычный 2 2 2 14" xfId="5373" xr:uid="{00000000-0005-0000-0000-0000DA170000}"/>
    <cellStyle name="Обычный 2 2 2 15" xfId="5374" xr:uid="{00000000-0005-0000-0000-0000DB170000}"/>
    <cellStyle name="Обычный 2 2 2 16" xfId="5375" xr:uid="{00000000-0005-0000-0000-0000DC170000}"/>
    <cellStyle name="Обычный 2 2 2 17" xfId="5376" xr:uid="{00000000-0005-0000-0000-0000DD170000}"/>
    <cellStyle name="Обычный 2 2 2 18" xfId="5377" xr:uid="{00000000-0005-0000-0000-0000DE170000}"/>
    <cellStyle name="Обычный 2 2 2 19" xfId="5378" xr:uid="{00000000-0005-0000-0000-0000DF170000}"/>
    <cellStyle name="Обычный 2 2 2 2" xfId="5379" xr:uid="{00000000-0005-0000-0000-0000E0170000}"/>
    <cellStyle name="Обычный 2 2 2 2 10" xfId="5380" xr:uid="{00000000-0005-0000-0000-0000E1170000}"/>
    <cellStyle name="Обычный 2 2 2 2 11" xfId="5381" xr:uid="{00000000-0005-0000-0000-0000E2170000}"/>
    <cellStyle name="Обычный 2 2 2 2 12" xfId="5382" xr:uid="{00000000-0005-0000-0000-0000E3170000}"/>
    <cellStyle name="Обычный 2 2 2 2 13" xfId="5383" xr:uid="{00000000-0005-0000-0000-0000E4170000}"/>
    <cellStyle name="Обычный 2 2 2 2 14" xfId="5384" xr:uid="{00000000-0005-0000-0000-0000E5170000}"/>
    <cellStyle name="Обычный 2 2 2 2 15" xfId="5385" xr:uid="{00000000-0005-0000-0000-0000E6170000}"/>
    <cellStyle name="Обычный 2 2 2 2 16" xfId="5386" xr:uid="{00000000-0005-0000-0000-0000E7170000}"/>
    <cellStyle name="Обычный 2 2 2 2 17" xfId="15119" xr:uid="{00000000-0005-0000-0000-00000D000000}"/>
    <cellStyle name="Обычный 2 2 2 2 2" xfId="5387" xr:uid="{00000000-0005-0000-0000-0000E8170000}"/>
    <cellStyle name="Обычный 2 2 2 2 2 10" xfId="5388" xr:uid="{00000000-0005-0000-0000-0000E9170000}"/>
    <cellStyle name="Обычный 2 2 2 2 2 11" xfId="5389" xr:uid="{00000000-0005-0000-0000-0000EA170000}"/>
    <cellStyle name="Обычный 2 2 2 2 2 12" xfId="5390" xr:uid="{00000000-0005-0000-0000-0000EB170000}"/>
    <cellStyle name="Обычный 2 2 2 2 2 13" xfId="5391" xr:uid="{00000000-0005-0000-0000-0000EC170000}"/>
    <cellStyle name="Обычный 2 2 2 2 2 14" xfId="5392" xr:uid="{00000000-0005-0000-0000-0000ED170000}"/>
    <cellStyle name="Обычный 2 2 2 2 2 15" xfId="5393" xr:uid="{00000000-0005-0000-0000-0000EE170000}"/>
    <cellStyle name="Обычный 2 2 2 2 2 2" xfId="5394" xr:uid="{00000000-0005-0000-0000-0000EF170000}"/>
    <cellStyle name="Обычный 2 2 2 2 2 2 10" xfId="5395" xr:uid="{00000000-0005-0000-0000-0000F0170000}"/>
    <cellStyle name="Обычный 2 2 2 2 2 2 11" xfId="5396" xr:uid="{00000000-0005-0000-0000-0000F1170000}"/>
    <cellStyle name="Обычный 2 2 2 2 2 2 12" xfId="5397" xr:uid="{00000000-0005-0000-0000-0000F2170000}"/>
    <cellStyle name="Обычный 2 2 2 2 2 2 13" xfId="5398" xr:uid="{00000000-0005-0000-0000-0000F3170000}"/>
    <cellStyle name="Обычный 2 2 2 2 2 2 14" xfId="5399" xr:uid="{00000000-0005-0000-0000-0000F4170000}"/>
    <cellStyle name="Обычный 2 2 2 2 2 2 2" xfId="5400" xr:uid="{00000000-0005-0000-0000-0000F5170000}"/>
    <cellStyle name="Обычный 2 2 2 2 2 2 3" xfId="5401" xr:uid="{00000000-0005-0000-0000-0000F6170000}"/>
    <cellStyle name="Обычный 2 2 2 2 2 2 4" xfId="5402" xr:uid="{00000000-0005-0000-0000-0000F7170000}"/>
    <cellStyle name="Обычный 2 2 2 2 2 2 5" xfId="5403" xr:uid="{00000000-0005-0000-0000-0000F8170000}"/>
    <cellStyle name="Обычный 2 2 2 2 2 2 6" xfId="5404" xr:uid="{00000000-0005-0000-0000-0000F9170000}"/>
    <cellStyle name="Обычный 2 2 2 2 2 2 7" xfId="5405" xr:uid="{00000000-0005-0000-0000-0000FA170000}"/>
    <cellStyle name="Обычный 2 2 2 2 2 2 8" xfId="5406" xr:uid="{00000000-0005-0000-0000-0000FB170000}"/>
    <cellStyle name="Обычный 2 2 2 2 2 2 9" xfId="5407" xr:uid="{00000000-0005-0000-0000-0000FC170000}"/>
    <cellStyle name="Обычный 2 2 2 2 2 3" xfId="5408" xr:uid="{00000000-0005-0000-0000-0000FD170000}"/>
    <cellStyle name="Обычный 2 2 2 2 2 4" xfId="5409" xr:uid="{00000000-0005-0000-0000-0000FE170000}"/>
    <cellStyle name="Обычный 2 2 2 2 2 5" xfId="5410" xr:uid="{00000000-0005-0000-0000-0000FF170000}"/>
    <cellStyle name="Обычный 2 2 2 2 2 6" xfId="5411" xr:uid="{00000000-0005-0000-0000-000000180000}"/>
    <cellStyle name="Обычный 2 2 2 2 2 7" xfId="5412" xr:uid="{00000000-0005-0000-0000-000001180000}"/>
    <cellStyle name="Обычный 2 2 2 2 2 8" xfId="5413" xr:uid="{00000000-0005-0000-0000-000002180000}"/>
    <cellStyle name="Обычный 2 2 2 2 2 9" xfId="5414" xr:uid="{00000000-0005-0000-0000-000003180000}"/>
    <cellStyle name="Обычный 2 2 2 2 3" xfId="5415" xr:uid="{00000000-0005-0000-0000-000004180000}"/>
    <cellStyle name="Обычный 2 2 2 2 3 10" xfId="5416" xr:uid="{00000000-0005-0000-0000-000005180000}"/>
    <cellStyle name="Обычный 2 2 2 2 3 11" xfId="5417" xr:uid="{00000000-0005-0000-0000-000006180000}"/>
    <cellStyle name="Обычный 2 2 2 2 3 12" xfId="5418" xr:uid="{00000000-0005-0000-0000-000007180000}"/>
    <cellStyle name="Обычный 2 2 2 2 3 13" xfId="5419" xr:uid="{00000000-0005-0000-0000-000008180000}"/>
    <cellStyle name="Обычный 2 2 2 2 3 14" xfId="5420" xr:uid="{00000000-0005-0000-0000-000009180000}"/>
    <cellStyle name="Обычный 2 2 2 2 3 2" xfId="5421" xr:uid="{00000000-0005-0000-0000-00000A180000}"/>
    <cellStyle name="Обычный 2 2 2 2 3 3" xfId="5422" xr:uid="{00000000-0005-0000-0000-00000B180000}"/>
    <cellStyle name="Обычный 2 2 2 2 3 4" xfId="5423" xr:uid="{00000000-0005-0000-0000-00000C180000}"/>
    <cellStyle name="Обычный 2 2 2 2 3 5" xfId="5424" xr:uid="{00000000-0005-0000-0000-00000D180000}"/>
    <cellStyle name="Обычный 2 2 2 2 3 6" xfId="5425" xr:uid="{00000000-0005-0000-0000-00000E180000}"/>
    <cellStyle name="Обычный 2 2 2 2 3 7" xfId="5426" xr:uid="{00000000-0005-0000-0000-00000F180000}"/>
    <cellStyle name="Обычный 2 2 2 2 3 8" xfId="5427" xr:uid="{00000000-0005-0000-0000-000010180000}"/>
    <cellStyle name="Обычный 2 2 2 2 3 9" xfId="5428" xr:uid="{00000000-0005-0000-0000-000011180000}"/>
    <cellStyle name="Обычный 2 2 2 2 4" xfId="5429" xr:uid="{00000000-0005-0000-0000-000012180000}"/>
    <cellStyle name="Обычный 2 2 2 2 5" xfId="5430" xr:uid="{00000000-0005-0000-0000-000013180000}"/>
    <cellStyle name="Обычный 2 2 2 2 6" xfId="5431" xr:uid="{00000000-0005-0000-0000-000014180000}"/>
    <cellStyle name="Обычный 2 2 2 2 7" xfId="5432" xr:uid="{00000000-0005-0000-0000-000015180000}"/>
    <cellStyle name="Обычный 2 2 2 2 8" xfId="5433" xr:uid="{00000000-0005-0000-0000-000016180000}"/>
    <cellStyle name="Обычный 2 2 2 2 9" xfId="5434" xr:uid="{00000000-0005-0000-0000-000017180000}"/>
    <cellStyle name="Обычный 2 2 2 20" xfId="5435" xr:uid="{00000000-0005-0000-0000-000018180000}"/>
    <cellStyle name="Обычный 2 2 2 21" xfId="5436" xr:uid="{00000000-0005-0000-0000-000019180000}"/>
    <cellStyle name="Обычный 2 2 2 22" xfId="5437" xr:uid="{00000000-0005-0000-0000-00001A180000}"/>
    <cellStyle name="Обычный 2 2 2 23" xfId="5438" xr:uid="{00000000-0005-0000-0000-00001B180000}"/>
    <cellStyle name="Обычный 2 2 2 24" xfId="5439" xr:uid="{00000000-0005-0000-0000-00001C180000}"/>
    <cellStyle name="Обычный 2 2 2 25" xfId="5440" xr:uid="{00000000-0005-0000-0000-00001D180000}"/>
    <cellStyle name="Обычный 2 2 2 26" xfId="5441" xr:uid="{00000000-0005-0000-0000-00001E180000}"/>
    <cellStyle name="Обычный 2 2 2 27" xfId="5442" xr:uid="{00000000-0005-0000-0000-00001F180000}"/>
    <cellStyle name="Обычный 2 2 2 28" xfId="5443" xr:uid="{00000000-0005-0000-0000-000020180000}"/>
    <cellStyle name="Обычный 2 2 2 29" xfId="5444" xr:uid="{00000000-0005-0000-0000-000021180000}"/>
    <cellStyle name="Обычный 2 2 2 3" xfId="5445" xr:uid="{00000000-0005-0000-0000-000022180000}"/>
    <cellStyle name="Обычный 2 2 2 3 10" xfId="5446" xr:uid="{00000000-0005-0000-0000-000023180000}"/>
    <cellStyle name="Обычный 2 2 2 3 11" xfId="5447" xr:uid="{00000000-0005-0000-0000-000024180000}"/>
    <cellStyle name="Обычный 2 2 2 3 12" xfId="5448" xr:uid="{00000000-0005-0000-0000-000025180000}"/>
    <cellStyle name="Обычный 2 2 2 3 13" xfId="5449" xr:uid="{00000000-0005-0000-0000-000026180000}"/>
    <cellStyle name="Обычный 2 2 2 3 14" xfId="5450" xr:uid="{00000000-0005-0000-0000-000027180000}"/>
    <cellStyle name="Обычный 2 2 2 3 15" xfId="5451" xr:uid="{00000000-0005-0000-0000-000028180000}"/>
    <cellStyle name="Обычный 2 2 2 3 16" xfId="5452" xr:uid="{00000000-0005-0000-0000-000029180000}"/>
    <cellStyle name="Обычный 2 2 2 3 2" xfId="5453" xr:uid="{00000000-0005-0000-0000-00002A180000}"/>
    <cellStyle name="Обычный 2 2 2 3 2 10" xfId="5454" xr:uid="{00000000-0005-0000-0000-00002B180000}"/>
    <cellStyle name="Обычный 2 2 2 3 2 11" xfId="5455" xr:uid="{00000000-0005-0000-0000-00002C180000}"/>
    <cellStyle name="Обычный 2 2 2 3 2 12" xfId="5456" xr:uid="{00000000-0005-0000-0000-00002D180000}"/>
    <cellStyle name="Обычный 2 2 2 3 2 13" xfId="5457" xr:uid="{00000000-0005-0000-0000-00002E180000}"/>
    <cellStyle name="Обычный 2 2 2 3 2 14" xfId="5458" xr:uid="{00000000-0005-0000-0000-00002F180000}"/>
    <cellStyle name="Обычный 2 2 2 3 2 15" xfId="5459" xr:uid="{00000000-0005-0000-0000-000030180000}"/>
    <cellStyle name="Обычный 2 2 2 3 2 2" xfId="5460" xr:uid="{00000000-0005-0000-0000-000031180000}"/>
    <cellStyle name="Обычный 2 2 2 3 2 2 10" xfId="5461" xr:uid="{00000000-0005-0000-0000-000032180000}"/>
    <cellStyle name="Обычный 2 2 2 3 2 2 11" xfId="5462" xr:uid="{00000000-0005-0000-0000-000033180000}"/>
    <cellStyle name="Обычный 2 2 2 3 2 2 12" xfId="5463" xr:uid="{00000000-0005-0000-0000-000034180000}"/>
    <cellStyle name="Обычный 2 2 2 3 2 2 13" xfId="5464" xr:uid="{00000000-0005-0000-0000-000035180000}"/>
    <cellStyle name="Обычный 2 2 2 3 2 2 14" xfId="5465" xr:uid="{00000000-0005-0000-0000-000036180000}"/>
    <cellStyle name="Обычный 2 2 2 3 2 2 2" xfId="5466" xr:uid="{00000000-0005-0000-0000-000037180000}"/>
    <cellStyle name="Обычный 2 2 2 3 2 2 3" xfId="5467" xr:uid="{00000000-0005-0000-0000-000038180000}"/>
    <cellStyle name="Обычный 2 2 2 3 2 2 4" xfId="5468" xr:uid="{00000000-0005-0000-0000-000039180000}"/>
    <cellStyle name="Обычный 2 2 2 3 2 2 5" xfId="5469" xr:uid="{00000000-0005-0000-0000-00003A180000}"/>
    <cellStyle name="Обычный 2 2 2 3 2 2 6" xfId="5470" xr:uid="{00000000-0005-0000-0000-00003B180000}"/>
    <cellStyle name="Обычный 2 2 2 3 2 2 7" xfId="5471" xr:uid="{00000000-0005-0000-0000-00003C180000}"/>
    <cellStyle name="Обычный 2 2 2 3 2 2 8" xfId="5472" xr:uid="{00000000-0005-0000-0000-00003D180000}"/>
    <cellStyle name="Обычный 2 2 2 3 2 2 9" xfId="5473" xr:uid="{00000000-0005-0000-0000-00003E180000}"/>
    <cellStyle name="Обычный 2 2 2 3 2 3" xfId="5474" xr:uid="{00000000-0005-0000-0000-00003F180000}"/>
    <cellStyle name="Обычный 2 2 2 3 2 4" xfId="5475" xr:uid="{00000000-0005-0000-0000-000040180000}"/>
    <cellStyle name="Обычный 2 2 2 3 2 5" xfId="5476" xr:uid="{00000000-0005-0000-0000-000041180000}"/>
    <cellStyle name="Обычный 2 2 2 3 2 6" xfId="5477" xr:uid="{00000000-0005-0000-0000-000042180000}"/>
    <cellStyle name="Обычный 2 2 2 3 2 7" xfId="5478" xr:uid="{00000000-0005-0000-0000-000043180000}"/>
    <cellStyle name="Обычный 2 2 2 3 2 8" xfId="5479" xr:uid="{00000000-0005-0000-0000-000044180000}"/>
    <cellStyle name="Обычный 2 2 2 3 2 9" xfId="5480" xr:uid="{00000000-0005-0000-0000-000045180000}"/>
    <cellStyle name="Обычный 2 2 2 3 3" xfId="5481" xr:uid="{00000000-0005-0000-0000-000046180000}"/>
    <cellStyle name="Обычный 2 2 2 3 3 10" xfId="5482" xr:uid="{00000000-0005-0000-0000-000047180000}"/>
    <cellStyle name="Обычный 2 2 2 3 3 11" xfId="5483" xr:uid="{00000000-0005-0000-0000-000048180000}"/>
    <cellStyle name="Обычный 2 2 2 3 3 12" xfId="5484" xr:uid="{00000000-0005-0000-0000-000049180000}"/>
    <cellStyle name="Обычный 2 2 2 3 3 13" xfId="5485" xr:uid="{00000000-0005-0000-0000-00004A180000}"/>
    <cellStyle name="Обычный 2 2 2 3 3 14" xfId="5486" xr:uid="{00000000-0005-0000-0000-00004B180000}"/>
    <cellStyle name="Обычный 2 2 2 3 3 2" xfId="5487" xr:uid="{00000000-0005-0000-0000-00004C180000}"/>
    <cellStyle name="Обычный 2 2 2 3 3 3" xfId="5488" xr:uid="{00000000-0005-0000-0000-00004D180000}"/>
    <cellStyle name="Обычный 2 2 2 3 3 4" xfId="5489" xr:uid="{00000000-0005-0000-0000-00004E180000}"/>
    <cellStyle name="Обычный 2 2 2 3 3 5" xfId="5490" xr:uid="{00000000-0005-0000-0000-00004F180000}"/>
    <cellStyle name="Обычный 2 2 2 3 3 6" xfId="5491" xr:uid="{00000000-0005-0000-0000-000050180000}"/>
    <cellStyle name="Обычный 2 2 2 3 3 7" xfId="5492" xr:uid="{00000000-0005-0000-0000-000051180000}"/>
    <cellStyle name="Обычный 2 2 2 3 3 8" xfId="5493" xr:uid="{00000000-0005-0000-0000-000052180000}"/>
    <cellStyle name="Обычный 2 2 2 3 3 9" xfId="5494" xr:uid="{00000000-0005-0000-0000-000053180000}"/>
    <cellStyle name="Обычный 2 2 2 3 4" xfId="5495" xr:uid="{00000000-0005-0000-0000-000054180000}"/>
    <cellStyle name="Обычный 2 2 2 3 5" xfId="5496" xr:uid="{00000000-0005-0000-0000-000055180000}"/>
    <cellStyle name="Обычный 2 2 2 3 6" xfId="5497" xr:uid="{00000000-0005-0000-0000-000056180000}"/>
    <cellStyle name="Обычный 2 2 2 3 7" xfId="5498" xr:uid="{00000000-0005-0000-0000-000057180000}"/>
    <cellStyle name="Обычный 2 2 2 3 8" xfId="5499" xr:uid="{00000000-0005-0000-0000-000058180000}"/>
    <cellStyle name="Обычный 2 2 2 3 9" xfId="5500" xr:uid="{00000000-0005-0000-0000-000059180000}"/>
    <cellStyle name="Обычный 2 2 2 30" xfId="5501" xr:uid="{00000000-0005-0000-0000-00005A180000}"/>
    <cellStyle name="Обычный 2 2 2 31" xfId="5502" xr:uid="{00000000-0005-0000-0000-00005B180000}"/>
    <cellStyle name="Обычный 2 2 2 32" xfId="5503" xr:uid="{00000000-0005-0000-0000-00005C180000}"/>
    <cellStyle name="Обычный 2 2 2 33" xfId="5504" xr:uid="{00000000-0005-0000-0000-00005D180000}"/>
    <cellStyle name="Обычный 2 2 2 34" xfId="5505" xr:uid="{00000000-0005-0000-0000-00005E180000}"/>
    <cellStyle name="Обычный 2 2 2 35" xfId="15118" xr:uid="{00000000-0005-0000-0000-00000C000000}"/>
    <cellStyle name="Обычный 2 2 2 4" xfId="5506" xr:uid="{00000000-0005-0000-0000-00005F180000}"/>
    <cellStyle name="Обычный 2 2 2 4 10" xfId="5507" xr:uid="{00000000-0005-0000-0000-000060180000}"/>
    <cellStyle name="Обычный 2 2 2 4 11" xfId="5508" xr:uid="{00000000-0005-0000-0000-000061180000}"/>
    <cellStyle name="Обычный 2 2 2 4 12" xfId="5509" xr:uid="{00000000-0005-0000-0000-000062180000}"/>
    <cellStyle name="Обычный 2 2 2 4 13" xfId="5510" xr:uid="{00000000-0005-0000-0000-000063180000}"/>
    <cellStyle name="Обычный 2 2 2 4 14" xfId="5511" xr:uid="{00000000-0005-0000-0000-000064180000}"/>
    <cellStyle name="Обычный 2 2 2 4 15" xfId="5512" xr:uid="{00000000-0005-0000-0000-000065180000}"/>
    <cellStyle name="Обычный 2 2 2 4 16" xfId="5513" xr:uid="{00000000-0005-0000-0000-000066180000}"/>
    <cellStyle name="Обычный 2 2 2 4 2" xfId="5514" xr:uid="{00000000-0005-0000-0000-000067180000}"/>
    <cellStyle name="Обычный 2 2 2 4 2 10" xfId="5515" xr:uid="{00000000-0005-0000-0000-000068180000}"/>
    <cellStyle name="Обычный 2 2 2 4 2 11" xfId="5516" xr:uid="{00000000-0005-0000-0000-000069180000}"/>
    <cellStyle name="Обычный 2 2 2 4 2 12" xfId="5517" xr:uid="{00000000-0005-0000-0000-00006A180000}"/>
    <cellStyle name="Обычный 2 2 2 4 2 13" xfId="5518" xr:uid="{00000000-0005-0000-0000-00006B180000}"/>
    <cellStyle name="Обычный 2 2 2 4 2 14" xfId="5519" xr:uid="{00000000-0005-0000-0000-00006C180000}"/>
    <cellStyle name="Обычный 2 2 2 4 2 15" xfId="5520" xr:uid="{00000000-0005-0000-0000-00006D180000}"/>
    <cellStyle name="Обычный 2 2 2 4 2 2" xfId="5521" xr:uid="{00000000-0005-0000-0000-00006E180000}"/>
    <cellStyle name="Обычный 2 2 2 4 2 2 10" xfId="5522" xr:uid="{00000000-0005-0000-0000-00006F180000}"/>
    <cellStyle name="Обычный 2 2 2 4 2 2 11" xfId="5523" xr:uid="{00000000-0005-0000-0000-000070180000}"/>
    <cellStyle name="Обычный 2 2 2 4 2 2 12" xfId="5524" xr:uid="{00000000-0005-0000-0000-000071180000}"/>
    <cellStyle name="Обычный 2 2 2 4 2 2 13" xfId="5525" xr:uid="{00000000-0005-0000-0000-000072180000}"/>
    <cellStyle name="Обычный 2 2 2 4 2 2 14" xfId="5526" xr:uid="{00000000-0005-0000-0000-000073180000}"/>
    <cellStyle name="Обычный 2 2 2 4 2 2 2" xfId="5527" xr:uid="{00000000-0005-0000-0000-000074180000}"/>
    <cellStyle name="Обычный 2 2 2 4 2 2 3" xfId="5528" xr:uid="{00000000-0005-0000-0000-000075180000}"/>
    <cellStyle name="Обычный 2 2 2 4 2 2 4" xfId="5529" xr:uid="{00000000-0005-0000-0000-000076180000}"/>
    <cellStyle name="Обычный 2 2 2 4 2 2 5" xfId="5530" xr:uid="{00000000-0005-0000-0000-000077180000}"/>
    <cellStyle name="Обычный 2 2 2 4 2 2 6" xfId="5531" xr:uid="{00000000-0005-0000-0000-000078180000}"/>
    <cellStyle name="Обычный 2 2 2 4 2 2 7" xfId="5532" xr:uid="{00000000-0005-0000-0000-000079180000}"/>
    <cellStyle name="Обычный 2 2 2 4 2 2 8" xfId="5533" xr:uid="{00000000-0005-0000-0000-00007A180000}"/>
    <cellStyle name="Обычный 2 2 2 4 2 2 9" xfId="5534" xr:uid="{00000000-0005-0000-0000-00007B180000}"/>
    <cellStyle name="Обычный 2 2 2 4 2 3" xfId="5535" xr:uid="{00000000-0005-0000-0000-00007C180000}"/>
    <cellStyle name="Обычный 2 2 2 4 2 4" xfId="5536" xr:uid="{00000000-0005-0000-0000-00007D180000}"/>
    <cellStyle name="Обычный 2 2 2 4 2 5" xfId="5537" xr:uid="{00000000-0005-0000-0000-00007E180000}"/>
    <cellStyle name="Обычный 2 2 2 4 2 6" xfId="5538" xr:uid="{00000000-0005-0000-0000-00007F180000}"/>
    <cellStyle name="Обычный 2 2 2 4 2 7" xfId="5539" xr:uid="{00000000-0005-0000-0000-000080180000}"/>
    <cellStyle name="Обычный 2 2 2 4 2 8" xfId="5540" xr:uid="{00000000-0005-0000-0000-000081180000}"/>
    <cellStyle name="Обычный 2 2 2 4 2 9" xfId="5541" xr:uid="{00000000-0005-0000-0000-000082180000}"/>
    <cellStyle name="Обычный 2 2 2 4 3" xfId="5542" xr:uid="{00000000-0005-0000-0000-000083180000}"/>
    <cellStyle name="Обычный 2 2 2 4 3 10" xfId="5543" xr:uid="{00000000-0005-0000-0000-000084180000}"/>
    <cellStyle name="Обычный 2 2 2 4 3 11" xfId="5544" xr:uid="{00000000-0005-0000-0000-000085180000}"/>
    <cellStyle name="Обычный 2 2 2 4 3 12" xfId="5545" xr:uid="{00000000-0005-0000-0000-000086180000}"/>
    <cellStyle name="Обычный 2 2 2 4 3 13" xfId="5546" xr:uid="{00000000-0005-0000-0000-000087180000}"/>
    <cellStyle name="Обычный 2 2 2 4 3 14" xfId="5547" xr:uid="{00000000-0005-0000-0000-000088180000}"/>
    <cellStyle name="Обычный 2 2 2 4 3 2" xfId="5548" xr:uid="{00000000-0005-0000-0000-000089180000}"/>
    <cellStyle name="Обычный 2 2 2 4 3 3" xfId="5549" xr:uid="{00000000-0005-0000-0000-00008A180000}"/>
    <cellStyle name="Обычный 2 2 2 4 3 4" xfId="5550" xr:uid="{00000000-0005-0000-0000-00008B180000}"/>
    <cellStyle name="Обычный 2 2 2 4 3 5" xfId="5551" xr:uid="{00000000-0005-0000-0000-00008C180000}"/>
    <cellStyle name="Обычный 2 2 2 4 3 6" xfId="5552" xr:uid="{00000000-0005-0000-0000-00008D180000}"/>
    <cellStyle name="Обычный 2 2 2 4 3 7" xfId="5553" xr:uid="{00000000-0005-0000-0000-00008E180000}"/>
    <cellStyle name="Обычный 2 2 2 4 3 8" xfId="5554" xr:uid="{00000000-0005-0000-0000-00008F180000}"/>
    <cellStyle name="Обычный 2 2 2 4 3 9" xfId="5555" xr:uid="{00000000-0005-0000-0000-000090180000}"/>
    <cellStyle name="Обычный 2 2 2 4 4" xfId="5556" xr:uid="{00000000-0005-0000-0000-000091180000}"/>
    <cellStyle name="Обычный 2 2 2 4 5" xfId="5557" xr:uid="{00000000-0005-0000-0000-000092180000}"/>
    <cellStyle name="Обычный 2 2 2 4 6" xfId="5558" xr:uid="{00000000-0005-0000-0000-000093180000}"/>
    <cellStyle name="Обычный 2 2 2 4 7" xfId="5559" xr:uid="{00000000-0005-0000-0000-000094180000}"/>
    <cellStyle name="Обычный 2 2 2 4 8" xfId="5560" xr:uid="{00000000-0005-0000-0000-000095180000}"/>
    <cellStyle name="Обычный 2 2 2 4 9" xfId="5561" xr:uid="{00000000-0005-0000-0000-000096180000}"/>
    <cellStyle name="Обычный 2 2 2 5" xfId="5562" xr:uid="{00000000-0005-0000-0000-000097180000}"/>
    <cellStyle name="Обычный 2 2 2 5 10" xfId="5563" xr:uid="{00000000-0005-0000-0000-000098180000}"/>
    <cellStyle name="Обычный 2 2 2 5 11" xfId="5564" xr:uid="{00000000-0005-0000-0000-000099180000}"/>
    <cellStyle name="Обычный 2 2 2 5 12" xfId="5565" xr:uid="{00000000-0005-0000-0000-00009A180000}"/>
    <cellStyle name="Обычный 2 2 2 5 13" xfId="5566" xr:uid="{00000000-0005-0000-0000-00009B180000}"/>
    <cellStyle name="Обычный 2 2 2 5 14" xfId="5567" xr:uid="{00000000-0005-0000-0000-00009C180000}"/>
    <cellStyle name="Обычный 2 2 2 5 15" xfId="5568" xr:uid="{00000000-0005-0000-0000-00009D180000}"/>
    <cellStyle name="Обычный 2 2 2 5 2" xfId="5569" xr:uid="{00000000-0005-0000-0000-00009E180000}"/>
    <cellStyle name="Обычный 2 2 2 5 2 10" xfId="5570" xr:uid="{00000000-0005-0000-0000-00009F180000}"/>
    <cellStyle name="Обычный 2 2 2 5 2 11" xfId="5571" xr:uid="{00000000-0005-0000-0000-0000A0180000}"/>
    <cellStyle name="Обычный 2 2 2 5 2 12" xfId="5572" xr:uid="{00000000-0005-0000-0000-0000A1180000}"/>
    <cellStyle name="Обычный 2 2 2 5 2 13" xfId="5573" xr:uid="{00000000-0005-0000-0000-0000A2180000}"/>
    <cellStyle name="Обычный 2 2 2 5 2 14" xfId="5574" xr:uid="{00000000-0005-0000-0000-0000A3180000}"/>
    <cellStyle name="Обычный 2 2 2 5 2 2" xfId="5575" xr:uid="{00000000-0005-0000-0000-0000A4180000}"/>
    <cellStyle name="Обычный 2 2 2 5 2 3" xfId="5576" xr:uid="{00000000-0005-0000-0000-0000A5180000}"/>
    <cellStyle name="Обычный 2 2 2 5 2 4" xfId="5577" xr:uid="{00000000-0005-0000-0000-0000A6180000}"/>
    <cellStyle name="Обычный 2 2 2 5 2 5" xfId="5578" xr:uid="{00000000-0005-0000-0000-0000A7180000}"/>
    <cellStyle name="Обычный 2 2 2 5 2 6" xfId="5579" xr:uid="{00000000-0005-0000-0000-0000A8180000}"/>
    <cellStyle name="Обычный 2 2 2 5 2 7" xfId="5580" xr:uid="{00000000-0005-0000-0000-0000A9180000}"/>
    <cellStyle name="Обычный 2 2 2 5 2 8" xfId="5581" xr:uid="{00000000-0005-0000-0000-0000AA180000}"/>
    <cellStyle name="Обычный 2 2 2 5 2 9" xfId="5582" xr:uid="{00000000-0005-0000-0000-0000AB180000}"/>
    <cellStyle name="Обычный 2 2 2 5 3" xfId="5583" xr:uid="{00000000-0005-0000-0000-0000AC180000}"/>
    <cellStyle name="Обычный 2 2 2 5 4" xfId="5584" xr:uid="{00000000-0005-0000-0000-0000AD180000}"/>
    <cellStyle name="Обычный 2 2 2 5 5" xfId="5585" xr:uid="{00000000-0005-0000-0000-0000AE180000}"/>
    <cellStyle name="Обычный 2 2 2 5 6" xfId="5586" xr:uid="{00000000-0005-0000-0000-0000AF180000}"/>
    <cellStyle name="Обычный 2 2 2 5 7" xfId="5587" xr:uid="{00000000-0005-0000-0000-0000B0180000}"/>
    <cellStyle name="Обычный 2 2 2 5 8" xfId="5588" xr:uid="{00000000-0005-0000-0000-0000B1180000}"/>
    <cellStyle name="Обычный 2 2 2 5 9" xfId="5589" xr:uid="{00000000-0005-0000-0000-0000B2180000}"/>
    <cellStyle name="Обычный 2 2 2 6" xfId="5590" xr:uid="{00000000-0005-0000-0000-0000B3180000}"/>
    <cellStyle name="Обычный 2 2 2 6 10" xfId="5591" xr:uid="{00000000-0005-0000-0000-0000B4180000}"/>
    <cellStyle name="Обычный 2 2 2 6 11" xfId="5592" xr:uid="{00000000-0005-0000-0000-0000B5180000}"/>
    <cellStyle name="Обычный 2 2 2 6 12" xfId="5593" xr:uid="{00000000-0005-0000-0000-0000B6180000}"/>
    <cellStyle name="Обычный 2 2 2 6 13" xfId="5594" xr:uid="{00000000-0005-0000-0000-0000B7180000}"/>
    <cellStyle name="Обычный 2 2 2 6 14" xfId="5595" xr:uid="{00000000-0005-0000-0000-0000B8180000}"/>
    <cellStyle name="Обычный 2 2 2 6 15" xfId="5596" xr:uid="{00000000-0005-0000-0000-0000B9180000}"/>
    <cellStyle name="Обычный 2 2 2 6 2" xfId="5597" xr:uid="{00000000-0005-0000-0000-0000BA180000}"/>
    <cellStyle name="Обычный 2 2 2 6 2 10" xfId="5598" xr:uid="{00000000-0005-0000-0000-0000BB180000}"/>
    <cellStyle name="Обычный 2 2 2 6 2 11" xfId="5599" xr:uid="{00000000-0005-0000-0000-0000BC180000}"/>
    <cellStyle name="Обычный 2 2 2 6 2 12" xfId="5600" xr:uid="{00000000-0005-0000-0000-0000BD180000}"/>
    <cellStyle name="Обычный 2 2 2 6 2 13" xfId="5601" xr:uid="{00000000-0005-0000-0000-0000BE180000}"/>
    <cellStyle name="Обычный 2 2 2 6 2 14" xfId="5602" xr:uid="{00000000-0005-0000-0000-0000BF180000}"/>
    <cellStyle name="Обычный 2 2 2 6 2 2" xfId="5603" xr:uid="{00000000-0005-0000-0000-0000C0180000}"/>
    <cellStyle name="Обычный 2 2 2 6 2 3" xfId="5604" xr:uid="{00000000-0005-0000-0000-0000C1180000}"/>
    <cellStyle name="Обычный 2 2 2 6 2 4" xfId="5605" xr:uid="{00000000-0005-0000-0000-0000C2180000}"/>
    <cellStyle name="Обычный 2 2 2 6 2 5" xfId="5606" xr:uid="{00000000-0005-0000-0000-0000C3180000}"/>
    <cellStyle name="Обычный 2 2 2 6 2 6" xfId="5607" xr:uid="{00000000-0005-0000-0000-0000C4180000}"/>
    <cellStyle name="Обычный 2 2 2 6 2 7" xfId="5608" xr:uid="{00000000-0005-0000-0000-0000C5180000}"/>
    <cellStyle name="Обычный 2 2 2 6 2 8" xfId="5609" xr:uid="{00000000-0005-0000-0000-0000C6180000}"/>
    <cellStyle name="Обычный 2 2 2 6 2 9" xfId="5610" xr:uid="{00000000-0005-0000-0000-0000C7180000}"/>
    <cellStyle name="Обычный 2 2 2 6 3" xfId="5611" xr:uid="{00000000-0005-0000-0000-0000C8180000}"/>
    <cellStyle name="Обычный 2 2 2 6 4" xfId="5612" xr:uid="{00000000-0005-0000-0000-0000C9180000}"/>
    <cellStyle name="Обычный 2 2 2 6 5" xfId="5613" xr:uid="{00000000-0005-0000-0000-0000CA180000}"/>
    <cellStyle name="Обычный 2 2 2 6 6" xfId="5614" xr:uid="{00000000-0005-0000-0000-0000CB180000}"/>
    <cellStyle name="Обычный 2 2 2 6 7" xfId="5615" xr:uid="{00000000-0005-0000-0000-0000CC180000}"/>
    <cellStyle name="Обычный 2 2 2 6 8" xfId="5616" xr:uid="{00000000-0005-0000-0000-0000CD180000}"/>
    <cellStyle name="Обычный 2 2 2 6 9" xfId="5617" xr:uid="{00000000-0005-0000-0000-0000CE180000}"/>
    <cellStyle name="Обычный 2 2 2 7" xfId="5618" xr:uid="{00000000-0005-0000-0000-0000CF180000}"/>
    <cellStyle name="Обычный 2 2 2 7 10" xfId="5619" xr:uid="{00000000-0005-0000-0000-0000D0180000}"/>
    <cellStyle name="Обычный 2 2 2 7 11" xfId="5620" xr:uid="{00000000-0005-0000-0000-0000D1180000}"/>
    <cellStyle name="Обычный 2 2 2 7 12" xfId="5621" xr:uid="{00000000-0005-0000-0000-0000D2180000}"/>
    <cellStyle name="Обычный 2 2 2 7 13" xfId="5622" xr:uid="{00000000-0005-0000-0000-0000D3180000}"/>
    <cellStyle name="Обычный 2 2 2 7 14" xfId="5623" xr:uid="{00000000-0005-0000-0000-0000D4180000}"/>
    <cellStyle name="Обычный 2 2 2 7 2" xfId="5624" xr:uid="{00000000-0005-0000-0000-0000D5180000}"/>
    <cellStyle name="Обычный 2 2 2 7 3" xfId="5625" xr:uid="{00000000-0005-0000-0000-0000D6180000}"/>
    <cellStyle name="Обычный 2 2 2 7 4" xfId="5626" xr:uid="{00000000-0005-0000-0000-0000D7180000}"/>
    <cellStyle name="Обычный 2 2 2 7 5" xfId="5627" xr:uid="{00000000-0005-0000-0000-0000D8180000}"/>
    <cellStyle name="Обычный 2 2 2 7 6" xfId="5628" xr:uid="{00000000-0005-0000-0000-0000D9180000}"/>
    <cellStyle name="Обычный 2 2 2 7 7" xfId="5629" xr:uid="{00000000-0005-0000-0000-0000DA180000}"/>
    <cellStyle name="Обычный 2 2 2 7 8" xfId="5630" xr:uid="{00000000-0005-0000-0000-0000DB180000}"/>
    <cellStyle name="Обычный 2 2 2 7 9" xfId="5631" xr:uid="{00000000-0005-0000-0000-0000DC180000}"/>
    <cellStyle name="Обычный 2 2 2 8" xfId="5632" xr:uid="{00000000-0005-0000-0000-0000DD180000}"/>
    <cellStyle name="Обычный 2 2 2 9" xfId="5633" xr:uid="{00000000-0005-0000-0000-0000DE180000}"/>
    <cellStyle name="Обычный 2 2 20" xfId="5634" xr:uid="{00000000-0005-0000-0000-0000DF180000}"/>
    <cellStyle name="Обычный 2 2 21" xfId="5635" xr:uid="{00000000-0005-0000-0000-0000E0180000}"/>
    <cellStyle name="Обычный 2 2 22" xfId="5636" xr:uid="{00000000-0005-0000-0000-0000E1180000}"/>
    <cellStyle name="Обычный 2 2 23" xfId="5637" xr:uid="{00000000-0005-0000-0000-0000E2180000}"/>
    <cellStyle name="Обычный 2 2 24" xfId="5638" xr:uid="{00000000-0005-0000-0000-0000E3180000}"/>
    <cellStyle name="Обычный 2 2 25" xfId="5639" xr:uid="{00000000-0005-0000-0000-0000E4180000}"/>
    <cellStyle name="Обычный 2 2 26" xfId="5640" xr:uid="{00000000-0005-0000-0000-0000E5180000}"/>
    <cellStyle name="Обычный 2 2 27" xfId="5641" xr:uid="{00000000-0005-0000-0000-0000E6180000}"/>
    <cellStyle name="Обычный 2 2 28" xfId="5642" xr:uid="{00000000-0005-0000-0000-0000E7180000}"/>
    <cellStyle name="Обычный 2 2 29" xfId="5643" xr:uid="{00000000-0005-0000-0000-0000E8180000}"/>
    <cellStyle name="Обычный 2 2 3" xfId="5644" xr:uid="{00000000-0005-0000-0000-0000E9180000}"/>
    <cellStyle name="Обычный 2 2 3 10" xfId="5645" xr:uid="{00000000-0005-0000-0000-0000EA180000}"/>
    <cellStyle name="Обычный 2 2 3 11" xfId="5646" xr:uid="{00000000-0005-0000-0000-0000EB180000}"/>
    <cellStyle name="Обычный 2 2 3 12" xfId="5647" xr:uid="{00000000-0005-0000-0000-0000EC180000}"/>
    <cellStyle name="Обычный 2 2 3 13" xfId="5648" xr:uid="{00000000-0005-0000-0000-0000ED180000}"/>
    <cellStyle name="Обычный 2 2 3 14" xfId="5649" xr:uid="{00000000-0005-0000-0000-0000EE180000}"/>
    <cellStyle name="Обычный 2 2 3 15" xfId="5650" xr:uid="{00000000-0005-0000-0000-0000EF180000}"/>
    <cellStyle name="Обычный 2 2 3 16" xfId="5651" xr:uid="{00000000-0005-0000-0000-0000F0180000}"/>
    <cellStyle name="Обычный 2 2 3 17" xfId="15120" xr:uid="{00000000-0005-0000-0000-00000E000000}"/>
    <cellStyle name="Обычный 2 2 3 2" xfId="5652" xr:uid="{00000000-0005-0000-0000-0000F1180000}"/>
    <cellStyle name="Обычный 2 2 3 2 10" xfId="5653" xr:uid="{00000000-0005-0000-0000-0000F2180000}"/>
    <cellStyle name="Обычный 2 2 3 2 11" xfId="5654" xr:uid="{00000000-0005-0000-0000-0000F3180000}"/>
    <cellStyle name="Обычный 2 2 3 2 12" xfId="5655" xr:uid="{00000000-0005-0000-0000-0000F4180000}"/>
    <cellStyle name="Обычный 2 2 3 2 13" xfId="5656" xr:uid="{00000000-0005-0000-0000-0000F5180000}"/>
    <cellStyle name="Обычный 2 2 3 2 14" xfId="5657" xr:uid="{00000000-0005-0000-0000-0000F6180000}"/>
    <cellStyle name="Обычный 2 2 3 2 15" xfId="5658" xr:uid="{00000000-0005-0000-0000-0000F7180000}"/>
    <cellStyle name="Обычный 2 2 3 2 16" xfId="15121" xr:uid="{00000000-0005-0000-0000-00000F000000}"/>
    <cellStyle name="Обычный 2 2 3 2 2" xfId="5659" xr:uid="{00000000-0005-0000-0000-0000F8180000}"/>
    <cellStyle name="Обычный 2 2 3 2 2 10" xfId="5660" xr:uid="{00000000-0005-0000-0000-0000F9180000}"/>
    <cellStyle name="Обычный 2 2 3 2 2 11" xfId="5661" xr:uid="{00000000-0005-0000-0000-0000FA180000}"/>
    <cellStyle name="Обычный 2 2 3 2 2 12" xfId="5662" xr:uid="{00000000-0005-0000-0000-0000FB180000}"/>
    <cellStyle name="Обычный 2 2 3 2 2 13" xfId="5663" xr:uid="{00000000-0005-0000-0000-0000FC180000}"/>
    <cellStyle name="Обычный 2 2 3 2 2 14" xfId="5664" xr:uid="{00000000-0005-0000-0000-0000FD180000}"/>
    <cellStyle name="Обычный 2 2 3 2 2 2" xfId="5665" xr:uid="{00000000-0005-0000-0000-0000FE180000}"/>
    <cellStyle name="Обычный 2 2 3 2 2 2 2" xfId="5666" xr:uid="{00000000-0005-0000-0000-0000FF180000}"/>
    <cellStyle name="Обычный 2 2 3 2 2 2 2 2" xfId="5667" xr:uid="{00000000-0005-0000-0000-000000190000}"/>
    <cellStyle name="Обычный 2 2 3 2 2 2 2 3" xfId="5668" xr:uid="{00000000-0005-0000-0000-000001190000}"/>
    <cellStyle name="Обычный 2 2 3 2 2 2 3" xfId="5669" xr:uid="{00000000-0005-0000-0000-000002190000}"/>
    <cellStyle name="Обычный 2 2 3 2 2 2 4" xfId="5670" xr:uid="{00000000-0005-0000-0000-000003190000}"/>
    <cellStyle name="Обычный 2 2 3 2 2 3" xfId="5671" xr:uid="{00000000-0005-0000-0000-000004190000}"/>
    <cellStyle name="Обычный 2 2 3 2 2 4" xfId="5672" xr:uid="{00000000-0005-0000-0000-000005190000}"/>
    <cellStyle name="Обычный 2 2 3 2 2 5" xfId="5673" xr:uid="{00000000-0005-0000-0000-000006190000}"/>
    <cellStyle name="Обычный 2 2 3 2 2 6" xfId="5674" xr:uid="{00000000-0005-0000-0000-000007190000}"/>
    <cellStyle name="Обычный 2 2 3 2 2 7" xfId="5675" xr:uid="{00000000-0005-0000-0000-000008190000}"/>
    <cellStyle name="Обычный 2 2 3 2 2 8" xfId="5676" xr:uid="{00000000-0005-0000-0000-000009190000}"/>
    <cellStyle name="Обычный 2 2 3 2 2 9" xfId="5677" xr:uid="{00000000-0005-0000-0000-00000A190000}"/>
    <cellStyle name="Обычный 2 2 3 2 2_Альбом_Персонал" xfId="5678" xr:uid="{00000000-0005-0000-0000-00000B190000}"/>
    <cellStyle name="Обычный 2 2 3 2 3" xfId="5679" xr:uid="{00000000-0005-0000-0000-00000C190000}"/>
    <cellStyle name="Обычный 2 2 3 2 3 2" xfId="5680" xr:uid="{00000000-0005-0000-0000-00000D190000}"/>
    <cellStyle name="Обычный 2 2 3 2 3 2 2" xfId="5681" xr:uid="{00000000-0005-0000-0000-00000E190000}"/>
    <cellStyle name="Обычный 2 2 3 2 3 2 3" xfId="5682" xr:uid="{00000000-0005-0000-0000-00000F190000}"/>
    <cellStyle name="Обычный 2 2 3 2 3 3" xfId="5683" xr:uid="{00000000-0005-0000-0000-000010190000}"/>
    <cellStyle name="Обычный 2 2 3 2 3 4" xfId="5684" xr:uid="{00000000-0005-0000-0000-000011190000}"/>
    <cellStyle name="Обычный 2 2 3 2 3_Альбом_Персонал" xfId="5685" xr:uid="{00000000-0005-0000-0000-000012190000}"/>
    <cellStyle name="Обычный 2 2 3 2 4" xfId="5686" xr:uid="{00000000-0005-0000-0000-000013190000}"/>
    <cellStyle name="Обычный 2 2 3 2 4 2" xfId="5687" xr:uid="{00000000-0005-0000-0000-000014190000}"/>
    <cellStyle name="Обычный 2 2 3 2 4 2 2" xfId="5688" xr:uid="{00000000-0005-0000-0000-000015190000}"/>
    <cellStyle name="Обычный 2 2 3 2 4 2 3" xfId="5689" xr:uid="{00000000-0005-0000-0000-000016190000}"/>
    <cellStyle name="Обычный 2 2 3 2 4 3" xfId="5690" xr:uid="{00000000-0005-0000-0000-000017190000}"/>
    <cellStyle name="Обычный 2 2 3 2 4 4" xfId="5691" xr:uid="{00000000-0005-0000-0000-000018190000}"/>
    <cellStyle name="Обычный 2 2 3 2 4_Альбом_Персонал" xfId="5692" xr:uid="{00000000-0005-0000-0000-000019190000}"/>
    <cellStyle name="Обычный 2 2 3 2 5" xfId="5693" xr:uid="{00000000-0005-0000-0000-00001A190000}"/>
    <cellStyle name="Обычный 2 2 3 2 5 2" xfId="5694" xr:uid="{00000000-0005-0000-0000-00001B190000}"/>
    <cellStyle name="Обычный 2 2 3 2 5 3" xfId="5695" xr:uid="{00000000-0005-0000-0000-00001C190000}"/>
    <cellStyle name="Обычный 2 2 3 2 6" xfId="5696" xr:uid="{00000000-0005-0000-0000-00001D190000}"/>
    <cellStyle name="Обычный 2 2 3 2 6 2" xfId="5697" xr:uid="{00000000-0005-0000-0000-00001E190000}"/>
    <cellStyle name="Обычный 2 2 3 2 6 3" xfId="5698" xr:uid="{00000000-0005-0000-0000-00001F190000}"/>
    <cellStyle name="Обычный 2 2 3 2 7" xfId="5699" xr:uid="{00000000-0005-0000-0000-000020190000}"/>
    <cellStyle name="Обычный 2 2 3 2 7 2" xfId="5700" xr:uid="{00000000-0005-0000-0000-000021190000}"/>
    <cellStyle name="Обычный 2 2 3 2 8" xfId="5701" xr:uid="{00000000-0005-0000-0000-000022190000}"/>
    <cellStyle name="Обычный 2 2 3 2 8 2" xfId="5702" xr:uid="{00000000-0005-0000-0000-000023190000}"/>
    <cellStyle name="Обычный 2 2 3 2 9" xfId="5703" xr:uid="{00000000-0005-0000-0000-000024190000}"/>
    <cellStyle name="Обычный 2 2 3 3" xfId="5704" xr:uid="{00000000-0005-0000-0000-000025190000}"/>
    <cellStyle name="Обычный 2 2 3 3 10" xfId="5705" xr:uid="{00000000-0005-0000-0000-000026190000}"/>
    <cellStyle name="Обычный 2 2 3 3 11" xfId="5706" xr:uid="{00000000-0005-0000-0000-000027190000}"/>
    <cellStyle name="Обычный 2 2 3 3 12" xfId="5707" xr:uid="{00000000-0005-0000-0000-000028190000}"/>
    <cellStyle name="Обычный 2 2 3 3 13" xfId="5708" xr:uid="{00000000-0005-0000-0000-000029190000}"/>
    <cellStyle name="Обычный 2 2 3 3 14" xfId="5709" xr:uid="{00000000-0005-0000-0000-00002A190000}"/>
    <cellStyle name="Обычный 2 2 3 3 2" xfId="5710" xr:uid="{00000000-0005-0000-0000-00002B190000}"/>
    <cellStyle name="Обычный 2 2 3 3 2 2" xfId="5711" xr:uid="{00000000-0005-0000-0000-00002C190000}"/>
    <cellStyle name="Обычный 2 2 3 3 2 2 2" xfId="5712" xr:uid="{00000000-0005-0000-0000-00002D190000}"/>
    <cellStyle name="Обычный 2 2 3 3 2 2 3" xfId="5713" xr:uid="{00000000-0005-0000-0000-00002E190000}"/>
    <cellStyle name="Обычный 2 2 3 3 2 3" xfId="5714" xr:uid="{00000000-0005-0000-0000-00002F190000}"/>
    <cellStyle name="Обычный 2 2 3 3 2 4" xfId="5715" xr:uid="{00000000-0005-0000-0000-000030190000}"/>
    <cellStyle name="Обычный 2 2 3 3 2_Альбом_Персонал" xfId="5716" xr:uid="{00000000-0005-0000-0000-000031190000}"/>
    <cellStyle name="Обычный 2 2 3 3 3" xfId="5717" xr:uid="{00000000-0005-0000-0000-000032190000}"/>
    <cellStyle name="Обычный 2 2 3 3 4" xfId="5718" xr:uid="{00000000-0005-0000-0000-000033190000}"/>
    <cellStyle name="Обычный 2 2 3 3 5" xfId="5719" xr:uid="{00000000-0005-0000-0000-000034190000}"/>
    <cellStyle name="Обычный 2 2 3 3 6" xfId="5720" xr:uid="{00000000-0005-0000-0000-000035190000}"/>
    <cellStyle name="Обычный 2 2 3 3 7" xfId="5721" xr:uid="{00000000-0005-0000-0000-000036190000}"/>
    <cellStyle name="Обычный 2 2 3 3 8" xfId="5722" xr:uid="{00000000-0005-0000-0000-000037190000}"/>
    <cellStyle name="Обычный 2 2 3 3 9" xfId="5723" xr:uid="{00000000-0005-0000-0000-000038190000}"/>
    <cellStyle name="Обычный 2 2 3 4" xfId="5724" xr:uid="{00000000-0005-0000-0000-000039190000}"/>
    <cellStyle name="Обычный 2 2 3 4 2" xfId="5725" xr:uid="{00000000-0005-0000-0000-00003A190000}"/>
    <cellStyle name="Обычный 2 2 3 4 3" xfId="5726" xr:uid="{00000000-0005-0000-0000-00003B190000}"/>
    <cellStyle name="Обычный 2 2 3 5" xfId="5727" xr:uid="{00000000-0005-0000-0000-00003C190000}"/>
    <cellStyle name="Обычный 2 2 3 5 2" xfId="5728" xr:uid="{00000000-0005-0000-0000-00003D190000}"/>
    <cellStyle name="Обычный 2 2 3 5 3" xfId="5729" xr:uid="{00000000-0005-0000-0000-00003E190000}"/>
    <cellStyle name="Обычный 2 2 3 6" xfId="5730" xr:uid="{00000000-0005-0000-0000-00003F190000}"/>
    <cellStyle name="Обычный 2 2 3 6 2" xfId="5731" xr:uid="{00000000-0005-0000-0000-000040190000}"/>
    <cellStyle name="Обычный 2 2 3 6 3" xfId="5732" xr:uid="{00000000-0005-0000-0000-000041190000}"/>
    <cellStyle name="Обычный 2 2 3 7" xfId="5733" xr:uid="{00000000-0005-0000-0000-000042190000}"/>
    <cellStyle name="Обычный 2 2 3 8" xfId="5734" xr:uid="{00000000-0005-0000-0000-000043190000}"/>
    <cellStyle name="Обычный 2 2 3 9" xfId="5735" xr:uid="{00000000-0005-0000-0000-000044190000}"/>
    <cellStyle name="Обычный 2 2 3_Альбом_Персонал" xfId="5736" xr:uid="{00000000-0005-0000-0000-000045190000}"/>
    <cellStyle name="Обычный 2 2 30" xfId="5737" xr:uid="{00000000-0005-0000-0000-000046190000}"/>
    <cellStyle name="Обычный 2 2 31" xfId="5738" xr:uid="{00000000-0005-0000-0000-000047190000}"/>
    <cellStyle name="Обычный 2 2 32" xfId="5739" xr:uid="{00000000-0005-0000-0000-000048190000}"/>
    <cellStyle name="Обычный 2 2 33" xfId="5740" xr:uid="{00000000-0005-0000-0000-000049190000}"/>
    <cellStyle name="Обычный 2 2 34" xfId="5741" xr:uid="{00000000-0005-0000-0000-00004A190000}"/>
    <cellStyle name="Обычный 2 2 35" xfId="5742" xr:uid="{00000000-0005-0000-0000-00004B190000}"/>
    <cellStyle name="Обычный 2 2 36" xfId="5743" xr:uid="{00000000-0005-0000-0000-00004C190000}"/>
    <cellStyle name="Обычный 2 2 37" xfId="5744" xr:uid="{00000000-0005-0000-0000-00004D190000}"/>
    <cellStyle name="Обычный 2 2 38" xfId="5745" xr:uid="{00000000-0005-0000-0000-00004E190000}"/>
    <cellStyle name="Обычный 2 2 39" xfId="5746" xr:uid="{00000000-0005-0000-0000-00004F190000}"/>
    <cellStyle name="Обычный 2 2 4" xfId="5747" xr:uid="{00000000-0005-0000-0000-000050190000}"/>
    <cellStyle name="Обычный 2 2 4 10" xfId="5748" xr:uid="{00000000-0005-0000-0000-000051190000}"/>
    <cellStyle name="Обычный 2 2 4 11" xfId="5749" xr:uid="{00000000-0005-0000-0000-000052190000}"/>
    <cellStyle name="Обычный 2 2 4 12" xfId="5750" xr:uid="{00000000-0005-0000-0000-000053190000}"/>
    <cellStyle name="Обычный 2 2 4 13" xfId="5751" xr:uid="{00000000-0005-0000-0000-000054190000}"/>
    <cellStyle name="Обычный 2 2 4 14" xfId="5752" xr:uid="{00000000-0005-0000-0000-000055190000}"/>
    <cellStyle name="Обычный 2 2 4 15" xfId="5753" xr:uid="{00000000-0005-0000-0000-000056190000}"/>
    <cellStyle name="Обычный 2 2 4 16" xfId="5754" xr:uid="{00000000-0005-0000-0000-000057190000}"/>
    <cellStyle name="Обычный 2 2 4 17" xfId="15122" xr:uid="{00000000-0005-0000-0000-000010000000}"/>
    <cellStyle name="Обычный 2 2 4 2" xfId="5755" xr:uid="{00000000-0005-0000-0000-000058190000}"/>
    <cellStyle name="Обычный 2 2 4 2 10" xfId="5756" xr:uid="{00000000-0005-0000-0000-000059190000}"/>
    <cellStyle name="Обычный 2 2 4 2 11" xfId="5757" xr:uid="{00000000-0005-0000-0000-00005A190000}"/>
    <cellStyle name="Обычный 2 2 4 2 12" xfId="5758" xr:uid="{00000000-0005-0000-0000-00005B190000}"/>
    <cellStyle name="Обычный 2 2 4 2 13" xfId="5759" xr:uid="{00000000-0005-0000-0000-00005C190000}"/>
    <cellStyle name="Обычный 2 2 4 2 14" xfId="5760" xr:uid="{00000000-0005-0000-0000-00005D190000}"/>
    <cellStyle name="Обычный 2 2 4 2 15" xfId="5761" xr:uid="{00000000-0005-0000-0000-00005E190000}"/>
    <cellStyle name="Обычный 2 2 4 2 2" xfId="5762" xr:uid="{00000000-0005-0000-0000-00005F190000}"/>
    <cellStyle name="Обычный 2 2 4 2 2 10" xfId="5763" xr:uid="{00000000-0005-0000-0000-000060190000}"/>
    <cellStyle name="Обычный 2 2 4 2 2 11" xfId="5764" xr:uid="{00000000-0005-0000-0000-000061190000}"/>
    <cellStyle name="Обычный 2 2 4 2 2 12" xfId="5765" xr:uid="{00000000-0005-0000-0000-000062190000}"/>
    <cellStyle name="Обычный 2 2 4 2 2 13" xfId="5766" xr:uid="{00000000-0005-0000-0000-000063190000}"/>
    <cellStyle name="Обычный 2 2 4 2 2 14" xfId="5767" xr:uid="{00000000-0005-0000-0000-000064190000}"/>
    <cellStyle name="Обычный 2 2 4 2 2 2" xfId="5768" xr:uid="{00000000-0005-0000-0000-000065190000}"/>
    <cellStyle name="Обычный 2 2 4 2 2 3" xfId="5769" xr:uid="{00000000-0005-0000-0000-000066190000}"/>
    <cellStyle name="Обычный 2 2 4 2 2 4" xfId="5770" xr:uid="{00000000-0005-0000-0000-000067190000}"/>
    <cellStyle name="Обычный 2 2 4 2 2 5" xfId="5771" xr:uid="{00000000-0005-0000-0000-000068190000}"/>
    <cellStyle name="Обычный 2 2 4 2 2 6" xfId="5772" xr:uid="{00000000-0005-0000-0000-000069190000}"/>
    <cellStyle name="Обычный 2 2 4 2 2 7" xfId="5773" xr:uid="{00000000-0005-0000-0000-00006A190000}"/>
    <cellStyle name="Обычный 2 2 4 2 2 8" xfId="5774" xr:uid="{00000000-0005-0000-0000-00006B190000}"/>
    <cellStyle name="Обычный 2 2 4 2 2 9" xfId="5775" xr:uid="{00000000-0005-0000-0000-00006C190000}"/>
    <cellStyle name="Обычный 2 2 4 2 3" xfId="5776" xr:uid="{00000000-0005-0000-0000-00006D190000}"/>
    <cellStyle name="Обычный 2 2 4 2 4" xfId="5777" xr:uid="{00000000-0005-0000-0000-00006E190000}"/>
    <cellStyle name="Обычный 2 2 4 2 5" xfId="5778" xr:uid="{00000000-0005-0000-0000-00006F190000}"/>
    <cellStyle name="Обычный 2 2 4 2 6" xfId="5779" xr:uid="{00000000-0005-0000-0000-000070190000}"/>
    <cellStyle name="Обычный 2 2 4 2 7" xfId="5780" xr:uid="{00000000-0005-0000-0000-000071190000}"/>
    <cellStyle name="Обычный 2 2 4 2 8" xfId="5781" xr:uid="{00000000-0005-0000-0000-000072190000}"/>
    <cellStyle name="Обычный 2 2 4 2 9" xfId="5782" xr:uid="{00000000-0005-0000-0000-000073190000}"/>
    <cellStyle name="Обычный 2 2 4 3" xfId="5783" xr:uid="{00000000-0005-0000-0000-000074190000}"/>
    <cellStyle name="Обычный 2 2 4 3 10" xfId="5784" xr:uid="{00000000-0005-0000-0000-000075190000}"/>
    <cellStyle name="Обычный 2 2 4 3 11" xfId="5785" xr:uid="{00000000-0005-0000-0000-000076190000}"/>
    <cellStyle name="Обычный 2 2 4 3 12" xfId="5786" xr:uid="{00000000-0005-0000-0000-000077190000}"/>
    <cellStyle name="Обычный 2 2 4 3 13" xfId="5787" xr:uid="{00000000-0005-0000-0000-000078190000}"/>
    <cellStyle name="Обычный 2 2 4 3 14" xfId="5788" xr:uid="{00000000-0005-0000-0000-000079190000}"/>
    <cellStyle name="Обычный 2 2 4 3 2" xfId="5789" xr:uid="{00000000-0005-0000-0000-00007A190000}"/>
    <cellStyle name="Обычный 2 2 4 3 3" xfId="5790" xr:uid="{00000000-0005-0000-0000-00007B190000}"/>
    <cellStyle name="Обычный 2 2 4 3 4" xfId="5791" xr:uid="{00000000-0005-0000-0000-00007C190000}"/>
    <cellStyle name="Обычный 2 2 4 3 5" xfId="5792" xr:uid="{00000000-0005-0000-0000-00007D190000}"/>
    <cellStyle name="Обычный 2 2 4 3 6" xfId="5793" xr:uid="{00000000-0005-0000-0000-00007E190000}"/>
    <cellStyle name="Обычный 2 2 4 3 7" xfId="5794" xr:uid="{00000000-0005-0000-0000-00007F190000}"/>
    <cellStyle name="Обычный 2 2 4 3 8" xfId="5795" xr:uid="{00000000-0005-0000-0000-000080190000}"/>
    <cellStyle name="Обычный 2 2 4 3 9" xfId="5796" xr:uid="{00000000-0005-0000-0000-000081190000}"/>
    <cellStyle name="Обычный 2 2 4 4" xfId="5797" xr:uid="{00000000-0005-0000-0000-000082190000}"/>
    <cellStyle name="Обычный 2 2 4 5" xfId="5798" xr:uid="{00000000-0005-0000-0000-000083190000}"/>
    <cellStyle name="Обычный 2 2 4 6" xfId="5799" xr:uid="{00000000-0005-0000-0000-000084190000}"/>
    <cellStyle name="Обычный 2 2 4 7" xfId="5800" xr:uid="{00000000-0005-0000-0000-000085190000}"/>
    <cellStyle name="Обычный 2 2 4 8" xfId="5801" xr:uid="{00000000-0005-0000-0000-000086190000}"/>
    <cellStyle name="Обычный 2 2 4 9" xfId="5802" xr:uid="{00000000-0005-0000-0000-000087190000}"/>
    <cellStyle name="Обычный 2 2 4_Альбом_Персонал" xfId="5803" xr:uid="{00000000-0005-0000-0000-000088190000}"/>
    <cellStyle name="Обычный 2 2 40" xfId="5804" xr:uid="{00000000-0005-0000-0000-000089190000}"/>
    <cellStyle name="Обычный 2 2 41" xfId="5805" xr:uid="{00000000-0005-0000-0000-00008A190000}"/>
    <cellStyle name="Обычный 2 2 42" xfId="5806" xr:uid="{00000000-0005-0000-0000-00008B190000}"/>
    <cellStyle name="Обычный 2 2 43" xfId="5807" xr:uid="{00000000-0005-0000-0000-00008C190000}"/>
    <cellStyle name="Обычный 2 2 44" xfId="5808" xr:uid="{00000000-0005-0000-0000-00008D190000}"/>
    <cellStyle name="Обычный 2 2 44 2" xfId="5809" xr:uid="{00000000-0005-0000-0000-00008E190000}"/>
    <cellStyle name="Обычный 2 2 44 2 2" xfId="5810" xr:uid="{00000000-0005-0000-0000-00008F190000}"/>
    <cellStyle name="Обычный 2 2 44 2 2 2" xfId="11948" xr:uid="{00000000-0005-0000-0000-000090190000}"/>
    <cellStyle name="Обычный 2 2 44 2 2 3" xfId="13582" xr:uid="{00000000-0005-0000-0000-000091190000}"/>
    <cellStyle name="Обычный 2 2 44 2 3" xfId="5811" xr:uid="{00000000-0005-0000-0000-000092190000}"/>
    <cellStyle name="Обычный 2 2 44 2 3 2" xfId="11949" xr:uid="{00000000-0005-0000-0000-000093190000}"/>
    <cellStyle name="Обычный 2 2 44 2 3 3" xfId="13583" xr:uid="{00000000-0005-0000-0000-000094190000}"/>
    <cellStyle name="Обычный 2 2 44 2 4" xfId="5812" xr:uid="{00000000-0005-0000-0000-000095190000}"/>
    <cellStyle name="Обычный 2 2 44 2 4 2" xfId="11950" xr:uid="{00000000-0005-0000-0000-000096190000}"/>
    <cellStyle name="Обычный 2 2 44 2 4 3" xfId="13584" xr:uid="{00000000-0005-0000-0000-000097190000}"/>
    <cellStyle name="Обычный 2 2 44 2 5" xfId="11947" xr:uid="{00000000-0005-0000-0000-000098190000}"/>
    <cellStyle name="Обычный 2 2 44 2 6" xfId="13581" xr:uid="{00000000-0005-0000-0000-000099190000}"/>
    <cellStyle name="Обычный 2 2 44 3" xfId="5813" xr:uid="{00000000-0005-0000-0000-00009A190000}"/>
    <cellStyle name="Обычный 2 2 44 3 2" xfId="11951" xr:uid="{00000000-0005-0000-0000-00009B190000}"/>
    <cellStyle name="Обычный 2 2 44 3 3" xfId="13585" xr:uid="{00000000-0005-0000-0000-00009C190000}"/>
    <cellStyle name="Обычный 2 2 44 4" xfId="5814" xr:uid="{00000000-0005-0000-0000-00009D190000}"/>
    <cellStyle name="Обычный 2 2 44 4 2" xfId="11952" xr:uid="{00000000-0005-0000-0000-00009E190000}"/>
    <cellStyle name="Обычный 2 2 44 4 3" xfId="13586" xr:uid="{00000000-0005-0000-0000-00009F190000}"/>
    <cellStyle name="Обычный 2 2 44 5" xfId="5815" xr:uid="{00000000-0005-0000-0000-0000A0190000}"/>
    <cellStyle name="Обычный 2 2 44 5 2" xfId="11953" xr:uid="{00000000-0005-0000-0000-0000A1190000}"/>
    <cellStyle name="Обычный 2 2 44 5 3" xfId="13587" xr:uid="{00000000-0005-0000-0000-0000A2190000}"/>
    <cellStyle name="Обычный 2 2 44 6" xfId="11946" xr:uid="{00000000-0005-0000-0000-0000A3190000}"/>
    <cellStyle name="Обычный 2 2 44 7" xfId="13580" xr:uid="{00000000-0005-0000-0000-0000A4190000}"/>
    <cellStyle name="Обычный 2 2 45" xfId="5816" xr:uid="{00000000-0005-0000-0000-0000A5190000}"/>
    <cellStyle name="Обычный 2 2 45 2" xfId="5817" xr:uid="{00000000-0005-0000-0000-0000A6190000}"/>
    <cellStyle name="Обычный 2 2 45 2 2" xfId="11955" xr:uid="{00000000-0005-0000-0000-0000A7190000}"/>
    <cellStyle name="Обычный 2 2 45 2 3" xfId="13589" xr:uid="{00000000-0005-0000-0000-0000A8190000}"/>
    <cellStyle name="Обычный 2 2 45 3" xfId="5818" xr:uid="{00000000-0005-0000-0000-0000A9190000}"/>
    <cellStyle name="Обычный 2 2 45 3 2" xfId="11956" xr:uid="{00000000-0005-0000-0000-0000AA190000}"/>
    <cellStyle name="Обычный 2 2 45 3 3" xfId="13590" xr:uid="{00000000-0005-0000-0000-0000AB190000}"/>
    <cellStyle name="Обычный 2 2 45 4" xfId="5819" xr:uid="{00000000-0005-0000-0000-0000AC190000}"/>
    <cellStyle name="Обычный 2 2 45 4 2" xfId="11957" xr:uid="{00000000-0005-0000-0000-0000AD190000}"/>
    <cellStyle name="Обычный 2 2 45 4 3" xfId="13591" xr:uid="{00000000-0005-0000-0000-0000AE190000}"/>
    <cellStyle name="Обычный 2 2 45 5" xfId="11954" xr:uid="{00000000-0005-0000-0000-0000AF190000}"/>
    <cellStyle name="Обычный 2 2 45 6" xfId="13588" xr:uid="{00000000-0005-0000-0000-0000B0190000}"/>
    <cellStyle name="Обычный 2 2 46" xfId="5820" xr:uid="{00000000-0005-0000-0000-0000B1190000}"/>
    <cellStyle name="Обычный 2 2 46 2" xfId="11958" xr:uid="{00000000-0005-0000-0000-0000B2190000}"/>
    <cellStyle name="Обычный 2 2 46 3" xfId="13592" xr:uid="{00000000-0005-0000-0000-0000B3190000}"/>
    <cellStyle name="Обычный 2 2 47" xfId="5821" xr:uid="{00000000-0005-0000-0000-0000B4190000}"/>
    <cellStyle name="Обычный 2 2 47 2" xfId="11959" xr:uid="{00000000-0005-0000-0000-0000B5190000}"/>
    <cellStyle name="Обычный 2 2 47 3" xfId="13593" xr:uid="{00000000-0005-0000-0000-0000B6190000}"/>
    <cellStyle name="Обычный 2 2 48" xfId="5822" xr:uid="{00000000-0005-0000-0000-0000B7190000}"/>
    <cellStyle name="Обычный 2 2 48 2" xfId="11960" xr:uid="{00000000-0005-0000-0000-0000B8190000}"/>
    <cellStyle name="Обычный 2 2 48 3" xfId="13594" xr:uid="{00000000-0005-0000-0000-0000B9190000}"/>
    <cellStyle name="Обычный 2 2 49" xfId="5823" xr:uid="{00000000-0005-0000-0000-0000BA190000}"/>
    <cellStyle name="Обычный 2 2 5" xfId="5824" xr:uid="{00000000-0005-0000-0000-0000BB190000}"/>
    <cellStyle name="Обычный 2 2 5 10" xfId="5825" xr:uid="{00000000-0005-0000-0000-0000BC190000}"/>
    <cellStyle name="Обычный 2 2 5 11" xfId="5826" xr:uid="{00000000-0005-0000-0000-0000BD190000}"/>
    <cellStyle name="Обычный 2 2 5 12" xfId="5827" xr:uid="{00000000-0005-0000-0000-0000BE190000}"/>
    <cellStyle name="Обычный 2 2 5 13" xfId="5828" xr:uid="{00000000-0005-0000-0000-0000BF190000}"/>
    <cellStyle name="Обычный 2 2 5 14" xfId="5829" xr:uid="{00000000-0005-0000-0000-0000C0190000}"/>
    <cellStyle name="Обычный 2 2 5 15" xfId="5830" xr:uid="{00000000-0005-0000-0000-0000C1190000}"/>
    <cellStyle name="Обычный 2 2 5 16" xfId="5831" xr:uid="{00000000-0005-0000-0000-0000C2190000}"/>
    <cellStyle name="Обычный 2 2 5 2" xfId="5832" xr:uid="{00000000-0005-0000-0000-0000C3190000}"/>
    <cellStyle name="Обычный 2 2 5 2 10" xfId="5833" xr:uid="{00000000-0005-0000-0000-0000C4190000}"/>
    <cellStyle name="Обычный 2 2 5 2 11" xfId="5834" xr:uid="{00000000-0005-0000-0000-0000C5190000}"/>
    <cellStyle name="Обычный 2 2 5 2 12" xfId="5835" xr:uid="{00000000-0005-0000-0000-0000C6190000}"/>
    <cellStyle name="Обычный 2 2 5 2 13" xfId="5836" xr:uid="{00000000-0005-0000-0000-0000C7190000}"/>
    <cellStyle name="Обычный 2 2 5 2 14" xfId="5837" xr:uid="{00000000-0005-0000-0000-0000C8190000}"/>
    <cellStyle name="Обычный 2 2 5 2 15" xfId="5838" xr:uid="{00000000-0005-0000-0000-0000C9190000}"/>
    <cellStyle name="Обычный 2 2 5 2 2" xfId="5839" xr:uid="{00000000-0005-0000-0000-0000CA190000}"/>
    <cellStyle name="Обычный 2 2 5 2 2 10" xfId="5840" xr:uid="{00000000-0005-0000-0000-0000CB190000}"/>
    <cellStyle name="Обычный 2 2 5 2 2 11" xfId="5841" xr:uid="{00000000-0005-0000-0000-0000CC190000}"/>
    <cellStyle name="Обычный 2 2 5 2 2 12" xfId="5842" xr:uid="{00000000-0005-0000-0000-0000CD190000}"/>
    <cellStyle name="Обычный 2 2 5 2 2 13" xfId="5843" xr:uid="{00000000-0005-0000-0000-0000CE190000}"/>
    <cellStyle name="Обычный 2 2 5 2 2 14" xfId="5844" xr:uid="{00000000-0005-0000-0000-0000CF190000}"/>
    <cellStyle name="Обычный 2 2 5 2 2 2" xfId="5845" xr:uid="{00000000-0005-0000-0000-0000D0190000}"/>
    <cellStyle name="Обычный 2 2 5 2 2 3" xfId="5846" xr:uid="{00000000-0005-0000-0000-0000D1190000}"/>
    <cellStyle name="Обычный 2 2 5 2 2 4" xfId="5847" xr:uid="{00000000-0005-0000-0000-0000D2190000}"/>
    <cellStyle name="Обычный 2 2 5 2 2 5" xfId="5848" xr:uid="{00000000-0005-0000-0000-0000D3190000}"/>
    <cellStyle name="Обычный 2 2 5 2 2 6" xfId="5849" xr:uid="{00000000-0005-0000-0000-0000D4190000}"/>
    <cellStyle name="Обычный 2 2 5 2 2 7" xfId="5850" xr:uid="{00000000-0005-0000-0000-0000D5190000}"/>
    <cellStyle name="Обычный 2 2 5 2 2 8" xfId="5851" xr:uid="{00000000-0005-0000-0000-0000D6190000}"/>
    <cellStyle name="Обычный 2 2 5 2 2 9" xfId="5852" xr:uid="{00000000-0005-0000-0000-0000D7190000}"/>
    <cellStyle name="Обычный 2 2 5 2 3" xfId="5853" xr:uid="{00000000-0005-0000-0000-0000D8190000}"/>
    <cellStyle name="Обычный 2 2 5 2 4" xfId="5854" xr:uid="{00000000-0005-0000-0000-0000D9190000}"/>
    <cellStyle name="Обычный 2 2 5 2 5" xfId="5855" xr:uid="{00000000-0005-0000-0000-0000DA190000}"/>
    <cellStyle name="Обычный 2 2 5 2 6" xfId="5856" xr:uid="{00000000-0005-0000-0000-0000DB190000}"/>
    <cellStyle name="Обычный 2 2 5 2 7" xfId="5857" xr:uid="{00000000-0005-0000-0000-0000DC190000}"/>
    <cellStyle name="Обычный 2 2 5 2 8" xfId="5858" xr:uid="{00000000-0005-0000-0000-0000DD190000}"/>
    <cellStyle name="Обычный 2 2 5 2 9" xfId="5859" xr:uid="{00000000-0005-0000-0000-0000DE190000}"/>
    <cellStyle name="Обычный 2 2 5 3" xfId="5860" xr:uid="{00000000-0005-0000-0000-0000DF190000}"/>
    <cellStyle name="Обычный 2 2 5 3 10" xfId="5861" xr:uid="{00000000-0005-0000-0000-0000E0190000}"/>
    <cellStyle name="Обычный 2 2 5 3 11" xfId="5862" xr:uid="{00000000-0005-0000-0000-0000E1190000}"/>
    <cellStyle name="Обычный 2 2 5 3 12" xfId="5863" xr:uid="{00000000-0005-0000-0000-0000E2190000}"/>
    <cellStyle name="Обычный 2 2 5 3 13" xfId="5864" xr:uid="{00000000-0005-0000-0000-0000E3190000}"/>
    <cellStyle name="Обычный 2 2 5 3 14" xfId="5865" xr:uid="{00000000-0005-0000-0000-0000E4190000}"/>
    <cellStyle name="Обычный 2 2 5 3 2" xfId="5866" xr:uid="{00000000-0005-0000-0000-0000E5190000}"/>
    <cellStyle name="Обычный 2 2 5 3 3" xfId="5867" xr:uid="{00000000-0005-0000-0000-0000E6190000}"/>
    <cellStyle name="Обычный 2 2 5 3 4" xfId="5868" xr:uid="{00000000-0005-0000-0000-0000E7190000}"/>
    <cellStyle name="Обычный 2 2 5 3 5" xfId="5869" xr:uid="{00000000-0005-0000-0000-0000E8190000}"/>
    <cellStyle name="Обычный 2 2 5 3 6" xfId="5870" xr:uid="{00000000-0005-0000-0000-0000E9190000}"/>
    <cellStyle name="Обычный 2 2 5 3 7" xfId="5871" xr:uid="{00000000-0005-0000-0000-0000EA190000}"/>
    <cellStyle name="Обычный 2 2 5 3 8" xfId="5872" xr:uid="{00000000-0005-0000-0000-0000EB190000}"/>
    <cellStyle name="Обычный 2 2 5 3 9" xfId="5873" xr:uid="{00000000-0005-0000-0000-0000EC190000}"/>
    <cellStyle name="Обычный 2 2 5 4" xfId="5874" xr:uid="{00000000-0005-0000-0000-0000ED190000}"/>
    <cellStyle name="Обычный 2 2 5 5" xfId="5875" xr:uid="{00000000-0005-0000-0000-0000EE190000}"/>
    <cellStyle name="Обычный 2 2 5 6" xfId="5876" xr:uid="{00000000-0005-0000-0000-0000EF190000}"/>
    <cellStyle name="Обычный 2 2 5 7" xfId="5877" xr:uid="{00000000-0005-0000-0000-0000F0190000}"/>
    <cellStyle name="Обычный 2 2 5 8" xfId="5878" xr:uid="{00000000-0005-0000-0000-0000F1190000}"/>
    <cellStyle name="Обычный 2 2 5 9" xfId="5879" xr:uid="{00000000-0005-0000-0000-0000F2190000}"/>
    <cellStyle name="Обычный 2 2 5_Альбом_Персонал" xfId="5880" xr:uid="{00000000-0005-0000-0000-0000F3190000}"/>
    <cellStyle name="Обычный 2 2 50" xfId="15117" xr:uid="{00000000-0005-0000-0000-00000B000000}"/>
    <cellStyle name="Обычный 2 2 6" xfId="5881" xr:uid="{00000000-0005-0000-0000-0000F4190000}"/>
    <cellStyle name="Обычный 2 2 6 10" xfId="5882" xr:uid="{00000000-0005-0000-0000-0000F5190000}"/>
    <cellStyle name="Обычный 2 2 6 11" xfId="5883" xr:uid="{00000000-0005-0000-0000-0000F6190000}"/>
    <cellStyle name="Обычный 2 2 6 12" xfId="5884" xr:uid="{00000000-0005-0000-0000-0000F7190000}"/>
    <cellStyle name="Обычный 2 2 6 13" xfId="5885" xr:uid="{00000000-0005-0000-0000-0000F8190000}"/>
    <cellStyle name="Обычный 2 2 6 14" xfId="5886" xr:uid="{00000000-0005-0000-0000-0000F9190000}"/>
    <cellStyle name="Обычный 2 2 6 15" xfId="5887" xr:uid="{00000000-0005-0000-0000-0000FA190000}"/>
    <cellStyle name="Обычный 2 2 6 2" xfId="5888" xr:uid="{00000000-0005-0000-0000-0000FB190000}"/>
    <cellStyle name="Обычный 2 2 6 2 10" xfId="5889" xr:uid="{00000000-0005-0000-0000-0000FC190000}"/>
    <cellStyle name="Обычный 2 2 6 2 11" xfId="5890" xr:uid="{00000000-0005-0000-0000-0000FD190000}"/>
    <cellStyle name="Обычный 2 2 6 2 12" xfId="5891" xr:uid="{00000000-0005-0000-0000-0000FE190000}"/>
    <cellStyle name="Обычный 2 2 6 2 13" xfId="5892" xr:uid="{00000000-0005-0000-0000-0000FF190000}"/>
    <cellStyle name="Обычный 2 2 6 2 14" xfId="5893" xr:uid="{00000000-0005-0000-0000-0000001A0000}"/>
    <cellStyle name="Обычный 2 2 6 2 2" xfId="5894" xr:uid="{00000000-0005-0000-0000-0000011A0000}"/>
    <cellStyle name="Обычный 2 2 6 2 3" xfId="5895" xr:uid="{00000000-0005-0000-0000-0000021A0000}"/>
    <cellStyle name="Обычный 2 2 6 2 4" xfId="5896" xr:uid="{00000000-0005-0000-0000-0000031A0000}"/>
    <cellStyle name="Обычный 2 2 6 2 5" xfId="5897" xr:uid="{00000000-0005-0000-0000-0000041A0000}"/>
    <cellStyle name="Обычный 2 2 6 2 6" xfId="5898" xr:uid="{00000000-0005-0000-0000-0000051A0000}"/>
    <cellStyle name="Обычный 2 2 6 2 7" xfId="5899" xr:uid="{00000000-0005-0000-0000-0000061A0000}"/>
    <cellStyle name="Обычный 2 2 6 2 8" xfId="5900" xr:uid="{00000000-0005-0000-0000-0000071A0000}"/>
    <cellStyle name="Обычный 2 2 6 2 9" xfId="5901" xr:uid="{00000000-0005-0000-0000-0000081A0000}"/>
    <cellStyle name="Обычный 2 2 6 3" xfId="5902" xr:uid="{00000000-0005-0000-0000-0000091A0000}"/>
    <cellStyle name="Обычный 2 2 6 4" xfId="5903" xr:uid="{00000000-0005-0000-0000-00000A1A0000}"/>
    <cellStyle name="Обычный 2 2 6 5" xfId="5904" xr:uid="{00000000-0005-0000-0000-00000B1A0000}"/>
    <cellStyle name="Обычный 2 2 6 6" xfId="5905" xr:uid="{00000000-0005-0000-0000-00000C1A0000}"/>
    <cellStyle name="Обычный 2 2 6 7" xfId="5906" xr:uid="{00000000-0005-0000-0000-00000D1A0000}"/>
    <cellStyle name="Обычный 2 2 6 8" xfId="5907" xr:uid="{00000000-0005-0000-0000-00000E1A0000}"/>
    <cellStyle name="Обычный 2 2 6 9" xfId="5908" xr:uid="{00000000-0005-0000-0000-00000F1A0000}"/>
    <cellStyle name="Обычный 2 2 6_Альбом_Персонал" xfId="5909" xr:uid="{00000000-0005-0000-0000-0000101A0000}"/>
    <cellStyle name="Обычный 2 2 7" xfId="5910" xr:uid="{00000000-0005-0000-0000-0000111A0000}"/>
    <cellStyle name="Обычный 2 2 7 10" xfId="5911" xr:uid="{00000000-0005-0000-0000-0000121A0000}"/>
    <cellStyle name="Обычный 2 2 7 11" xfId="5912" xr:uid="{00000000-0005-0000-0000-0000131A0000}"/>
    <cellStyle name="Обычный 2 2 7 12" xfId="5913" xr:uid="{00000000-0005-0000-0000-0000141A0000}"/>
    <cellStyle name="Обычный 2 2 7 13" xfId="5914" xr:uid="{00000000-0005-0000-0000-0000151A0000}"/>
    <cellStyle name="Обычный 2 2 7 14" xfId="5915" xr:uid="{00000000-0005-0000-0000-0000161A0000}"/>
    <cellStyle name="Обычный 2 2 7 15" xfId="5916" xr:uid="{00000000-0005-0000-0000-0000171A0000}"/>
    <cellStyle name="Обычный 2 2 7 2" xfId="5917" xr:uid="{00000000-0005-0000-0000-0000181A0000}"/>
    <cellStyle name="Обычный 2 2 7 2 10" xfId="5918" xr:uid="{00000000-0005-0000-0000-0000191A0000}"/>
    <cellStyle name="Обычный 2 2 7 2 11" xfId="5919" xr:uid="{00000000-0005-0000-0000-00001A1A0000}"/>
    <cellStyle name="Обычный 2 2 7 2 12" xfId="5920" xr:uid="{00000000-0005-0000-0000-00001B1A0000}"/>
    <cellStyle name="Обычный 2 2 7 2 13" xfId="5921" xr:uid="{00000000-0005-0000-0000-00001C1A0000}"/>
    <cellStyle name="Обычный 2 2 7 2 14" xfId="5922" xr:uid="{00000000-0005-0000-0000-00001D1A0000}"/>
    <cellStyle name="Обычный 2 2 7 2 2" xfId="5923" xr:uid="{00000000-0005-0000-0000-00001E1A0000}"/>
    <cellStyle name="Обычный 2 2 7 2 3" xfId="5924" xr:uid="{00000000-0005-0000-0000-00001F1A0000}"/>
    <cellStyle name="Обычный 2 2 7 2 4" xfId="5925" xr:uid="{00000000-0005-0000-0000-0000201A0000}"/>
    <cellStyle name="Обычный 2 2 7 2 5" xfId="5926" xr:uid="{00000000-0005-0000-0000-0000211A0000}"/>
    <cellStyle name="Обычный 2 2 7 2 6" xfId="5927" xr:uid="{00000000-0005-0000-0000-0000221A0000}"/>
    <cellStyle name="Обычный 2 2 7 2 7" xfId="5928" xr:uid="{00000000-0005-0000-0000-0000231A0000}"/>
    <cellStyle name="Обычный 2 2 7 2 8" xfId="5929" xr:uid="{00000000-0005-0000-0000-0000241A0000}"/>
    <cellStyle name="Обычный 2 2 7 2 9" xfId="5930" xr:uid="{00000000-0005-0000-0000-0000251A0000}"/>
    <cellStyle name="Обычный 2 2 7 3" xfId="5931" xr:uid="{00000000-0005-0000-0000-0000261A0000}"/>
    <cellStyle name="Обычный 2 2 7 4" xfId="5932" xr:uid="{00000000-0005-0000-0000-0000271A0000}"/>
    <cellStyle name="Обычный 2 2 7 5" xfId="5933" xr:uid="{00000000-0005-0000-0000-0000281A0000}"/>
    <cellStyle name="Обычный 2 2 7 6" xfId="5934" xr:uid="{00000000-0005-0000-0000-0000291A0000}"/>
    <cellStyle name="Обычный 2 2 7 7" xfId="5935" xr:uid="{00000000-0005-0000-0000-00002A1A0000}"/>
    <cellStyle name="Обычный 2 2 7 8" xfId="5936" xr:uid="{00000000-0005-0000-0000-00002B1A0000}"/>
    <cellStyle name="Обычный 2 2 7 9" xfId="5937" xr:uid="{00000000-0005-0000-0000-00002C1A0000}"/>
    <cellStyle name="Обычный 2 2 8" xfId="5938" xr:uid="{00000000-0005-0000-0000-00002D1A0000}"/>
    <cellStyle name="Обычный 2 2 8 10" xfId="5939" xr:uid="{00000000-0005-0000-0000-00002E1A0000}"/>
    <cellStyle name="Обычный 2 2 8 11" xfId="5940" xr:uid="{00000000-0005-0000-0000-00002F1A0000}"/>
    <cellStyle name="Обычный 2 2 8 12" xfId="5941" xr:uid="{00000000-0005-0000-0000-0000301A0000}"/>
    <cellStyle name="Обычный 2 2 8 13" xfId="5942" xr:uid="{00000000-0005-0000-0000-0000311A0000}"/>
    <cellStyle name="Обычный 2 2 8 14" xfId="5943" xr:uid="{00000000-0005-0000-0000-0000321A0000}"/>
    <cellStyle name="Обычный 2 2 8 2" xfId="5944" xr:uid="{00000000-0005-0000-0000-0000331A0000}"/>
    <cellStyle name="Обычный 2 2 8 3" xfId="5945" xr:uid="{00000000-0005-0000-0000-0000341A0000}"/>
    <cellStyle name="Обычный 2 2 8 4" xfId="5946" xr:uid="{00000000-0005-0000-0000-0000351A0000}"/>
    <cellStyle name="Обычный 2 2 8 5" xfId="5947" xr:uid="{00000000-0005-0000-0000-0000361A0000}"/>
    <cellStyle name="Обычный 2 2 8 6" xfId="5948" xr:uid="{00000000-0005-0000-0000-0000371A0000}"/>
    <cellStyle name="Обычный 2 2 8 7" xfId="5949" xr:uid="{00000000-0005-0000-0000-0000381A0000}"/>
    <cellStyle name="Обычный 2 2 8 8" xfId="5950" xr:uid="{00000000-0005-0000-0000-0000391A0000}"/>
    <cellStyle name="Обычный 2 2 8 9" xfId="5951" xr:uid="{00000000-0005-0000-0000-00003A1A0000}"/>
    <cellStyle name="Обычный 2 2 9" xfId="5952" xr:uid="{00000000-0005-0000-0000-00003B1A0000}"/>
    <cellStyle name="Обычный 2 2 9 2" xfId="5953" xr:uid="{00000000-0005-0000-0000-00003C1A0000}"/>
    <cellStyle name="Обычный 2 2 9 3" xfId="5954" xr:uid="{00000000-0005-0000-0000-00003D1A0000}"/>
    <cellStyle name="Обычный 2 2_02. ДС 25_НПС 12_приложения 2_3_25" xfId="5955" xr:uid="{00000000-0005-0000-0000-00003E1A0000}"/>
    <cellStyle name="Обычный 2 20" xfId="5956" xr:uid="{00000000-0005-0000-0000-00003F1A0000}"/>
    <cellStyle name="Обычный 2 20 2" xfId="5957" xr:uid="{00000000-0005-0000-0000-0000401A0000}"/>
    <cellStyle name="Обычный 2 20 2 2" xfId="11962" xr:uid="{00000000-0005-0000-0000-0000411A0000}"/>
    <cellStyle name="Обычный 2 20 2 3" xfId="13596" xr:uid="{00000000-0005-0000-0000-0000421A0000}"/>
    <cellStyle name="Обычный 2 20 3" xfId="5958" xr:uid="{00000000-0005-0000-0000-0000431A0000}"/>
    <cellStyle name="Обычный 2 20 3 2" xfId="11963" xr:uid="{00000000-0005-0000-0000-0000441A0000}"/>
    <cellStyle name="Обычный 2 20 3 3" xfId="13597" xr:uid="{00000000-0005-0000-0000-0000451A0000}"/>
    <cellStyle name="Обычный 2 20 4" xfId="5959" xr:uid="{00000000-0005-0000-0000-0000461A0000}"/>
    <cellStyle name="Обычный 2 20 4 2" xfId="11964" xr:uid="{00000000-0005-0000-0000-0000471A0000}"/>
    <cellStyle name="Обычный 2 20 4 3" xfId="13598" xr:uid="{00000000-0005-0000-0000-0000481A0000}"/>
    <cellStyle name="Обычный 2 20 5" xfId="11961" xr:uid="{00000000-0005-0000-0000-0000491A0000}"/>
    <cellStyle name="Обычный 2 20 6" xfId="13595" xr:uid="{00000000-0005-0000-0000-00004A1A0000}"/>
    <cellStyle name="Обычный 2 21" xfId="5960" xr:uid="{00000000-0005-0000-0000-00004B1A0000}"/>
    <cellStyle name="Обычный 2 21 2" xfId="5961" xr:uid="{00000000-0005-0000-0000-00004C1A0000}"/>
    <cellStyle name="Обычный 2 21 2 2" xfId="11966" xr:uid="{00000000-0005-0000-0000-00004D1A0000}"/>
    <cellStyle name="Обычный 2 21 2 3" xfId="13600" xr:uid="{00000000-0005-0000-0000-00004E1A0000}"/>
    <cellStyle name="Обычный 2 21 3" xfId="5962" xr:uid="{00000000-0005-0000-0000-00004F1A0000}"/>
    <cellStyle name="Обычный 2 21 3 2" xfId="11967" xr:uid="{00000000-0005-0000-0000-0000501A0000}"/>
    <cellStyle name="Обычный 2 21 3 3" xfId="13601" xr:uid="{00000000-0005-0000-0000-0000511A0000}"/>
    <cellStyle name="Обычный 2 21 4" xfId="5963" xr:uid="{00000000-0005-0000-0000-0000521A0000}"/>
    <cellStyle name="Обычный 2 21 4 2" xfId="11968" xr:uid="{00000000-0005-0000-0000-0000531A0000}"/>
    <cellStyle name="Обычный 2 21 4 3" xfId="13602" xr:uid="{00000000-0005-0000-0000-0000541A0000}"/>
    <cellStyle name="Обычный 2 21 5" xfId="11965" xr:uid="{00000000-0005-0000-0000-0000551A0000}"/>
    <cellStyle name="Обычный 2 21 6" xfId="13599" xr:uid="{00000000-0005-0000-0000-0000561A0000}"/>
    <cellStyle name="Обычный 2 22" xfId="5964" xr:uid="{00000000-0005-0000-0000-0000571A0000}"/>
    <cellStyle name="Обычный 2 22 2" xfId="5965" xr:uid="{00000000-0005-0000-0000-0000581A0000}"/>
    <cellStyle name="Обычный 2 22 2 2" xfId="11970" xr:uid="{00000000-0005-0000-0000-0000591A0000}"/>
    <cellStyle name="Обычный 2 22 2 3" xfId="13604" xr:uid="{00000000-0005-0000-0000-00005A1A0000}"/>
    <cellStyle name="Обычный 2 22 3" xfId="5966" xr:uid="{00000000-0005-0000-0000-00005B1A0000}"/>
    <cellStyle name="Обычный 2 22 3 2" xfId="11971" xr:uid="{00000000-0005-0000-0000-00005C1A0000}"/>
    <cellStyle name="Обычный 2 22 3 3" xfId="13605" xr:uid="{00000000-0005-0000-0000-00005D1A0000}"/>
    <cellStyle name="Обычный 2 22 4" xfId="5967" xr:uid="{00000000-0005-0000-0000-00005E1A0000}"/>
    <cellStyle name="Обычный 2 22 4 2" xfId="11972" xr:uid="{00000000-0005-0000-0000-00005F1A0000}"/>
    <cellStyle name="Обычный 2 22 4 3" xfId="13606" xr:uid="{00000000-0005-0000-0000-0000601A0000}"/>
    <cellStyle name="Обычный 2 22 5" xfId="11969" xr:uid="{00000000-0005-0000-0000-0000611A0000}"/>
    <cellStyle name="Обычный 2 22 6" xfId="13603" xr:uid="{00000000-0005-0000-0000-0000621A0000}"/>
    <cellStyle name="Обычный 2 23" xfId="5968" xr:uid="{00000000-0005-0000-0000-0000631A0000}"/>
    <cellStyle name="Обычный 2 23 2" xfId="5969" xr:uid="{00000000-0005-0000-0000-0000641A0000}"/>
    <cellStyle name="Обычный 2 23 2 2" xfId="11974" xr:uid="{00000000-0005-0000-0000-0000651A0000}"/>
    <cellStyle name="Обычный 2 23 2 3" xfId="13608" xr:uid="{00000000-0005-0000-0000-0000661A0000}"/>
    <cellStyle name="Обычный 2 23 3" xfId="5970" xr:uid="{00000000-0005-0000-0000-0000671A0000}"/>
    <cellStyle name="Обычный 2 23 3 2" xfId="11975" xr:uid="{00000000-0005-0000-0000-0000681A0000}"/>
    <cellStyle name="Обычный 2 23 3 3" xfId="13609" xr:uid="{00000000-0005-0000-0000-0000691A0000}"/>
    <cellStyle name="Обычный 2 23 4" xfId="5971" xr:uid="{00000000-0005-0000-0000-00006A1A0000}"/>
    <cellStyle name="Обычный 2 23 4 2" xfId="11976" xr:uid="{00000000-0005-0000-0000-00006B1A0000}"/>
    <cellStyle name="Обычный 2 23 4 3" xfId="13610" xr:uid="{00000000-0005-0000-0000-00006C1A0000}"/>
    <cellStyle name="Обычный 2 23 5" xfId="11973" xr:uid="{00000000-0005-0000-0000-00006D1A0000}"/>
    <cellStyle name="Обычный 2 23 6" xfId="13607" xr:uid="{00000000-0005-0000-0000-00006E1A0000}"/>
    <cellStyle name="Обычный 2 24" xfId="5972" xr:uid="{00000000-0005-0000-0000-00006F1A0000}"/>
    <cellStyle name="Обычный 2 24 2" xfId="5973" xr:uid="{00000000-0005-0000-0000-0000701A0000}"/>
    <cellStyle name="Обычный 2 24 2 2" xfId="11978" xr:uid="{00000000-0005-0000-0000-0000711A0000}"/>
    <cellStyle name="Обычный 2 24 2 3" xfId="13612" xr:uid="{00000000-0005-0000-0000-0000721A0000}"/>
    <cellStyle name="Обычный 2 24 3" xfId="5974" xr:uid="{00000000-0005-0000-0000-0000731A0000}"/>
    <cellStyle name="Обычный 2 24 3 2" xfId="11979" xr:uid="{00000000-0005-0000-0000-0000741A0000}"/>
    <cellStyle name="Обычный 2 24 3 3" xfId="13613" xr:uid="{00000000-0005-0000-0000-0000751A0000}"/>
    <cellStyle name="Обычный 2 24 4" xfId="5975" xr:uid="{00000000-0005-0000-0000-0000761A0000}"/>
    <cellStyle name="Обычный 2 24 4 2" xfId="11980" xr:uid="{00000000-0005-0000-0000-0000771A0000}"/>
    <cellStyle name="Обычный 2 24 4 3" xfId="13614" xr:uid="{00000000-0005-0000-0000-0000781A0000}"/>
    <cellStyle name="Обычный 2 24 5" xfId="11977" xr:uid="{00000000-0005-0000-0000-0000791A0000}"/>
    <cellStyle name="Обычный 2 24 6" xfId="13611" xr:uid="{00000000-0005-0000-0000-00007A1A0000}"/>
    <cellStyle name="Обычный 2 25" xfId="5976" xr:uid="{00000000-0005-0000-0000-00007B1A0000}"/>
    <cellStyle name="Обычный 2 25 2" xfId="5977" xr:uid="{00000000-0005-0000-0000-00007C1A0000}"/>
    <cellStyle name="Обычный 2 25 2 2" xfId="11982" xr:uid="{00000000-0005-0000-0000-00007D1A0000}"/>
    <cellStyle name="Обычный 2 25 2 3" xfId="13616" xr:uid="{00000000-0005-0000-0000-00007E1A0000}"/>
    <cellStyle name="Обычный 2 25 3" xfId="5978" xr:uid="{00000000-0005-0000-0000-00007F1A0000}"/>
    <cellStyle name="Обычный 2 25 3 2" xfId="11983" xr:uid="{00000000-0005-0000-0000-0000801A0000}"/>
    <cellStyle name="Обычный 2 25 3 3" xfId="13617" xr:uid="{00000000-0005-0000-0000-0000811A0000}"/>
    <cellStyle name="Обычный 2 25 4" xfId="5979" xr:uid="{00000000-0005-0000-0000-0000821A0000}"/>
    <cellStyle name="Обычный 2 25 4 2" xfId="11984" xr:uid="{00000000-0005-0000-0000-0000831A0000}"/>
    <cellStyle name="Обычный 2 25 4 3" xfId="13618" xr:uid="{00000000-0005-0000-0000-0000841A0000}"/>
    <cellStyle name="Обычный 2 25 5" xfId="11981" xr:uid="{00000000-0005-0000-0000-0000851A0000}"/>
    <cellStyle name="Обычный 2 25 6" xfId="13615" xr:uid="{00000000-0005-0000-0000-0000861A0000}"/>
    <cellStyle name="Обычный 2 26" xfId="5980" xr:uid="{00000000-0005-0000-0000-0000871A0000}"/>
    <cellStyle name="Обычный 2 26 2" xfId="5981" xr:uid="{00000000-0005-0000-0000-0000881A0000}"/>
    <cellStyle name="Обычный 2 26 2 2" xfId="11986" xr:uid="{00000000-0005-0000-0000-0000891A0000}"/>
    <cellStyle name="Обычный 2 26 2 3" xfId="13620" xr:uid="{00000000-0005-0000-0000-00008A1A0000}"/>
    <cellStyle name="Обычный 2 26 3" xfId="5982" xr:uid="{00000000-0005-0000-0000-00008B1A0000}"/>
    <cellStyle name="Обычный 2 26 3 2" xfId="11987" xr:uid="{00000000-0005-0000-0000-00008C1A0000}"/>
    <cellStyle name="Обычный 2 26 3 3" xfId="13621" xr:uid="{00000000-0005-0000-0000-00008D1A0000}"/>
    <cellStyle name="Обычный 2 26 4" xfId="5983" xr:uid="{00000000-0005-0000-0000-00008E1A0000}"/>
    <cellStyle name="Обычный 2 26 4 2" xfId="11988" xr:uid="{00000000-0005-0000-0000-00008F1A0000}"/>
    <cellStyle name="Обычный 2 26 4 3" xfId="13622" xr:uid="{00000000-0005-0000-0000-0000901A0000}"/>
    <cellStyle name="Обычный 2 26 5" xfId="11985" xr:uid="{00000000-0005-0000-0000-0000911A0000}"/>
    <cellStyle name="Обычный 2 26 6" xfId="13619" xr:uid="{00000000-0005-0000-0000-0000921A0000}"/>
    <cellStyle name="Обычный 2 27" xfId="5984" xr:uid="{00000000-0005-0000-0000-0000931A0000}"/>
    <cellStyle name="Обычный 2 27 2" xfId="5985" xr:uid="{00000000-0005-0000-0000-0000941A0000}"/>
    <cellStyle name="Обычный 2 27 2 2" xfId="11990" xr:uid="{00000000-0005-0000-0000-0000951A0000}"/>
    <cellStyle name="Обычный 2 27 2 3" xfId="13624" xr:uid="{00000000-0005-0000-0000-0000961A0000}"/>
    <cellStyle name="Обычный 2 27 3" xfId="5986" xr:uid="{00000000-0005-0000-0000-0000971A0000}"/>
    <cellStyle name="Обычный 2 27 3 2" xfId="11991" xr:uid="{00000000-0005-0000-0000-0000981A0000}"/>
    <cellStyle name="Обычный 2 27 3 3" xfId="13625" xr:uid="{00000000-0005-0000-0000-0000991A0000}"/>
    <cellStyle name="Обычный 2 27 4" xfId="5987" xr:uid="{00000000-0005-0000-0000-00009A1A0000}"/>
    <cellStyle name="Обычный 2 27 4 2" xfId="11992" xr:uid="{00000000-0005-0000-0000-00009B1A0000}"/>
    <cellStyle name="Обычный 2 27 4 3" xfId="13626" xr:uid="{00000000-0005-0000-0000-00009C1A0000}"/>
    <cellStyle name="Обычный 2 27 5" xfId="11989" xr:uid="{00000000-0005-0000-0000-00009D1A0000}"/>
    <cellStyle name="Обычный 2 27 6" xfId="13623" xr:uid="{00000000-0005-0000-0000-00009E1A0000}"/>
    <cellStyle name="Обычный 2 28" xfId="5988" xr:uid="{00000000-0005-0000-0000-00009F1A0000}"/>
    <cellStyle name="Обычный 2 28 2" xfId="5989" xr:uid="{00000000-0005-0000-0000-0000A01A0000}"/>
    <cellStyle name="Обычный 2 28 2 2" xfId="11994" xr:uid="{00000000-0005-0000-0000-0000A11A0000}"/>
    <cellStyle name="Обычный 2 28 2 3" xfId="13628" xr:uid="{00000000-0005-0000-0000-0000A21A0000}"/>
    <cellStyle name="Обычный 2 28 3" xfId="5990" xr:uid="{00000000-0005-0000-0000-0000A31A0000}"/>
    <cellStyle name="Обычный 2 28 3 2" xfId="11995" xr:uid="{00000000-0005-0000-0000-0000A41A0000}"/>
    <cellStyle name="Обычный 2 28 3 3" xfId="13629" xr:uid="{00000000-0005-0000-0000-0000A51A0000}"/>
    <cellStyle name="Обычный 2 28 4" xfId="5991" xr:uid="{00000000-0005-0000-0000-0000A61A0000}"/>
    <cellStyle name="Обычный 2 28 4 2" xfId="11996" xr:uid="{00000000-0005-0000-0000-0000A71A0000}"/>
    <cellStyle name="Обычный 2 28 4 3" xfId="13630" xr:uid="{00000000-0005-0000-0000-0000A81A0000}"/>
    <cellStyle name="Обычный 2 28 5" xfId="11993" xr:uid="{00000000-0005-0000-0000-0000A91A0000}"/>
    <cellStyle name="Обычный 2 28 6" xfId="13627" xr:uid="{00000000-0005-0000-0000-0000AA1A0000}"/>
    <cellStyle name="Обычный 2 29" xfId="5992" xr:uid="{00000000-0005-0000-0000-0000AB1A0000}"/>
    <cellStyle name="Обычный 2 29 2" xfId="5993" xr:uid="{00000000-0005-0000-0000-0000AC1A0000}"/>
    <cellStyle name="Обычный 2 29 2 2" xfId="11998" xr:uid="{00000000-0005-0000-0000-0000AD1A0000}"/>
    <cellStyle name="Обычный 2 29 2 3" xfId="13632" xr:uid="{00000000-0005-0000-0000-0000AE1A0000}"/>
    <cellStyle name="Обычный 2 29 3" xfId="5994" xr:uid="{00000000-0005-0000-0000-0000AF1A0000}"/>
    <cellStyle name="Обычный 2 29 3 2" xfId="11999" xr:uid="{00000000-0005-0000-0000-0000B01A0000}"/>
    <cellStyle name="Обычный 2 29 3 3" xfId="13633" xr:uid="{00000000-0005-0000-0000-0000B11A0000}"/>
    <cellStyle name="Обычный 2 29 4" xfId="5995" xr:uid="{00000000-0005-0000-0000-0000B21A0000}"/>
    <cellStyle name="Обычный 2 29 4 2" xfId="12000" xr:uid="{00000000-0005-0000-0000-0000B31A0000}"/>
    <cellStyle name="Обычный 2 29 4 3" xfId="13634" xr:uid="{00000000-0005-0000-0000-0000B41A0000}"/>
    <cellStyle name="Обычный 2 29 5" xfId="11997" xr:uid="{00000000-0005-0000-0000-0000B51A0000}"/>
    <cellStyle name="Обычный 2 29 6" xfId="13631" xr:uid="{00000000-0005-0000-0000-0000B61A0000}"/>
    <cellStyle name="Обычный 2 3" xfId="5996" xr:uid="{00000000-0005-0000-0000-0000B71A0000}"/>
    <cellStyle name="Обычный 2 3 10" xfId="5997" xr:uid="{00000000-0005-0000-0000-0000B81A0000}"/>
    <cellStyle name="Обычный 2 3 11" xfId="5998" xr:uid="{00000000-0005-0000-0000-0000B91A0000}"/>
    <cellStyle name="Обычный 2 3 12" xfId="5999" xr:uid="{00000000-0005-0000-0000-0000BA1A0000}"/>
    <cellStyle name="Обычный 2 3 13" xfId="6000" xr:uid="{00000000-0005-0000-0000-0000BB1A0000}"/>
    <cellStyle name="Обычный 2 3 14" xfId="6001" xr:uid="{00000000-0005-0000-0000-0000BC1A0000}"/>
    <cellStyle name="Обычный 2 3 15" xfId="6002" xr:uid="{00000000-0005-0000-0000-0000BD1A0000}"/>
    <cellStyle name="Обычный 2 3 16" xfId="6003" xr:uid="{00000000-0005-0000-0000-0000BE1A0000}"/>
    <cellStyle name="Обычный 2 3 17" xfId="6004" xr:uid="{00000000-0005-0000-0000-0000BF1A0000}"/>
    <cellStyle name="Обычный 2 3 18" xfId="6005" xr:uid="{00000000-0005-0000-0000-0000C01A0000}"/>
    <cellStyle name="Обычный 2 3 19" xfId="6006" xr:uid="{00000000-0005-0000-0000-0000C11A0000}"/>
    <cellStyle name="Обычный 2 3 2" xfId="6007" xr:uid="{00000000-0005-0000-0000-0000C21A0000}"/>
    <cellStyle name="Обычный 2 3 2 10" xfId="6008" xr:uid="{00000000-0005-0000-0000-0000C31A0000}"/>
    <cellStyle name="Обычный 2 3 2 11" xfId="6009" xr:uid="{00000000-0005-0000-0000-0000C41A0000}"/>
    <cellStyle name="Обычный 2 3 2 12" xfId="6010" xr:uid="{00000000-0005-0000-0000-0000C51A0000}"/>
    <cellStyle name="Обычный 2 3 2 13" xfId="6011" xr:uid="{00000000-0005-0000-0000-0000C61A0000}"/>
    <cellStyle name="Обычный 2 3 2 14" xfId="6012" xr:uid="{00000000-0005-0000-0000-0000C71A0000}"/>
    <cellStyle name="Обычный 2 3 2 15" xfId="6013" xr:uid="{00000000-0005-0000-0000-0000C81A0000}"/>
    <cellStyle name="Обычный 2 3 2 16" xfId="6014" xr:uid="{00000000-0005-0000-0000-0000C91A0000}"/>
    <cellStyle name="Обычный 2 3 2 17" xfId="15124" xr:uid="{00000000-0005-0000-0000-000012000000}"/>
    <cellStyle name="Обычный 2 3 2 2" xfId="6015" xr:uid="{00000000-0005-0000-0000-0000CA1A0000}"/>
    <cellStyle name="Обычный 2 3 2 2 10" xfId="6016" xr:uid="{00000000-0005-0000-0000-0000CB1A0000}"/>
    <cellStyle name="Обычный 2 3 2 2 11" xfId="6017" xr:uid="{00000000-0005-0000-0000-0000CC1A0000}"/>
    <cellStyle name="Обычный 2 3 2 2 12" xfId="6018" xr:uid="{00000000-0005-0000-0000-0000CD1A0000}"/>
    <cellStyle name="Обычный 2 3 2 2 13" xfId="6019" xr:uid="{00000000-0005-0000-0000-0000CE1A0000}"/>
    <cellStyle name="Обычный 2 3 2 2 14" xfId="6020" xr:uid="{00000000-0005-0000-0000-0000CF1A0000}"/>
    <cellStyle name="Обычный 2 3 2 2 15" xfId="6021" xr:uid="{00000000-0005-0000-0000-0000D01A0000}"/>
    <cellStyle name="Обычный 2 3 2 2 2" xfId="6022" xr:uid="{00000000-0005-0000-0000-0000D11A0000}"/>
    <cellStyle name="Обычный 2 3 2 2 2 10" xfId="6023" xr:uid="{00000000-0005-0000-0000-0000D21A0000}"/>
    <cellStyle name="Обычный 2 3 2 2 2 11" xfId="6024" xr:uid="{00000000-0005-0000-0000-0000D31A0000}"/>
    <cellStyle name="Обычный 2 3 2 2 2 12" xfId="6025" xr:uid="{00000000-0005-0000-0000-0000D41A0000}"/>
    <cellStyle name="Обычный 2 3 2 2 2 13" xfId="6026" xr:uid="{00000000-0005-0000-0000-0000D51A0000}"/>
    <cellStyle name="Обычный 2 3 2 2 2 14" xfId="6027" xr:uid="{00000000-0005-0000-0000-0000D61A0000}"/>
    <cellStyle name="Обычный 2 3 2 2 2 2" xfId="6028" xr:uid="{00000000-0005-0000-0000-0000D71A0000}"/>
    <cellStyle name="Обычный 2 3 2 2 2 3" xfId="6029" xr:uid="{00000000-0005-0000-0000-0000D81A0000}"/>
    <cellStyle name="Обычный 2 3 2 2 2 4" xfId="6030" xr:uid="{00000000-0005-0000-0000-0000D91A0000}"/>
    <cellStyle name="Обычный 2 3 2 2 2 5" xfId="6031" xr:uid="{00000000-0005-0000-0000-0000DA1A0000}"/>
    <cellStyle name="Обычный 2 3 2 2 2 6" xfId="6032" xr:uid="{00000000-0005-0000-0000-0000DB1A0000}"/>
    <cellStyle name="Обычный 2 3 2 2 2 7" xfId="6033" xr:uid="{00000000-0005-0000-0000-0000DC1A0000}"/>
    <cellStyle name="Обычный 2 3 2 2 2 8" xfId="6034" xr:uid="{00000000-0005-0000-0000-0000DD1A0000}"/>
    <cellStyle name="Обычный 2 3 2 2 2 9" xfId="6035" xr:uid="{00000000-0005-0000-0000-0000DE1A0000}"/>
    <cellStyle name="Обычный 2 3 2 2 3" xfId="6036" xr:uid="{00000000-0005-0000-0000-0000DF1A0000}"/>
    <cellStyle name="Обычный 2 3 2 2 4" xfId="6037" xr:uid="{00000000-0005-0000-0000-0000E01A0000}"/>
    <cellStyle name="Обычный 2 3 2 2 5" xfId="6038" xr:uid="{00000000-0005-0000-0000-0000E11A0000}"/>
    <cellStyle name="Обычный 2 3 2 2 6" xfId="6039" xr:uid="{00000000-0005-0000-0000-0000E21A0000}"/>
    <cellStyle name="Обычный 2 3 2 2 7" xfId="6040" xr:uid="{00000000-0005-0000-0000-0000E31A0000}"/>
    <cellStyle name="Обычный 2 3 2 2 8" xfId="6041" xr:uid="{00000000-0005-0000-0000-0000E41A0000}"/>
    <cellStyle name="Обычный 2 3 2 2 9" xfId="6042" xr:uid="{00000000-0005-0000-0000-0000E51A0000}"/>
    <cellStyle name="Обычный 2 3 2 2_Альбом_Персонал" xfId="6043" xr:uid="{00000000-0005-0000-0000-0000E61A0000}"/>
    <cellStyle name="Обычный 2 3 2 3" xfId="6044" xr:uid="{00000000-0005-0000-0000-0000E71A0000}"/>
    <cellStyle name="Обычный 2 3 2 3 10" xfId="6045" xr:uid="{00000000-0005-0000-0000-0000E81A0000}"/>
    <cellStyle name="Обычный 2 3 2 3 11" xfId="6046" xr:uid="{00000000-0005-0000-0000-0000E91A0000}"/>
    <cellStyle name="Обычный 2 3 2 3 12" xfId="6047" xr:uid="{00000000-0005-0000-0000-0000EA1A0000}"/>
    <cellStyle name="Обычный 2 3 2 3 13" xfId="6048" xr:uid="{00000000-0005-0000-0000-0000EB1A0000}"/>
    <cellStyle name="Обычный 2 3 2 3 14" xfId="6049" xr:uid="{00000000-0005-0000-0000-0000EC1A0000}"/>
    <cellStyle name="Обычный 2 3 2 3 2" xfId="6050" xr:uid="{00000000-0005-0000-0000-0000ED1A0000}"/>
    <cellStyle name="Обычный 2 3 2 3 2 2" xfId="6051" xr:uid="{00000000-0005-0000-0000-0000EE1A0000}"/>
    <cellStyle name="Обычный 2 3 2 3 2 3" xfId="6052" xr:uid="{00000000-0005-0000-0000-0000EF1A0000}"/>
    <cellStyle name="Обычный 2 3 2 3 3" xfId="6053" xr:uid="{00000000-0005-0000-0000-0000F01A0000}"/>
    <cellStyle name="Обычный 2 3 2 3 4" xfId="6054" xr:uid="{00000000-0005-0000-0000-0000F11A0000}"/>
    <cellStyle name="Обычный 2 3 2 3 5" xfId="6055" xr:uid="{00000000-0005-0000-0000-0000F21A0000}"/>
    <cellStyle name="Обычный 2 3 2 3 6" xfId="6056" xr:uid="{00000000-0005-0000-0000-0000F31A0000}"/>
    <cellStyle name="Обычный 2 3 2 3 7" xfId="6057" xr:uid="{00000000-0005-0000-0000-0000F41A0000}"/>
    <cellStyle name="Обычный 2 3 2 3 8" xfId="6058" xr:uid="{00000000-0005-0000-0000-0000F51A0000}"/>
    <cellStyle name="Обычный 2 3 2 3 9" xfId="6059" xr:uid="{00000000-0005-0000-0000-0000F61A0000}"/>
    <cellStyle name="Обычный 2 3 2 3_Альбом_Персонал" xfId="6060" xr:uid="{00000000-0005-0000-0000-0000F71A0000}"/>
    <cellStyle name="Обычный 2 3 2 4" xfId="6061" xr:uid="{00000000-0005-0000-0000-0000F81A0000}"/>
    <cellStyle name="Обычный 2 3 2 4 2" xfId="6062" xr:uid="{00000000-0005-0000-0000-0000F91A0000}"/>
    <cellStyle name="Обычный 2 3 2 4 3" xfId="6063" xr:uid="{00000000-0005-0000-0000-0000FA1A0000}"/>
    <cellStyle name="Обычный 2 3 2 5" xfId="6064" xr:uid="{00000000-0005-0000-0000-0000FB1A0000}"/>
    <cellStyle name="Обычный 2 3 2 5 2" xfId="6065" xr:uid="{00000000-0005-0000-0000-0000FC1A0000}"/>
    <cellStyle name="Обычный 2 3 2 5 3" xfId="6066" xr:uid="{00000000-0005-0000-0000-0000FD1A0000}"/>
    <cellStyle name="Обычный 2 3 2 6" xfId="6067" xr:uid="{00000000-0005-0000-0000-0000FE1A0000}"/>
    <cellStyle name="Обычный 2 3 2 6 2" xfId="6068" xr:uid="{00000000-0005-0000-0000-0000FF1A0000}"/>
    <cellStyle name="Обычный 2 3 2 7" xfId="6069" xr:uid="{00000000-0005-0000-0000-0000001B0000}"/>
    <cellStyle name="Обычный 2 3 2 7 2" xfId="6070" xr:uid="{00000000-0005-0000-0000-0000011B0000}"/>
    <cellStyle name="Обычный 2 3 2 8" xfId="6071" xr:uid="{00000000-0005-0000-0000-0000021B0000}"/>
    <cellStyle name="Обычный 2 3 2 9" xfId="6072" xr:uid="{00000000-0005-0000-0000-0000031B0000}"/>
    <cellStyle name="Обычный 2 3 2_Альбом_Персонал" xfId="6073" xr:uid="{00000000-0005-0000-0000-0000041B0000}"/>
    <cellStyle name="Обычный 2 3 20" xfId="6074" xr:uid="{00000000-0005-0000-0000-0000051B0000}"/>
    <cellStyle name="Обычный 2 3 21" xfId="15123" xr:uid="{00000000-0005-0000-0000-000011000000}"/>
    <cellStyle name="Обычный 2 3 3" xfId="6075" xr:uid="{00000000-0005-0000-0000-0000061B0000}"/>
    <cellStyle name="Обычный 2 3 3 10" xfId="6076" xr:uid="{00000000-0005-0000-0000-0000071B0000}"/>
    <cellStyle name="Обычный 2 3 3 11" xfId="6077" xr:uid="{00000000-0005-0000-0000-0000081B0000}"/>
    <cellStyle name="Обычный 2 3 3 12" xfId="6078" xr:uid="{00000000-0005-0000-0000-0000091B0000}"/>
    <cellStyle name="Обычный 2 3 3 13" xfId="6079" xr:uid="{00000000-0005-0000-0000-00000A1B0000}"/>
    <cellStyle name="Обычный 2 3 3 14" xfId="6080" xr:uid="{00000000-0005-0000-0000-00000B1B0000}"/>
    <cellStyle name="Обычный 2 3 3 15" xfId="6081" xr:uid="{00000000-0005-0000-0000-00000C1B0000}"/>
    <cellStyle name="Обычный 2 3 3 16" xfId="6082" xr:uid="{00000000-0005-0000-0000-00000D1B0000}"/>
    <cellStyle name="Обычный 2 3 3 2" xfId="6083" xr:uid="{00000000-0005-0000-0000-00000E1B0000}"/>
    <cellStyle name="Обычный 2 3 3 2 10" xfId="6084" xr:uid="{00000000-0005-0000-0000-00000F1B0000}"/>
    <cellStyle name="Обычный 2 3 3 2 11" xfId="6085" xr:uid="{00000000-0005-0000-0000-0000101B0000}"/>
    <cellStyle name="Обычный 2 3 3 2 12" xfId="6086" xr:uid="{00000000-0005-0000-0000-0000111B0000}"/>
    <cellStyle name="Обычный 2 3 3 2 13" xfId="6087" xr:uid="{00000000-0005-0000-0000-0000121B0000}"/>
    <cellStyle name="Обычный 2 3 3 2 14" xfId="6088" xr:uid="{00000000-0005-0000-0000-0000131B0000}"/>
    <cellStyle name="Обычный 2 3 3 2 15" xfId="6089" xr:uid="{00000000-0005-0000-0000-0000141B0000}"/>
    <cellStyle name="Обычный 2 3 3 2 2" xfId="6090" xr:uid="{00000000-0005-0000-0000-0000151B0000}"/>
    <cellStyle name="Обычный 2 3 3 2 2 10" xfId="6091" xr:uid="{00000000-0005-0000-0000-0000161B0000}"/>
    <cellStyle name="Обычный 2 3 3 2 2 11" xfId="6092" xr:uid="{00000000-0005-0000-0000-0000171B0000}"/>
    <cellStyle name="Обычный 2 3 3 2 2 12" xfId="6093" xr:uid="{00000000-0005-0000-0000-0000181B0000}"/>
    <cellStyle name="Обычный 2 3 3 2 2 13" xfId="6094" xr:uid="{00000000-0005-0000-0000-0000191B0000}"/>
    <cellStyle name="Обычный 2 3 3 2 2 14" xfId="6095" xr:uid="{00000000-0005-0000-0000-00001A1B0000}"/>
    <cellStyle name="Обычный 2 3 3 2 2 2" xfId="6096" xr:uid="{00000000-0005-0000-0000-00001B1B0000}"/>
    <cellStyle name="Обычный 2 3 3 2 2 3" xfId="6097" xr:uid="{00000000-0005-0000-0000-00001C1B0000}"/>
    <cellStyle name="Обычный 2 3 3 2 2 4" xfId="6098" xr:uid="{00000000-0005-0000-0000-00001D1B0000}"/>
    <cellStyle name="Обычный 2 3 3 2 2 5" xfId="6099" xr:uid="{00000000-0005-0000-0000-00001E1B0000}"/>
    <cellStyle name="Обычный 2 3 3 2 2 6" xfId="6100" xr:uid="{00000000-0005-0000-0000-00001F1B0000}"/>
    <cellStyle name="Обычный 2 3 3 2 2 7" xfId="6101" xr:uid="{00000000-0005-0000-0000-0000201B0000}"/>
    <cellStyle name="Обычный 2 3 3 2 2 8" xfId="6102" xr:uid="{00000000-0005-0000-0000-0000211B0000}"/>
    <cellStyle name="Обычный 2 3 3 2 2 9" xfId="6103" xr:uid="{00000000-0005-0000-0000-0000221B0000}"/>
    <cellStyle name="Обычный 2 3 3 2 3" xfId="6104" xr:uid="{00000000-0005-0000-0000-0000231B0000}"/>
    <cellStyle name="Обычный 2 3 3 2 4" xfId="6105" xr:uid="{00000000-0005-0000-0000-0000241B0000}"/>
    <cellStyle name="Обычный 2 3 3 2 5" xfId="6106" xr:uid="{00000000-0005-0000-0000-0000251B0000}"/>
    <cellStyle name="Обычный 2 3 3 2 6" xfId="6107" xr:uid="{00000000-0005-0000-0000-0000261B0000}"/>
    <cellStyle name="Обычный 2 3 3 2 7" xfId="6108" xr:uid="{00000000-0005-0000-0000-0000271B0000}"/>
    <cellStyle name="Обычный 2 3 3 2 8" xfId="6109" xr:uid="{00000000-0005-0000-0000-0000281B0000}"/>
    <cellStyle name="Обычный 2 3 3 2 9" xfId="6110" xr:uid="{00000000-0005-0000-0000-0000291B0000}"/>
    <cellStyle name="Обычный 2 3 3 3" xfId="6111" xr:uid="{00000000-0005-0000-0000-00002A1B0000}"/>
    <cellStyle name="Обычный 2 3 3 3 10" xfId="6112" xr:uid="{00000000-0005-0000-0000-00002B1B0000}"/>
    <cellStyle name="Обычный 2 3 3 3 11" xfId="6113" xr:uid="{00000000-0005-0000-0000-00002C1B0000}"/>
    <cellStyle name="Обычный 2 3 3 3 12" xfId="6114" xr:uid="{00000000-0005-0000-0000-00002D1B0000}"/>
    <cellStyle name="Обычный 2 3 3 3 13" xfId="6115" xr:uid="{00000000-0005-0000-0000-00002E1B0000}"/>
    <cellStyle name="Обычный 2 3 3 3 14" xfId="6116" xr:uid="{00000000-0005-0000-0000-00002F1B0000}"/>
    <cellStyle name="Обычный 2 3 3 3 2" xfId="6117" xr:uid="{00000000-0005-0000-0000-0000301B0000}"/>
    <cellStyle name="Обычный 2 3 3 3 3" xfId="6118" xr:uid="{00000000-0005-0000-0000-0000311B0000}"/>
    <cellStyle name="Обычный 2 3 3 3 4" xfId="6119" xr:uid="{00000000-0005-0000-0000-0000321B0000}"/>
    <cellStyle name="Обычный 2 3 3 3 5" xfId="6120" xr:uid="{00000000-0005-0000-0000-0000331B0000}"/>
    <cellStyle name="Обычный 2 3 3 3 6" xfId="6121" xr:uid="{00000000-0005-0000-0000-0000341B0000}"/>
    <cellStyle name="Обычный 2 3 3 3 7" xfId="6122" xr:uid="{00000000-0005-0000-0000-0000351B0000}"/>
    <cellStyle name="Обычный 2 3 3 3 8" xfId="6123" xr:uid="{00000000-0005-0000-0000-0000361B0000}"/>
    <cellStyle name="Обычный 2 3 3 3 9" xfId="6124" xr:uid="{00000000-0005-0000-0000-0000371B0000}"/>
    <cellStyle name="Обычный 2 3 3 4" xfId="6125" xr:uid="{00000000-0005-0000-0000-0000381B0000}"/>
    <cellStyle name="Обычный 2 3 3 5" xfId="6126" xr:uid="{00000000-0005-0000-0000-0000391B0000}"/>
    <cellStyle name="Обычный 2 3 3 6" xfId="6127" xr:uid="{00000000-0005-0000-0000-00003A1B0000}"/>
    <cellStyle name="Обычный 2 3 3 7" xfId="6128" xr:uid="{00000000-0005-0000-0000-00003B1B0000}"/>
    <cellStyle name="Обычный 2 3 3 8" xfId="6129" xr:uid="{00000000-0005-0000-0000-00003C1B0000}"/>
    <cellStyle name="Обычный 2 3 3 9" xfId="6130" xr:uid="{00000000-0005-0000-0000-00003D1B0000}"/>
    <cellStyle name="Обычный 2 3 3_Альбом_Персонал" xfId="6131" xr:uid="{00000000-0005-0000-0000-00003E1B0000}"/>
    <cellStyle name="Обычный 2 3 4" xfId="6132" xr:uid="{00000000-0005-0000-0000-00003F1B0000}"/>
    <cellStyle name="Обычный 2 3 4 10" xfId="6133" xr:uid="{00000000-0005-0000-0000-0000401B0000}"/>
    <cellStyle name="Обычный 2 3 4 11" xfId="6134" xr:uid="{00000000-0005-0000-0000-0000411B0000}"/>
    <cellStyle name="Обычный 2 3 4 12" xfId="6135" xr:uid="{00000000-0005-0000-0000-0000421B0000}"/>
    <cellStyle name="Обычный 2 3 4 13" xfId="6136" xr:uid="{00000000-0005-0000-0000-0000431B0000}"/>
    <cellStyle name="Обычный 2 3 4 14" xfId="6137" xr:uid="{00000000-0005-0000-0000-0000441B0000}"/>
    <cellStyle name="Обычный 2 3 4 15" xfId="6138" xr:uid="{00000000-0005-0000-0000-0000451B0000}"/>
    <cellStyle name="Обычный 2 3 4 16" xfId="6139" xr:uid="{00000000-0005-0000-0000-0000461B0000}"/>
    <cellStyle name="Обычный 2 3 4 2" xfId="6140" xr:uid="{00000000-0005-0000-0000-0000471B0000}"/>
    <cellStyle name="Обычный 2 3 4 2 10" xfId="6141" xr:uid="{00000000-0005-0000-0000-0000481B0000}"/>
    <cellStyle name="Обычный 2 3 4 2 11" xfId="6142" xr:uid="{00000000-0005-0000-0000-0000491B0000}"/>
    <cellStyle name="Обычный 2 3 4 2 12" xfId="6143" xr:uid="{00000000-0005-0000-0000-00004A1B0000}"/>
    <cellStyle name="Обычный 2 3 4 2 13" xfId="6144" xr:uid="{00000000-0005-0000-0000-00004B1B0000}"/>
    <cellStyle name="Обычный 2 3 4 2 14" xfId="6145" xr:uid="{00000000-0005-0000-0000-00004C1B0000}"/>
    <cellStyle name="Обычный 2 3 4 2 15" xfId="6146" xr:uid="{00000000-0005-0000-0000-00004D1B0000}"/>
    <cellStyle name="Обычный 2 3 4 2 2" xfId="6147" xr:uid="{00000000-0005-0000-0000-00004E1B0000}"/>
    <cellStyle name="Обычный 2 3 4 2 2 10" xfId="6148" xr:uid="{00000000-0005-0000-0000-00004F1B0000}"/>
    <cellStyle name="Обычный 2 3 4 2 2 11" xfId="6149" xr:uid="{00000000-0005-0000-0000-0000501B0000}"/>
    <cellStyle name="Обычный 2 3 4 2 2 12" xfId="6150" xr:uid="{00000000-0005-0000-0000-0000511B0000}"/>
    <cellStyle name="Обычный 2 3 4 2 2 13" xfId="6151" xr:uid="{00000000-0005-0000-0000-0000521B0000}"/>
    <cellStyle name="Обычный 2 3 4 2 2 14" xfId="6152" xr:uid="{00000000-0005-0000-0000-0000531B0000}"/>
    <cellStyle name="Обычный 2 3 4 2 2 2" xfId="6153" xr:uid="{00000000-0005-0000-0000-0000541B0000}"/>
    <cellStyle name="Обычный 2 3 4 2 2 3" xfId="6154" xr:uid="{00000000-0005-0000-0000-0000551B0000}"/>
    <cellStyle name="Обычный 2 3 4 2 2 4" xfId="6155" xr:uid="{00000000-0005-0000-0000-0000561B0000}"/>
    <cellStyle name="Обычный 2 3 4 2 2 5" xfId="6156" xr:uid="{00000000-0005-0000-0000-0000571B0000}"/>
    <cellStyle name="Обычный 2 3 4 2 2 6" xfId="6157" xr:uid="{00000000-0005-0000-0000-0000581B0000}"/>
    <cellStyle name="Обычный 2 3 4 2 2 7" xfId="6158" xr:uid="{00000000-0005-0000-0000-0000591B0000}"/>
    <cellStyle name="Обычный 2 3 4 2 2 8" xfId="6159" xr:uid="{00000000-0005-0000-0000-00005A1B0000}"/>
    <cellStyle name="Обычный 2 3 4 2 2 9" xfId="6160" xr:uid="{00000000-0005-0000-0000-00005B1B0000}"/>
    <cellStyle name="Обычный 2 3 4 2 3" xfId="6161" xr:uid="{00000000-0005-0000-0000-00005C1B0000}"/>
    <cellStyle name="Обычный 2 3 4 2 4" xfId="6162" xr:uid="{00000000-0005-0000-0000-00005D1B0000}"/>
    <cellStyle name="Обычный 2 3 4 2 5" xfId="6163" xr:uid="{00000000-0005-0000-0000-00005E1B0000}"/>
    <cellStyle name="Обычный 2 3 4 2 6" xfId="6164" xr:uid="{00000000-0005-0000-0000-00005F1B0000}"/>
    <cellStyle name="Обычный 2 3 4 2 7" xfId="6165" xr:uid="{00000000-0005-0000-0000-0000601B0000}"/>
    <cellStyle name="Обычный 2 3 4 2 8" xfId="6166" xr:uid="{00000000-0005-0000-0000-0000611B0000}"/>
    <cellStyle name="Обычный 2 3 4 2 9" xfId="6167" xr:uid="{00000000-0005-0000-0000-0000621B0000}"/>
    <cellStyle name="Обычный 2 3 4 3" xfId="6168" xr:uid="{00000000-0005-0000-0000-0000631B0000}"/>
    <cellStyle name="Обычный 2 3 4 3 10" xfId="6169" xr:uid="{00000000-0005-0000-0000-0000641B0000}"/>
    <cellStyle name="Обычный 2 3 4 3 11" xfId="6170" xr:uid="{00000000-0005-0000-0000-0000651B0000}"/>
    <cellStyle name="Обычный 2 3 4 3 12" xfId="6171" xr:uid="{00000000-0005-0000-0000-0000661B0000}"/>
    <cellStyle name="Обычный 2 3 4 3 13" xfId="6172" xr:uid="{00000000-0005-0000-0000-0000671B0000}"/>
    <cellStyle name="Обычный 2 3 4 3 14" xfId="6173" xr:uid="{00000000-0005-0000-0000-0000681B0000}"/>
    <cellStyle name="Обычный 2 3 4 3 2" xfId="6174" xr:uid="{00000000-0005-0000-0000-0000691B0000}"/>
    <cellStyle name="Обычный 2 3 4 3 3" xfId="6175" xr:uid="{00000000-0005-0000-0000-00006A1B0000}"/>
    <cellStyle name="Обычный 2 3 4 3 4" xfId="6176" xr:uid="{00000000-0005-0000-0000-00006B1B0000}"/>
    <cellStyle name="Обычный 2 3 4 3 5" xfId="6177" xr:uid="{00000000-0005-0000-0000-00006C1B0000}"/>
    <cellStyle name="Обычный 2 3 4 3 6" xfId="6178" xr:uid="{00000000-0005-0000-0000-00006D1B0000}"/>
    <cellStyle name="Обычный 2 3 4 3 7" xfId="6179" xr:uid="{00000000-0005-0000-0000-00006E1B0000}"/>
    <cellStyle name="Обычный 2 3 4 3 8" xfId="6180" xr:uid="{00000000-0005-0000-0000-00006F1B0000}"/>
    <cellStyle name="Обычный 2 3 4 3 9" xfId="6181" xr:uid="{00000000-0005-0000-0000-0000701B0000}"/>
    <cellStyle name="Обычный 2 3 4 4" xfId="6182" xr:uid="{00000000-0005-0000-0000-0000711B0000}"/>
    <cellStyle name="Обычный 2 3 4 5" xfId="6183" xr:uid="{00000000-0005-0000-0000-0000721B0000}"/>
    <cellStyle name="Обычный 2 3 4 6" xfId="6184" xr:uid="{00000000-0005-0000-0000-0000731B0000}"/>
    <cellStyle name="Обычный 2 3 4 7" xfId="6185" xr:uid="{00000000-0005-0000-0000-0000741B0000}"/>
    <cellStyle name="Обычный 2 3 4 8" xfId="6186" xr:uid="{00000000-0005-0000-0000-0000751B0000}"/>
    <cellStyle name="Обычный 2 3 4 9" xfId="6187" xr:uid="{00000000-0005-0000-0000-0000761B0000}"/>
    <cellStyle name="Обычный 2 3 4_Альбом_Персонал" xfId="6188" xr:uid="{00000000-0005-0000-0000-0000771B0000}"/>
    <cellStyle name="Обычный 2 3 5" xfId="6189" xr:uid="{00000000-0005-0000-0000-0000781B0000}"/>
    <cellStyle name="Обычный 2 3 5 10" xfId="6190" xr:uid="{00000000-0005-0000-0000-0000791B0000}"/>
    <cellStyle name="Обычный 2 3 5 11" xfId="6191" xr:uid="{00000000-0005-0000-0000-00007A1B0000}"/>
    <cellStyle name="Обычный 2 3 5 12" xfId="6192" xr:uid="{00000000-0005-0000-0000-00007B1B0000}"/>
    <cellStyle name="Обычный 2 3 5 13" xfId="6193" xr:uid="{00000000-0005-0000-0000-00007C1B0000}"/>
    <cellStyle name="Обычный 2 3 5 14" xfId="6194" xr:uid="{00000000-0005-0000-0000-00007D1B0000}"/>
    <cellStyle name="Обычный 2 3 5 15" xfId="6195" xr:uid="{00000000-0005-0000-0000-00007E1B0000}"/>
    <cellStyle name="Обычный 2 3 5 2" xfId="6196" xr:uid="{00000000-0005-0000-0000-00007F1B0000}"/>
    <cellStyle name="Обычный 2 3 5 2 10" xfId="6197" xr:uid="{00000000-0005-0000-0000-0000801B0000}"/>
    <cellStyle name="Обычный 2 3 5 2 11" xfId="6198" xr:uid="{00000000-0005-0000-0000-0000811B0000}"/>
    <cellStyle name="Обычный 2 3 5 2 12" xfId="6199" xr:uid="{00000000-0005-0000-0000-0000821B0000}"/>
    <cellStyle name="Обычный 2 3 5 2 13" xfId="6200" xr:uid="{00000000-0005-0000-0000-0000831B0000}"/>
    <cellStyle name="Обычный 2 3 5 2 14" xfId="6201" xr:uid="{00000000-0005-0000-0000-0000841B0000}"/>
    <cellStyle name="Обычный 2 3 5 2 2" xfId="6202" xr:uid="{00000000-0005-0000-0000-0000851B0000}"/>
    <cellStyle name="Обычный 2 3 5 2 3" xfId="6203" xr:uid="{00000000-0005-0000-0000-0000861B0000}"/>
    <cellStyle name="Обычный 2 3 5 2 4" xfId="6204" xr:uid="{00000000-0005-0000-0000-0000871B0000}"/>
    <cellStyle name="Обычный 2 3 5 2 5" xfId="6205" xr:uid="{00000000-0005-0000-0000-0000881B0000}"/>
    <cellStyle name="Обычный 2 3 5 2 6" xfId="6206" xr:uid="{00000000-0005-0000-0000-0000891B0000}"/>
    <cellStyle name="Обычный 2 3 5 2 7" xfId="6207" xr:uid="{00000000-0005-0000-0000-00008A1B0000}"/>
    <cellStyle name="Обычный 2 3 5 2 8" xfId="6208" xr:uid="{00000000-0005-0000-0000-00008B1B0000}"/>
    <cellStyle name="Обычный 2 3 5 2 9" xfId="6209" xr:uid="{00000000-0005-0000-0000-00008C1B0000}"/>
    <cellStyle name="Обычный 2 3 5 3" xfId="6210" xr:uid="{00000000-0005-0000-0000-00008D1B0000}"/>
    <cellStyle name="Обычный 2 3 5 4" xfId="6211" xr:uid="{00000000-0005-0000-0000-00008E1B0000}"/>
    <cellStyle name="Обычный 2 3 5 5" xfId="6212" xr:uid="{00000000-0005-0000-0000-00008F1B0000}"/>
    <cellStyle name="Обычный 2 3 5 6" xfId="6213" xr:uid="{00000000-0005-0000-0000-0000901B0000}"/>
    <cellStyle name="Обычный 2 3 5 7" xfId="6214" xr:uid="{00000000-0005-0000-0000-0000911B0000}"/>
    <cellStyle name="Обычный 2 3 5 8" xfId="6215" xr:uid="{00000000-0005-0000-0000-0000921B0000}"/>
    <cellStyle name="Обычный 2 3 5 9" xfId="6216" xr:uid="{00000000-0005-0000-0000-0000931B0000}"/>
    <cellStyle name="Обычный 2 3 5_Альбом_Персонал" xfId="6217" xr:uid="{00000000-0005-0000-0000-0000941B0000}"/>
    <cellStyle name="Обычный 2 3 6" xfId="6218" xr:uid="{00000000-0005-0000-0000-0000951B0000}"/>
    <cellStyle name="Обычный 2 3 6 10" xfId="6219" xr:uid="{00000000-0005-0000-0000-0000961B0000}"/>
    <cellStyle name="Обычный 2 3 6 11" xfId="6220" xr:uid="{00000000-0005-0000-0000-0000971B0000}"/>
    <cellStyle name="Обычный 2 3 6 12" xfId="6221" xr:uid="{00000000-0005-0000-0000-0000981B0000}"/>
    <cellStyle name="Обычный 2 3 6 13" xfId="6222" xr:uid="{00000000-0005-0000-0000-0000991B0000}"/>
    <cellStyle name="Обычный 2 3 6 14" xfId="6223" xr:uid="{00000000-0005-0000-0000-00009A1B0000}"/>
    <cellStyle name="Обычный 2 3 6 15" xfId="6224" xr:uid="{00000000-0005-0000-0000-00009B1B0000}"/>
    <cellStyle name="Обычный 2 3 6 2" xfId="6225" xr:uid="{00000000-0005-0000-0000-00009C1B0000}"/>
    <cellStyle name="Обычный 2 3 6 2 10" xfId="6226" xr:uid="{00000000-0005-0000-0000-00009D1B0000}"/>
    <cellStyle name="Обычный 2 3 6 2 11" xfId="6227" xr:uid="{00000000-0005-0000-0000-00009E1B0000}"/>
    <cellStyle name="Обычный 2 3 6 2 12" xfId="6228" xr:uid="{00000000-0005-0000-0000-00009F1B0000}"/>
    <cellStyle name="Обычный 2 3 6 2 13" xfId="6229" xr:uid="{00000000-0005-0000-0000-0000A01B0000}"/>
    <cellStyle name="Обычный 2 3 6 2 14" xfId="6230" xr:uid="{00000000-0005-0000-0000-0000A11B0000}"/>
    <cellStyle name="Обычный 2 3 6 2 2" xfId="6231" xr:uid="{00000000-0005-0000-0000-0000A21B0000}"/>
    <cellStyle name="Обычный 2 3 6 2 3" xfId="6232" xr:uid="{00000000-0005-0000-0000-0000A31B0000}"/>
    <cellStyle name="Обычный 2 3 6 2 4" xfId="6233" xr:uid="{00000000-0005-0000-0000-0000A41B0000}"/>
    <cellStyle name="Обычный 2 3 6 2 5" xfId="6234" xr:uid="{00000000-0005-0000-0000-0000A51B0000}"/>
    <cellStyle name="Обычный 2 3 6 2 6" xfId="6235" xr:uid="{00000000-0005-0000-0000-0000A61B0000}"/>
    <cellStyle name="Обычный 2 3 6 2 7" xfId="6236" xr:uid="{00000000-0005-0000-0000-0000A71B0000}"/>
    <cellStyle name="Обычный 2 3 6 2 8" xfId="6237" xr:uid="{00000000-0005-0000-0000-0000A81B0000}"/>
    <cellStyle name="Обычный 2 3 6 2 9" xfId="6238" xr:uid="{00000000-0005-0000-0000-0000A91B0000}"/>
    <cellStyle name="Обычный 2 3 6 3" xfId="6239" xr:uid="{00000000-0005-0000-0000-0000AA1B0000}"/>
    <cellStyle name="Обычный 2 3 6 4" xfId="6240" xr:uid="{00000000-0005-0000-0000-0000AB1B0000}"/>
    <cellStyle name="Обычный 2 3 6 5" xfId="6241" xr:uid="{00000000-0005-0000-0000-0000AC1B0000}"/>
    <cellStyle name="Обычный 2 3 6 6" xfId="6242" xr:uid="{00000000-0005-0000-0000-0000AD1B0000}"/>
    <cellStyle name="Обычный 2 3 6 7" xfId="6243" xr:uid="{00000000-0005-0000-0000-0000AE1B0000}"/>
    <cellStyle name="Обычный 2 3 6 8" xfId="6244" xr:uid="{00000000-0005-0000-0000-0000AF1B0000}"/>
    <cellStyle name="Обычный 2 3 6 9" xfId="6245" xr:uid="{00000000-0005-0000-0000-0000B01B0000}"/>
    <cellStyle name="Обычный 2 3 7" xfId="6246" xr:uid="{00000000-0005-0000-0000-0000B11B0000}"/>
    <cellStyle name="Обычный 2 3 7 10" xfId="6247" xr:uid="{00000000-0005-0000-0000-0000B21B0000}"/>
    <cellStyle name="Обычный 2 3 7 11" xfId="6248" xr:uid="{00000000-0005-0000-0000-0000B31B0000}"/>
    <cellStyle name="Обычный 2 3 7 12" xfId="6249" xr:uid="{00000000-0005-0000-0000-0000B41B0000}"/>
    <cellStyle name="Обычный 2 3 7 13" xfId="6250" xr:uid="{00000000-0005-0000-0000-0000B51B0000}"/>
    <cellStyle name="Обычный 2 3 7 14" xfId="6251" xr:uid="{00000000-0005-0000-0000-0000B61B0000}"/>
    <cellStyle name="Обычный 2 3 7 2" xfId="6252" xr:uid="{00000000-0005-0000-0000-0000B71B0000}"/>
    <cellStyle name="Обычный 2 3 7 3" xfId="6253" xr:uid="{00000000-0005-0000-0000-0000B81B0000}"/>
    <cellStyle name="Обычный 2 3 7 4" xfId="6254" xr:uid="{00000000-0005-0000-0000-0000B91B0000}"/>
    <cellStyle name="Обычный 2 3 7 5" xfId="6255" xr:uid="{00000000-0005-0000-0000-0000BA1B0000}"/>
    <cellStyle name="Обычный 2 3 7 6" xfId="6256" xr:uid="{00000000-0005-0000-0000-0000BB1B0000}"/>
    <cellStyle name="Обычный 2 3 7 7" xfId="6257" xr:uid="{00000000-0005-0000-0000-0000BC1B0000}"/>
    <cellStyle name="Обычный 2 3 7 8" xfId="6258" xr:uid="{00000000-0005-0000-0000-0000BD1B0000}"/>
    <cellStyle name="Обычный 2 3 7 9" xfId="6259" xr:uid="{00000000-0005-0000-0000-0000BE1B0000}"/>
    <cellStyle name="Обычный 2 3 8" xfId="6260" xr:uid="{00000000-0005-0000-0000-0000BF1B0000}"/>
    <cellStyle name="Обычный 2 3 8 2" xfId="6261" xr:uid="{00000000-0005-0000-0000-0000C01B0000}"/>
    <cellStyle name="Обычный 2 3 9" xfId="6262" xr:uid="{00000000-0005-0000-0000-0000C11B0000}"/>
    <cellStyle name="Обычный 2 3 9 2" xfId="6263" xr:uid="{00000000-0005-0000-0000-0000C21B0000}"/>
    <cellStyle name="Обычный 2 3_03. ДС 26_НПС_13_приложени 2_3_25" xfId="6264" xr:uid="{00000000-0005-0000-0000-0000C31B0000}"/>
    <cellStyle name="Обычный 2 30" xfId="6265" xr:uid="{00000000-0005-0000-0000-0000C41B0000}"/>
    <cellStyle name="Обычный 2 30 2" xfId="6266" xr:uid="{00000000-0005-0000-0000-0000C51B0000}"/>
    <cellStyle name="Обычный 2 30 2 2" xfId="12002" xr:uid="{00000000-0005-0000-0000-0000C61B0000}"/>
    <cellStyle name="Обычный 2 30 2 3" xfId="13636" xr:uid="{00000000-0005-0000-0000-0000C71B0000}"/>
    <cellStyle name="Обычный 2 30 3" xfId="6267" xr:uid="{00000000-0005-0000-0000-0000C81B0000}"/>
    <cellStyle name="Обычный 2 30 3 2" xfId="12003" xr:uid="{00000000-0005-0000-0000-0000C91B0000}"/>
    <cellStyle name="Обычный 2 30 3 3" xfId="13637" xr:uid="{00000000-0005-0000-0000-0000CA1B0000}"/>
    <cellStyle name="Обычный 2 30 4" xfId="6268" xr:uid="{00000000-0005-0000-0000-0000CB1B0000}"/>
    <cellStyle name="Обычный 2 30 4 2" xfId="12004" xr:uid="{00000000-0005-0000-0000-0000CC1B0000}"/>
    <cellStyle name="Обычный 2 30 4 3" xfId="13638" xr:uid="{00000000-0005-0000-0000-0000CD1B0000}"/>
    <cellStyle name="Обычный 2 30 5" xfId="12001" xr:uid="{00000000-0005-0000-0000-0000CE1B0000}"/>
    <cellStyle name="Обычный 2 30 6" xfId="13635" xr:uid="{00000000-0005-0000-0000-0000CF1B0000}"/>
    <cellStyle name="Обычный 2 31" xfId="6269" xr:uid="{00000000-0005-0000-0000-0000D01B0000}"/>
    <cellStyle name="Обычный 2 31 2" xfId="6270" xr:uid="{00000000-0005-0000-0000-0000D11B0000}"/>
    <cellStyle name="Обычный 2 31 2 2" xfId="12006" xr:uid="{00000000-0005-0000-0000-0000D21B0000}"/>
    <cellStyle name="Обычный 2 31 2 3" xfId="13640" xr:uid="{00000000-0005-0000-0000-0000D31B0000}"/>
    <cellStyle name="Обычный 2 31 3" xfId="6271" xr:uid="{00000000-0005-0000-0000-0000D41B0000}"/>
    <cellStyle name="Обычный 2 31 3 2" xfId="12007" xr:uid="{00000000-0005-0000-0000-0000D51B0000}"/>
    <cellStyle name="Обычный 2 31 3 3" xfId="13641" xr:uid="{00000000-0005-0000-0000-0000D61B0000}"/>
    <cellStyle name="Обычный 2 31 4" xfId="6272" xr:uid="{00000000-0005-0000-0000-0000D71B0000}"/>
    <cellStyle name="Обычный 2 31 4 2" xfId="12008" xr:uid="{00000000-0005-0000-0000-0000D81B0000}"/>
    <cellStyle name="Обычный 2 31 4 3" xfId="13642" xr:uid="{00000000-0005-0000-0000-0000D91B0000}"/>
    <cellStyle name="Обычный 2 31 5" xfId="12005" xr:uid="{00000000-0005-0000-0000-0000DA1B0000}"/>
    <cellStyle name="Обычный 2 31 6" xfId="13639" xr:uid="{00000000-0005-0000-0000-0000DB1B0000}"/>
    <cellStyle name="Обычный 2 32" xfId="6273" xr:uid="{00000000-0005-0000-0000-0000DC1B0000}"/>
    <cellStyle name="Обычный 2 32 2" xfId="6274" xr:uid="{00000000-0005-0000-0000-0000DD1B0000}"/>
    <cellStyle name="Обычный 2 32 2 2" xfId="12010" xr:uid="{00000000-0005-0000-0000-0000DE1B0000}"/>
    <cellStyle name="Обычный 2 32 2 3" xfId="13644" xr:uid="{00000000-0005-0000-0000-0000DF1B0000}"/>
    <cellStyle name="Обычный 2 32 3" xfId="6275" xr:uid="{00000000-0005-0000-0000-0000E01B0000}"/>
    <cellStyle name="Обычный 2 32 3 2" xfId="12011" xr:uid="{00000000-0005-0000-0000-0000E11B0000}"/>
    <cellStyle name="Обычный 2 32 3 3" xfId="13645" xr:uid="{00000000-0005-0000-0000-0000E21B0000}"/>
    <cellStyle name="Обычный 2 32 4" xfId="6276" xr:uid="{00000000-0005-0000-0000-0000E31B0000}"/>
    <cellStyle name="Обычный 2 32 4 2" xfId="12012" xr:uid="{00000000-0005-0000-0000-0000E41B0000}"/>
    <cellStyle name="Обычный 2 32 4 3" xfId="13646" xr:uid="{00000000-0005-0000-0000-0000E51B0000}"/>
    <cellStyle name="Обычный 2 32 5" xfId="12009" xr:uid="{00000000-0005-0000-0000-0000E61B0000}"/>
    <cellStyle name="Обычный 2 32 6" xfId="13643" xr:uid="{00000000-0005-0000-0000-0000E71B0000}"/>
    <cellStyle name="Обычный 2 33" xfId="6277" xr:uid="{00000000-0005-0000-0000-0000E81B0000}"/>
    <cellStyle name="Обычный 2 33 2" xfId="6278" xr:uid="{00000000-0005-0000-0000-0000E91B0000}"/>
    <cellStyle name="Обычный 2 33 2 2" xfId="12014" xr:uid="{00000000-0005-0000-0000-0000EA1B0000}"/>
    <cellStyle name="Обычный 2 33 2 3" xfId="13648" xr:uid="{00000000-0005-0000-0000-0000EB1B0000}"/>
    <cellStyle name="Обычный 2 33 3" xfId="6279" xr:uid="{00000000-0005-0000-0000-0000EC1B0000}"/>
    <cellStyle name="Обычный 2 33 3 2" xfId="12015" xr:uid="{00000000-0005-0000-0000-0000ED1B0000}"/>
    <cellStyle name="Обычный 2 33 3 3" xfId="13649" xr:uid="{00000000-0005-0000-0000-0000EE1B0000}"/>
    <cellStyle name="Обычный 2 33 4" xfId="6280" xr:uid="{00000000-0005-0000-0000-0000EF1B0000}"/>
    <cellStyle name="Обычный 2 33 4 2" xfId="12016" xr:uid="{00000000-0005-0000-0000-0000F01B0000}"/>
    <cellStyle name="Обычный 2 33 4 3" xfId="13650" xr:uid="{00000000-0005-0000-0000-0000F11B0000}"/>
    <cellStyle name="Обычный 2 33 5" xfId="12013" xr:uid="{00000000-0005-0000-0000-0000F21B0000}"/>
    <cellStyle name="Обычный 2 33 6" xfId="13647" xr:uid="{00000000-0005-0000-0000-0000F31B0000}"/>
    <cellStyle name="Обычный 2 34" xfId="6281" xr:uid="{00000000-0005-0000-0000-0000F41B0000}"/>
    <cellStyle name="Обычный 2 34 2" xfId="6282" xr:uid="{00000000-0005-0000-0000-0000F51B0000}"/>
    <cellStyle name="Обычный 2 34 2 2" xfId="12018" xr:uid="{00000000-0005-0000-0000-0000F61B0000}"/>
    <cellStyle name="Обычный 2 34 2 3" xfId="13652" xr:uid="{00000000-0005-0000-0000-0000F71B0000}"/>
    <cellStyle name="Обычный 2 34 3" xfId="6283" xr:uid="{00000000-0005-0000-0000-0000F81B0000}"/>
    <cellStyle name="Обычный 2 34 3 2" xfId="12019" xr:uid="{00000000-0005-0000-0000-0000F91B0000}"/>
    <cellStyle name="Обычный 2 34 3 3" xfId="13653" xr:uid="{00000000-0005-0000-0000-0000FA1B0000}"/>
    <cellStyle name="Обычный 2 34 4" xfId="6284" xr:uid="{00000000-0005-0000-0000-0000FB1B0000}"/>
    <cellStyle name="Обычный 2 34 4 2" xfId="12020" xr:uid="{00000000-0005-0000-0000-0000FC1B0000}"/>
    <cellStyle name="Обычный 2 34 4 3" xfId="13654" xr:uid="{00000000-0005-0000-0000-0000FD1B0000}"/>
    <cellStyle name="Обычный 2 34 5" xfId="12017" xr:uid="{00000000-0005-0000-0000-0000FE1B0000}"/>
    <cellStyle name="Обычный 2 34 6" xfId="13651" xr:uid="{00000000-0005-0000-0000-0000FF1B0000}"/>
    <cellStyle name="Обычный 2 35" xfId="6285" xr:uid="{00000000-0005-0000-0000-0000001C0000}"/>
    <cellStyle name="Обычный 2 35 2" xfId="6286" xr:uid="{00000000-0005-0000-0000-0000011C0000}"/>
    <cellStyle name="Обычный 2 35 2 2" xfId="12022" xr:uid="{00000000-0005-0000-0000-0000021C0000}"/>
    <cellStyle name="Обычный 2 35 2 3" xfId="13656" xr:uid="{00000000-0005-0000-0000-0000031C0000}"/>
    <cellStyle name="Обычный 2 35 3" xfId="6287" xr:uid="{00000000-0005-0000-0000-0000041C0000}"/>
    <cellStyle name="Обычный 2 35 3 2" xfId="12023" xr:uid="{00000000-0005-0000-0000-0000051C0000}"/>
    <cellStyle name="Обычный 2 35 3 3" xfId="13657" xr:uid="{00000000-0005-0000-0000-0000061C0000}"/>
    <cellStyle name="Обычный 2 35 4" xfId="6288" xr:uid="{00000000-0005-0000-0000-0000071C0000}"/>
    <cellStyle name="Обычный 2 35 4 2" xfId="12024" xr:uid="{00000000-0005-0000-0000-0000081C0000}"/>
    <cellStyle name="Обычный 2 35 4 3" xfId="13658" xr:uid="{00000000-0005-0000-0000-0000091C0000}"/>
    <cellStyle name="Обычный 2 35 5" xfId="12021" xr:uid="{00000000-0005-0000-0000-00000A1C0000}"/>
    <cellStyle name="Обычный 2 35 6" xfId="13655" xr:uid="{00000000-0005-0000-0000-00000B1C0000}"/>
    <cellStyle name="Обычный 2 36" xfId="6289" xr:uid="{00000000-0005-0000-0000-00000C1C0000}"/>
    <cellStyle name="Обычный 2 36 2" xfId="6290" xr:uid="{00000000-0005-0000-0000-00000D1C0000}"/>
    <cellStyle name="Обычный 2 36 2 2" xfId="12026" xr:uid="{00000000-0005-0000-0000-00000E1C0000}"/>
    <cellStyle name="Обычный 2 36 2 3" xfId="13660" xr:uid="{00000000-0005-0000-0000-00000F1C0000}"/>
    <cellStyle name="Обычный 2 36 3" xfId="6291" xr:uid="{00000000-0005-0000-0000-0000101C0000}"/>
    <cellStyle name="Обычный 2 36 3 2" xfId="12027" xr:uid="{00000000-0005-0000-0000-0000111C0000}"/>
    <cellStyle name="Обычный 2 36 3 3" xfId="13661" xr:uid="{00000000-0005-0000-0000-0000121C0000}"/>
    <cellStyle name="Обычный 2 36 4" xfId="6292" xr:uid="{00000000-0005-0000-0000-0000131C0000}"/>
    <cellStyle name="Обычный 2 36 4 2" xfId="12028" xr:uid="{00000000-0005-0000-0000-0000141C0000}"/>
    <cellStyle name="Обычный 2 36 4 3" xfId="13662" xr:uid="{00000000-0005-0000-0000-0000151C0000}"/>
    <cellStyle name="Обычный 2 36 5" xfId="12025" xr:uid="{00000000-0005-0000-0000-0000161C0000}"/>
    <cellStyle name="Обычный 2 36 6" xfId="13659" xr:uid="{00000000-0005-0000-0000-0000171C0000}"/>
    <cellStyle name="Обычный 2 37" xfId="6293" xr:uid="{00000000-0005-0000-0000-0000181C0000}"/>
    <cellStyle name="Обычный 2 37 2" xfId="6294" xr:uid="{00000000-0005-0000-0000-0000191C0000}"/>
    <cellStyle name="Обычный 2 37 2 2" xfId="12030" xr:uid="{00000000-0005-0000-0000-00001A1C0000}"/>
    <cellStyle name="Обычный 2 37 2 3" xfId="13664" xr:uid="{00000000-0005-0000-0000-00001B1C0000}"/>
    <cellStyle name="Обычный 2 37 3" xfId="6295" xr:uid="{00000000-0005-0000-0000-00001C1C0000}"/>
    <cellStyle name="Обычный 2 37 3 2" xfId="12031" xr:uid="{00000000-0005-0000-0000-00001D1C0000}"/>
    <cellStyle name="Обычный 2 37 3 3" xfId="13665" xr:uid="{00000000-0005-0000-0000-00001E1C0000}"/>
    <cellStyle name="Обычный 2 37 4" xfId="6296" xr:uid="{00000000-0005-0000-0000-00001F1C0000}"/>
    <cellStyle name="Обычный 2 37 4 2" xfId="12032" xr:uid="{00000000-0005-0000-0000-0000201C0000}"/>
    <cellStyle name="Обычный 2 37 4 3" xfId="13666" xr:uid="{00000000-0005-0000-0000-0000211C0000}"/>
    <cellStyle name="Обычный 2 37 5" xfId="12029" xr:uid="{00000000-0005-0000-0000-0000221C0000}"/>
    <cellStyle name="Обычный 2 37 6" xfId="13663" xr:uid="{00000000-0005-0000-0000-0000231C0000}"/>
    <cellStyle name="Обычный 2 38" xfId="6297" xr:uid="{00000000-0005-0000-0000-0000241C0000}"/>
    <cellStyle name="Обычный 2 38 2" xfId="6298" xr:uid="{00000000-0005-0000-0000-0000251C0000}"/>
    <cellStyle name="Обычный 2 38 2 2" xfId="12034" xr:uid="{00000000-0005-0000-0000-0000261C0000}"/>
    <cellStyle name="Обычный 2 38 2 3" xfId="13668" xr:uid="{00000000-0005-0000-0000-0000271C0000}"/>
    <cellStyle name="Обычный 2 38 3" xfId="6299" xr:uid="{00000000-0005-0000-0000-0000281C0000}"/>
    <cellStyle name="Обычный 2 38 3 2" xfId="12035" xr:uid="{00000000-0005-0000-0000-0000291C0000}"/>
    <cellStyle name="Обычный 2 38 3 3" xfId="13669" xr:uid="{00000000-0005-0000-0000-00002A1C0000}"/>
    <cellStyle name="Обычный 2 38 4" xfId="6300" xr:uid="{00000000-0005-0000-0000-00002B1C0000}"/>
    <cellStyle name="Обычный 2 38 4 2" xfId="12036" xr:uid="{00000000-0005-0000-0000-00002C1C0000}"/>
    <cellStyle name="Обычный 2 38 4 3" xfId="13670" xr:uid="{00000000-0005-0000-0000-00002D1C0000}"/>
    <cellStyle name="Обычный 2 38 5" xfId="12033" xr:uid="{00000000-0005-0000-0000-00002E1C0000}"/>
    <cellStyle name="Обычный 2 38 6" xfId="13667" xr:uid="{00000000-0005-0000-0000-00002F1C0000}"/>
    <cellStyle name="Обычный 2 39" xfId="6301" xr:uid="{00000000-0005-0000-0000-0000301C0000}"/>
    <cellStyle name="Обычный 2 39 2" xfId="6302" xr:uid="{00000000-0005-0000-0000-0000311C0000}"/>
    <cellStyle name="Обычный 2 39 2 2" xfId="12038" xr:uid="{00000000-0005-0000-0000-0000321C0000}"/>
    <cellStyle name="Обычный 2 39 2 3" xfId="13672" xr:uid="{00000000-0005-0000-0000-0000331C0000}"/>
    <cellStyle name="Обычный 2 39 3" xfId="6303" xr:uid="{00000000-0005-0000-0000-0000341C0000}"/>
    <cellStyle name="Обычный 2 39 3 2" xfId="12039" xr:uid="{00000000-0005-0000-0000-0000351C0000}"/>
    <cellStyle name="Обычный 2 39 3 3" xfId="13673" xr:uid="{00000000-0005-0000-0000-0000361C0000}"/>
    <cellStyle name="Обычный 2 39 4" xfId="6304" xr:uid="{00000000-0005-0000-0000-0000371C0000}"/>
    <cellStyle name="Обычный 2 39 4 2" xfId="12040" xr:uid="{00000000-0005-0000-0000-0000381C0000}"/>
    <cellStyle name="Обычный 2 39 4 3" xfId="13674" xr:uid="{00000000-0005-0000-0000-0000391C0000}"/>
    <cellStyle name="Обычный 2 39 5" xfId="12037" xr:uid="{00000000-0005-0000-0000-00003A1C0000}"/>
    <cellStyle name="Обычный 2 39 6" xfId="13671" xr:uid="{00000000-0005-0000-0000-00003B1C0000}"/>
    <cellStyle name="Обычный 2 4" xfId="6305" xr:uid="{00000000-0005-0000-0000-00003C1C0000}"/>
    <cellStyle name="Обычный 2 4 10" xfId="6306" xr:uid="{00000000-0005-0000-0000-00003D1C0000}"/>
    <cellStyle name="Обычный 2 4 11" xfId="6307" xr:uid="{00000000-0005-0000-0000-00003E1C0000}"/>
    <cellStyle name="Обычный 2 4 12" xfId="6308" xr:uid="{00000000-0005-0000-0000-00003F1C0000}"/>
    <cellStyle name="Обычный 2 4 13" xfId="6309" xr:uid="{00000000-0005-0000-0000-0000401C0000}"/>
    <cellStyle name="Обычный 2 4 14" xfId="6310" xr:uid="{00000000-0005-0000-0000-0000411C0000}"/>
    <cellStyle name="Обычный 2 4 15" xfId="6311" xr:uid="{00000000-0005-0000-0000-0000421C0000}"/>
    <cellStyle name="Обычный 2 4 16" xfId="6312" xr:uid="{00000000-0005-0000-0000-0000431C0000}"/>
    <cellStyle name="Обычный 2 4 17" xfId="6313" xr:uid="{00000000-0005-0000-0000-0000441C0000}"/>
    <cellStyle name="Обычный 2 4 18" xfId="15125" xr:uid="{00000000-0005-0000-0000-000013000000}"/>
    <cellStyle name="Обычный 2 4 2" xfId="6314" xr:uid="{00000000-0005-0000-0000-0000451C0000}"/>
    <cellStyle name="Обычный 2 4 2 10" xfId="6315" xr:uid="{00000000-0005-0000-0000-0000461C0000}"/>
    <cellStyle name="Обычный 2 4 2 11" xfId="6316" xr:uid="{00000000-0005-0000-0000-0000471C0000}"/>
    <cellStyle name="Обычный 2 4 2 12" xfId="6317" xr:uid="{00000000-0005-0000-0000-0000481C0000}"/>
    <cellStyle name="Обычный 2 4 2 13" xfId="6318" xr:uid="{00000000-0005-0000-0000-0000491C0000}"/>
    <cellStyle name="Обычный 2 4 2 14" xfId="6319" xr:uid="{00000000-0005-0000-0000-00004A1C0000}"/>
    <cellStyle name="Обычный 2 4 2 15" xfId="6320" xr:uid="{00000000-0005-0000-0000-00004B1C0000}"/>
    <cellStyle name="Обычный 2 4 2 16" xfId="6321" xr:uid="{00000000-0005-0000-0000-00004C1C0000}"/>
    <cellStyle name="Обычный 2 4 2 17" xfId="15126" xr:uid="{00000000-0005-0000-0000-000014000000}"/>
    <cellStyle name="Обычный 2 4 2 2" xfId="6322" xr:uid="{00000000-0005-0000-0000-00004D1C0000}"/>
    <cellStyle name="Обычный 2 4 2 2 10" xfId="6323" xr:uid="{00000000-0005-0000-0000-00004E1C0000}"/>
    <cellStyle name="Обычный 2 4 2 2 11" xfId="6324" xr:uid="{00000000-0005-0000-0000-00004F1C0000}"/>
    <cellStyle name="Обычный 2 4 2 2 12" xfId="6325" xr:uid="{00000000-0005-0000-0000-0000501C0000}"/>
    <cellStyle name="Обычный 2 4 2 2 13" xfId="6326" xr:uid="{00000000-0005-0000-0000-0000511C0000}"/>
    <cellStyle name="Обычный 2 4 2 2 14" xfId="6327" xr:uid="{00000000-0005-0000-0000-0000521C0000}"/>
    <cellStyle name="Обычный 2 4 2 2 15" xfId="6328" xr:uid="{00000000-0005-0000-0000-0000531C0000}"/>
    <cellStyle name="Обычный 2 4 2 2 2" xfId="6329" xr:uid="{00000000-0005-0000-0000-0000541C0000}"/>
    <cellStyle name="Обычный 2 4 2 2 2 10" xfId="6330" xr:uid="{00000000-0005-0000-0000-0000551C0000}"/>
    <cellStyle name="Обычный 2 4 2 2 2 11" xfId="6331" xr:uid="{00000000-0005-0000-0000-0000561C0000}"/>
    <cellStyle name="Обычный 2 4 2 2 2 12" xfId="6332" xr:uid="{00000000-0005-0000-0000-0000571C0000}"/>
    <cellStyle name="Обычный 2 4 2 2 2 13" xfId="6333" xr:uid="{00000000-0005-0000-0000-0000581C0000}"/>
    <cellStyle name="Обычный 2 4 2 2 2 14" xfId="6334" xr:uid="{00000000-0005-0000-0000-0000591C0000}"/>
    <cellStyle name="Обычный 2 4 2 2 2 2" xfId="6335" xr:uid="{00000000-0005-0000-0000-00005A1C0000}"/>
    <cellStyle name="Обычный 2 4 2 2 2 3" xfId="6336" xr:uid="{00000000-0005-0000-0000-00005B1C0000}"/>
    <cellStyle name="Обычный 2 4 2 2 2 4" xfId="6337" xr:uid="{00000000-0005-0000-0000-00005C1C0000}"/>
    <cellStyle name="Обычный 2 4 2 2 2 5" xfId="6338" xr:uid="{00000000-0005-0000-0000-00005D1C0000}"/>
    <cellStyle name="Обычный 2 4 2 2 2 6" xfId="6339" xr:uid="{00000000-0005-0000-0000-00005E1C0000}"/>
    <cellStyle name="Обычный 2 4 2 2 2 7" xfId="6340" xr:uid="{00000000-0005-0000-0000-00005F1C0000}"/>
    <cellStyle name="Обычный 2 4 2 2 2 8" xfId="6341" xr:uid="{00000000-0005-0000-0000-0000601C0000}"/>
    <cellStyle name="Обычный 2 4 2 2 2 9" xfId="6342" xr:uid="{00000000-0005-0000-0000-0000611C0000}"/>
    <cellStyle name="Обычный 2 4 2 2 3" xfId="6343" xr:uid="{00000000-0005-0000-0000-0000621C0000}"/>
    <cellStyle name="Обычный 2 4 2 2 4" xfId="6344" xr:uid="{00000000-0005-0000-0000-0000631C0000}"/>
    <cellStyle name="Обычный 2 4 2 2 5" xfId="6345" xr:uid="{00000000-0005-0000-0000-0000641C0000}"/>
    <cellStyle name="Обычный 2 4 2 2 6" xfId="6346" xr:uid="{00000000-0005-0000-0000-0000651C0000}"/>
    <cellStyle name="Обычный 2 4 2 2 7" xfId="6347" xr:uid="{00000000-0005-0000-0000-0000661C0000}"/>
    <cellStyle name="Обычный 2 4 2 2 8" xfId="6348" xr:uid="{00000000-0005-0000-0000-0000671C0000}"/>
    <cellStyle name="Обычный 2 4 2 2 9" xfId="6349" xr:uid="{00000000-0005-0000-0000-0000681C0000}"/>
    <cellStyle name="Обычный 2 4 2 3" xfId="6350" xr:uid="{00000000-0005-0000-0000-0000691C0000}"/>
    <cellStyle name="Обычный 2 4 2 3 10" xfId="6351" xr:uid="{00000000-0005-0000-0000-00006A1C0000}"/>
    <cellStyle name="Обычный 2 4 2 3 11" xfId="6352" xr:uid="{00000000-0005-0000-0000-00006B1C0000}"/>
    <cellStyle name="Обычный 2 4 2 3 12" xfId="6353" xr:uid="{00000000-0005-0000-0000-00006C1C0000}"/>
    <cellStyle name="Обычный 2 4 2 3 13" xfId="6354" xr:uid="{00000000-0005-0000-0000-00006D1C0000}"/>
    <cellStyle name="Обычный 2 4 2 3 14" xfId="6355" xr:uid="{00000000-0005-0000-0000-00006E1C0000}"/>
    <cellStyle name="Обычный 2 4 2 3 2" xfId="6356" xr:uid="{00000000-0005-0000-0000-00006F1C0000}"/>
    <cellStyle name="Обычный 2 4 2 3 3" xfId="6357" xr:uid="{00000000-0005-0000-0000-0000701C0000}"/>
    <cellStyle name="Обычный 2 4 2 3 4" xfId="6358" xr:uid="{00000000-0005-0000-0000-0000711C0000}"/>
    <cellStyle name="Обычный 2 4 2 3 5" xfId="6359" xr:uid="{00000000-0005-0000-0000-0000721C0000}"/>
    <cellStyle name="Обычный 2 4 2 3 6" xfId="6360" xr:uid="{00000000-0005-0000-0000-0000731C0000}"/>
    <cellStyle name="Обычный 2 4 2 3 7" xfId="6361" xr:uid="{00000000-0005-0000-0000-0000741C0000}"/>
    <cellStyle name="Обычный 2 4 2 3 8" xfId="6362" xr:uid="{00000000-0005-0000-0000-0000751C0000}"/>
    <cellStyle name="Обычный 2 4 2 3 9" xfId="6363" xr:uid="{00000000-0005-0000-0000-0000761C0000}"/>
    <cellStyle name="Обычный 2 4 2 4" xfId="6364" xr:uid="{00000000-0005-0000-0000-0000771C0000}"/>
    <cellStyle name="Обычный 2 4 2 5" xfId="6365" xr:uid="{00000000-0005-0000-0000-0000781C0000}"/>
    <cellStyle name="Обычный 2 4 2 6" xfId="6366" xr:uid="{00000000-0005-0000-0000-0000791C0000}"/>
    <cellStyle name="Обычный 2 4 2 7" xfId="6367" xr:uid="{00000000-0005-0000-0000-00007A1C0000}"/>
    <cellStyle name="Обычный 2 4 2 8" xfId="6368" xr:uid="{00000000-0005-0000-0000-00007B1C0000}"/>
    <cellStyle name="Обычный 2 4 2 9" xfId="6369" xr:uid="{00000000-0005-0000-0000-00007C1C0000}"/>
    <cellStyle name="Обычный 2 4 3" xfId="6370" xr:uid="{00000000-0005-0000-0000-00007D1C0000}"/>
    <cellStyle name="Обычный 2 4 3 10" xfId="6371" xr:uid="{00000000-0005-0000-0000-00007E1C0000}"/>
    <cellStyle name="Обычный 2 4 3 11" xfId="6372" xr:uid="{00000000-0005-0000-0000-00007F1C0000}"/>
    <cellStyle name="Обычный 2 4 3 12" xfId="6373" xr:uid="{00000000-0005-0000-0000-0000801C0000}"/>
    <cellStyle name="Обычный 2 4 3 13" xfId="6374" xr:uid="{00000000-0005-0000-0000-0000811C0000}"/>
    <cellStyle name="Обычный 2 4 3 14" xfId="6375" xr:uid="{00000000-0005-0000-0000-0000821C0000}"/>
    <cellStyle name="Обычный 2 4 3 15" xfId="6376" xr:uid="{00000000-0005-0000-0000-0000831C0000}"/>
    <cellStyle name="Обычный 2 4 3 2" xfId="6377" xr:uid="{00000000-0005-0000-0000-0000841C0000}"/>
    <cellStyle name="Обычный 2 4 3 2 10" xfId="6378" xr:uid="{00000000-0005-0000-0000-0000851C0000}"/>
    <cellStyle name="Обычный 2 4 3 2 11" xfId="6379" xr:uid="{00000000-0005-0000-0000-0000861C0000}"/>
    <cellStyle name="Обычный 2 4 3 2 12" xfId="6380" xr:uid="{00000000-0005-0000-0000-0000871C0000}"/>
    <cellStyle name="Обычный 2 4 3 2 13" xfId="6381" xr:uid="{00000000-0005-0000-0000-0000881C0000}"/>
    <cellStyle name="Обычный 2 4 3 2 14" xfId="6382" xr:uid="{00000000-0005-0000-0000-0000891C0000}"/>
    <cellStyle name="Обычный 2 4 3 2 2" xfId="6383" xr:uid="{00000000-0005-0000-0000-00008A1C0000}"/>
    <cellStyle name="Обычный 2 4 3 2 3" xfId="6384" xr:uid="{00000000-0005-0000-0000-00008B1C0000}"/>
    <cellStyle name="Обычный 2 4 3 2 4" xfId="6385" xr:uid="{00000000-0005-0000-0000-00008C1C0000}"/>
    <cellStyle name="Обычный 2 4 3 2 5" xfId="6386" xr:uid="{00000000-0005-0000-0000-00008D1C0000}"/>
    <cellStyle name="Обычный 2 4 3 2 6" xfId="6387" xr:uid="{00000000-0005-0000-0000-00008E1C0000}"/>
    <cellStyle name="Обычный 2 4 3 2 7" xfId="6388" xr:uid="{00000000-0005-0000-0000-00008F1C0000}"/>
    <cellStyle name="Обычный 2 4 3 2 8" xfId="6389" xr:uid="{00000000-0005-0000-0000-0000901C0000}"/>
    <cellStyle name="Обычный 2 4 3 2 9" xfId="6390" xr:uid="{00000000-0005-0000-0000-0000911C0000}"/>
    <cellStyle name="Обычный 2 4 3 3" xfId="6391" xr:uid="{00000000-0005-0000-0000-0000921C0000}"/>
    <cellStyle name="Обычный 2 4 3 4" xfId="6392" xr:uid="{00000000-0005-0000-0000-0000931C0000}"/>
    <cellStyle name="Обычный 2 4 3 5" xfId="6393" xr:uid="{00000000-0005-0000-0000-0000941C0000}"/>
    <cellStyle name="Обычный 2 4 3 6" xfId="6394" xr:uid="{00000000-0005-0000-0000-0000951C0000}"/>
    <cellStyle name="Обычный 2 4 3 7" xfId="6395" xr:uid="{00000000-0005-0000-0000-0000961C0000}"/>
    <cellStyle name="Обычный 2 4 3 8" xfId="6396" xr:uid="{00000000-0005-0000-0000-0000971C0000}"/>
    <cellStyle name="Обычный 2 4 3 9" xfId="6397" xr:uid="{00000000-0005-0000-0000-0000981C0000}"/>
    <cellStyle name="Обычный 2 4 4" xfId="6398" xr:uid="{00000000-0005-0000-0000-0000991C0000}"/>
    <cellStyle name="Обычный 2 4 4 10" xfId="6399" xr:uid="{00000000-0005-0000-0000-00009A1C0000}"/>
    <cellStyle name="Обычный 2 4 4 11" xfId="6400" xr:uid="{00000000-0005-0000-0000-00009B1C0000}"/>
    <cellStyle name="Обычный 2 4 4 12" xfId="6401" xr:uid="{00000000-0005-0000-0000-00009C1C0000}"/>
    <cellStyle name="Обычный 2 4 4 13" xfId="6402" xr:uid="{00000000-0005-0000-0000-00009D1C0000}"/>
    <cellStyle name="Обычный 2 4 4 14" xfId="6403" xr:uid="{00000000-0005-0000-0000-00009E1C0000}"/>
    <cellStyle name="Обычный 2 4 4 2" xfId="6404" xr:uid="{00000000-0005-0000-0000-00009F1C0000}"/>
    <cellStyle name="Обычный 2 4 4 3" xfId="6405" xr:uid="{00000000-0005-0000-0000-0000A01C0000}"/>
    <cellStyle name="Обычный 2 4 4 4" xfId="6406" xr:uid="{00000000-0005-0000-0000-0000A11C0000}"/>
    <cellStyle name="Обычный 2 4 4 5" xfId="6407" xr:uid="{00000000-0005-0000-0000-0000A21C0000}"/>
    <cellStyle name="Обычный 2 4 4 6" xfId="6408" xr:uid="{00000000-0005-0000-0000-0000A31C0000}"/>
    <cellStyle name="Обычный 2 4 4 7" xfId="6409" xr:uid="{00000000-0005-0000-0000-0000A41C0000}"/>
    <cellStyle name="Обычный 2 4 4 8" xfId="6410" xr:uid="{00000000-0005-0000-0000-0000A51C0000}"/>
    <cellStyle name="Обычный 2 4 4 9" xfId="6411" xr:uid="{00000000-0005-0000-0000-0000A61C0000}"/>
    <cellStyle name="Обычный 2 4 5" xfId="6412" xr:uid="{00000000-0005-0000-0000-0000A71C0000}"/>
    <cellStyle name="Обычный 2 4 6" xfId="6413" xr:uid="{00000000-0005-0000-0000-0000A81C0000}"/>
    <cellStyle name="Обычный 2 4 7" xfId="6414" xr:uid="{00000000-0005-0000-0000-0000A91C0000}"/>
    <cellStyle name="Обычный 2 4 8" xfId="6415" xr:uid="{00000000-0005-0000-0000-0000AA1C0000}"/>
    <cellStyle name="Обычный 2 4 9" xfId="6416" xr:uid="{00000000-0005-0000-0000-0000AB1C0000}"/>
    <cellStyle name="Обычный 2 40" xfId="6417" xr:uid="{00000000-0005-0000-0000-0000AC1C0000}"/>
    <cellStyle name="Обычный 2 40 2" xfId="6418" xr:uid="{00000000-0005-0000-0000-0000AD1C0000}"/>
    <cellStyle name="Обычный 2 40 2 2" xfId="12042" xr:uid="{00000000-0005-0000-0000-0000AE1C0000}"/>
    <cellStyle name="Обычный 2 40 2 3" xfId="13676" xr:uid="{00000000-0005-0000-0000-0000AF1C0000}"/>
    <cellStyle name="Обычный 2 40 3" xfId="6419" xr:uid="{00000000-0005-0000-0000-0000B01C0000}"/>
    <cellStyle name="Обычный 2 40 3 2" xfId="12043" xr:uid="{00000000-0005-0000-0000-0000B11C0000}"/>
    <cellStyle name="Обычный 2 40 3 3" xfId="13677" xr:uid="{00000000-0005-0000-0000-0000B21C0000}"/>
    <cellStyle name="Обычный 2 40 4" xfId="6420" xr:uid="{00000000-0005-0000-0000-0000B31C0000}"/>
    <cellStyle name="Обычный 2 40 4 2" xfId="12044" xr:uid="{00000000-0005-0000-0000-0000B41C0000}"/>
    <cellStyle name="Обычный 2 40 4 3" xfId="13678" xr:uid="{00000000-0005-0000-0000-0000B51C0000}"/>
    <cellStyle name="Обычный 2 40 5" xfId="12041" xr:uid="{00000000-0005-0000-0000-0000B61C0000}"/>
    <cellStyle name="Обычный 2 40 6" xfId="13675" xr:uid="{00000000-0005-0000-0000-0000B71C0000}"/>
    <cellStyle name="Обычный 2 41" xfId="6421" xr:uid="{00000000-0005-0000-0000-0000B81C0000}"/>
    <cellStyle name="Обычный 2 41 2" xfId="6422" xr:uid="{00000000-0005-0000-0000-0000B91C0000}"/>
    <cellStyle name="Обычный 2 41 2 2" xfId="12046" xr:uid="{00000000-0005-0000-0000-0000BA1C0000}"/>
    <cellStyle name="Обычный 2 41 2 3" xfId="13680" xr:uid="{00000000-0005-0000-0000-0000BB1C0000}"/>
    <cellStyle name="Обычный 2 41 3" xfId="6423" xr:uid="{00000000-0005-0000-0000-0000BC1C0000}"/>
    <cellStyle name="Обычный 2 41 3 2" xfId="12047" xr:uid="{00000000-0005-0000-0000-0000BD1C0000}"/>
    <cellStyle name="Обычный 2 41 3 3" xfId="13681" xr:uid="{00000000-0005-0000-0000-0000BE1C0000}"/>
    <cellStyle name="Обычный 2 41 4" xfId="6424" xr:uid="{00000000-0005-0000-0000-0000BF1C0000}"/>
    <cellStyle name="Обычный 2 41 4 2" xfId="12048" xr:uid="{00000000-0005-0000-0000-0000C01C0000}"/>
    <cellStyle name="Обычный 2 41 4 3" xfId="13682" xr:uid="{00000000-0005-0000-0000-0000C11C0000}"/>
    <cellStyle name="Обычный 2 41 5" xfId="12045" xr:uid="{00000000-0005-0000-0000-0000C21C0000}"/>
    <cellStyle name="Обычный 2 41 6" xfId="13679" xr:uid="{00000000-0005-0000-0000-0000C31C0000}"/>
    <cellStyle name="Обычный 2 42" xfId="6425" xr:uid="{00000000-0005-0000-0000-0000C41C0000}"/>
    <cellStyle name="Обычный 2 42 2" xfId="6426" xr:uid="{00000000-0005-0000-0000-0000C51C0000}"/>
    <cellStyle name="Обычный 2 42 2 2" xfId="12050" xr:uid="{00000000-0005-0000-0000-0000C61C0000}"/>
    <cellStyle name="Обычный 2 42 2 3" xfId="13684" xr:uid="{00000000-0005-0000-0000-0000C71C0000}"/>
    <cellStyle name="Обычный 2 42 3" xfId="6427" xr:uid="{00000000-0005-0000-0000-0000C81C0000}"/>
    <cellStyle name="Обычный 2 42 3 2" xfId="12051" xr:uid="{00000000-0005-0000-0000-0000C91C0000}"/>
    <cellStyle name="Обычный 2 42 3 3" xfId="13685" xr:uid="{00000000-0005-0000-0000-0000CA1C0000}"/>
    <cellStyle name="Обычный 2 42 4" xfId="6428" xr:uid="{00000000-0005-0000-0000-0000CB1C0000}"/>
    <cellStyle name="Обычный 2 42 4 2" xfId="12052" xr:uid="{00000000-0005-0000-0000-0000CC1C0000}"/>
    <cellStyle name="Обычный 2 42 4 3" xfId="13686" xr:uid="{00000000-0005-0000-0000-0000CD1C0000}"/>
    <cellStyle name="Обычный 2 42 5" xfId="12049" xr:uid="{00000000-0005-0000-0000-0000CE1C0000}"/>
    <cellStyle name="Обычный 2 42 6" xfId="13683" xr:uid="{00000000-0005-0000-0000-0000CF1C0000}"/>
    <cellStyle name="Обычный 2 43" xfId="6429" xr:uid="{00000000-0005-0000-0000-0000D01C0000}"/>
    <cellStyle name="Обычный 2 43 2" xfId="6430" xr:uid="{00000000-0005-0000-0000-0000D11C0000}"/>
    <cellStyle name="Обычный 2 43 2 2" xfId="12054" xr:uid="{00000000-0005-0000-0000-0000D21C0000}"/>
    <cellStyle name="Обычный 2 43 2 3" xfId="13688" xr:uid="{00000000-0005-0000-0000-0000D31C0000}"/>
    <cellStyle name="Обычный 2 43 3" xfId="6431" xr:uid="{00000000-0005-0000-0000-0000D41C0000}"/>
    <cellStyle name="Обычный 2 43 3 2" xfId="12055" xr:uid="{00000000-0005-0000-0000-0000D51C0000}"/>
    <cellStyle name="Обычный 2 43 3 3" xfId="13689" xr:uid="{00000000-0005-0000-0000-0000D61C0000}"/>
    <cellStyle name="Обычный 2 43 4" xfId="6432" xr:uid="{00000000-0005-0000-0000-0000D71C0000}"/>
    <cellStyle name="Обычный 2 43 4 2" xfId="12056" xr:uid="{00000000-0005-0000-0000-0000D81C0000}"/>
    <cellStyle name="Обычный 2 43 4 3" xfId="13690" xr:uid="{00000000-0005-0000-0000-0000D91C0000}"/>
    <cellStyle name="Обычный 2 43 5" xfId="12053" xr:uid="{00000000-0005-0000-0000-0000DA1C0000}"/>
    <cellStyle name="Обычный 2 43 6" xfId="13687" xr:uid="{00000000-0005-0000-0000-0000DB1C0000}"/>
    <cellStyle name="Обычный 2 44" xfId="6433" xr:uid="{00000000-0005-0000-0000-0000DC1C0000}"/>
    <cellStyle name="Обычный 2 44 2" xfId="6434" xr:uid="{00000000-0005-0000-0000-0000DD1C0000}"/>
    <cellStyle name="Обычный 2 44 2 2" xfId="12058" xr:uid="{00000000-0005-0000-0000-0000DE1C0000}"/>
    <cellStyle name="Обычный 2 44 2 3" xfId="13692" xr:uid="{00000000-0005-0000-0000-0000DF1C0000}"/>
    <cellStyle name="Обычный 2 44 3" xfId="6435" xr:uid="{00000000-0005-0000-0000-0000E01C0000}"/>
    <cellStyle name="Обычный 2 44 3 2" xfId="12059" xr:uid="{00000000-0005-0000-0000-0000E11C0000}"/>
    <cellStyle name="Обычный 2 44 3 3" xfId="13693" xr:uid="{00000000-0005-0000-0000-0000E21C0000}"/>
    <cellStyle name="Обычный 2 44 4" xfId="6436" xr:uid="{00000000-0005-0000-0000-0000E31C0000}"/>
    <cellStyle name="Обычный 2 44 4 2" xfId="12060" xr:uid="{00000000-0005-0000-0000-0000E41C0000}"/>
    <cellStyle name="Обычный 2 44 4 3" xfId="13694" xr:uid="{00000000-0005-0000-0000-0000E51C0000}"/>
    <cellStyle name="Обычный 2 44 5" xfId="12057" xr:uid="{00000000-0005-0000-0000-0000E61C0000}"/>
    <cellStyle name="Обычный 2 44 6" xfId="13691" xr:uid="{00000000-0005-0000-0000-0000E71C0000}"/>
    <cellStyle name="Обычный 2 45" xfId="6437" xr:uid="{00000000-0005-0000-0000-0000E81C0000}"/>
    <cellStyle name="Обычный 2 45 2" xfId="6438" xr:uid="{00000000-0005-0000-0000-0000E91C0000}"/>
    <cellStyle name="Обычный 2 45 2 2" xfId="12062" xr:uid="{00000000-0005-0000-0000-0000EA1C0000}"/>
    <cellStyle name="Обычный 2 45 2 3" xfId="13696" xr:uid="{00000000-0005-0000-0000-0000EB1C0000}"/>
    <cellStyle name="Обычный 2 45 3" xfId="6439" xr:uid="{00000000-0005-0000-0000-0000EC1C0000}"/>
    <cellStyle name="Обычный 2 45 3 2" xfId="12063" xr:uid="{00000000-0005-0000-0000-0000ED1C0000}"/>
    <cellStyle name="Обычный 2 45 3 3" xfId="13697" xr:uid="{00000000-0005-0000-0000-0000EE1C0000}"/>
    <cellStyle name="Обычный 2 45 4" xfId="6440" xr:uid="{00000000-0005-0000-0000-0000EF1C0000}"/>
    <cellStyle name="Обычный 2 45 4 2" xfId="12064" xr:uid="{00000000-0005-0000-0000-0000F01C0000}"/>
    <cellStyle name="Обычный 2 45 4 3" xfId="13698" xr:uid="{00000000-0005-0000-0000-0000F11C0000}"/>
    <cellStyle name="Обычный 2 45 5" xfId="12061" xr:uid="{00000000-0005-0000-0000-0000F21C0000}"/>
    <cellStyle name="Обычный 2 45 6" xfId="13695" xr:uid="{00000000-0005-0000-0000-0000F31C0000}"/>
    <cellStyle name="Обычный 2 46" xfId="6441" xr:uid="{00000000-0005-0000-0000-0000F41C0000}"/>
    <cellStyle name="Обычный 2 46 2" xfId="12065" xr:uid="{00000000-0005-0000-0000-0000F51C0000}"/>
    <cellStyle name="Обычный 2 46 3" xfId="13699" xr:uid="{00000000-0005-0000-0000-0000F61C0000}"/>
    <cellStyle name="Обычный 2 47" xfId="6442" xr:uid="{00000000-0005-0000-0000-0000F71C0000}"/>
    <cellStyle name="Обычный 2 47 2" xfId="12066" xr:uid="{00000000-0005-0000-0000-0000F81C0000}"/>
    <cellStyle name="Обычный 2 47 3" xfId="13700" xr:uid="{00000000-0005-0000-0000-0000F91C0000}"/>
    <cellStyle name="Обычный 2 48" xfId="6443" xr:uid="{00000000-0005-0000-0000-0000FA1C0000}"/>
    <cellStyle name="Обычный 2 48 2" xfId="12067" xr:uid="{00000000-0005-0000-0000-0000FB1C0000}"/>
    <cellStyle name="Обычный 2 48 3" xfId="13701" xr:uid="{00000000-0005-0000-0000-0000FC1C0000}"/>
    <cellStyle name="Обычный 2 49" xfId="6444" xr:uid="{00000000-0005-0000-0000-0000FD1C0000}"/>
    <cellStyle name="Обычный 2 49 2" xfId="12068" xr:uid="{00000000-0005-0000-0000-0000FE1C0000}"/>
    <cellStyle name="Обычный 2 49 3" xfId="13702" xr:uid="{00000000-0005-0000-0000-0000FF1C0000}"/>
    <cellStyle name="Обычный 2 5" xfId="6445" xr:uid="{00000000-0005-0000-0000-0000001D0000}"/>
    <cellStyle name="Обычный 2 5 10" xfId="6446" xr:uid="{00000000-0005-0000-0000-0000011D0000}"/>
    <cellStyle name="Обычный 2 5 11" xfId="6447" xr:uid="{00000000-0005-0000-0000-0000021D0000}"/>
    <cellStyle name="Обычный 2 5 12" xfId="6448" xr:uid="{00000000-0005-0000-0000-0000031D0000}"/>
    <cellStyle name="Обычный 2 5 13" xfId="6449" xr:uid="{00000000-0005-0000-0000-0000041D0000}"/>
    <cellStyle name="Обычный 2 5 14" xfId="6450" xr:uid="{00000000-0005-0000-0000-0000051D0000}"/>
    <cellStyle name="Обычный 2 5 15" xfId="6451" xr:uid="{00000000-0005-0000-0000-0000061D0000}"/>
    <cellStyle name="Обычный 2 5 16" xfId="6452" xr:uid="{00000000-0005-0000-0000-0000071D0000}"/>
    <cellStyle name="Обычный 2 5 17" xfId="6453" xr:uid="{00000000-0005-0000-0000-0000081D0000}"/>
    <cellStyle name="Обычный 2 5 18" xfId="15127" xr:uid="{00000000-0005-0000-0000-000015000000}"/>
    <cellStyle name="Обычный 2 5 2" xfId="6454" xr:uid="{00000000-0005-0000-0000-0000091D0000}"/>
    <cellStyle name="Обычный 2 5 2 10" xfId="6455" xr:uid="{00000000-0005-0000-0000-00000A1D0000}"/>
    <cellStyle name="Обычный 2 5 2 11" xfId="6456" xr:uid="{00000000-0005-0000-0000-00000B1D0000}"/>
    <cellStyle name="Обычный 2 5 2 12" xfId="6457" xr:uid="{00000000-0005-0000-0000-00000C1D0000}"/>
    <cellStyle name="Обычный 2 5 2 13" xfId="6458" xr:uid="{00000000-0005-0000-0000-00000D1D0000}"/>
    <cellStyle name="Обычный 2 5 2 14" xfId="6459" xr:uid="{00000000-0005-0000-0000-00000E1D0000}"/>
    <cellStyle name="Обычный 2 5 2 15" xfId="6460" xr:uid="{00000000-0005-0000-0000-00000F1D0000}"/>
    <cellStyle name="Обычный 2 5 2 16" xfId="6461" xr:uid="{00000000-0005-0000-0000-0000101D0000}"/>
    <cellStyle name="Обычный 2 5 2 2" xfId="6462" xr:uid="{00000000-0005-0000-0000-0000111D0000}"/>
    <cellStyle name="Обычный 2 5 2 2 10" xfId="6463" xr:uid="{00000000-0005-0000-0000-0000121D0000}"/>
    <cellStyle name="Обычный 2 5 2 2 11" xfId="6464" xr:uid="{00000000-0005-0000-0000-0000131D0000}"/>
    <cellStyle name="Обычный 2 5 2 2 12" xfId="6465" xr:uid="{00000000-0005-0000-0000-0000141D0000}"/>
    <cellStyle name="Обычный 2 5 2 2 13" xfId="6466" xr:uid="{00000000-0005-0000-0000-0000151D0000}"/>
    <cellStyle name="Обычный 2 5 2 2 14" xfId="6467" xr:uid="{00000000-0005-0000-0000-0000161D0000}"/>
    <cellStyle name="Обычный 2 5 2 2 15" xfId="6468" xr:uid="{00000000-0005-0000-0000-0000171D0000}"/>
    <cellStyle name="Обычный 2 5 2 2 2" xfId="6469" xr:uid="{00000000-0005-0000-0000-0000181D0000}"/>
    <cellStyle name="Обычный 2 5 2 2 2 10" xfId="6470" xr:uid="{00000000-0005-0000-0000-0000191D0000}"/>
    <cellStyle name="Обычный 2 5 2 2 2 11" xfId="6471" xr:uid="{00000000-0005-0000-0000-00001A1D0000}"/>
    <cellStyle name="Обычный 2 5 2 2 2 12" xfId="6472" xr:uid="{00000000-0005-0000-0000-00001B1D0000}"/>
    <cellStyle name="Обычный 2 5 2 2 2 13" xfId="6473" xr:uid="{00000000-0005-0000-0000-00001C1D0000}"/>
    <cellStyle name="Обычный 2 5 2 2 2 14" xfId="6474" xr:uid="{00000000-0005-0000-0000-00001D1D0000}"/>
    <cellStyle name="Обычный 2 5 2 2 2 2" xfId="6475" xr:uid="{00000000-0005-0000-0000-00001E1D0000}"/>
    <cellStyle name="Обычный 2 5 2 2 2 2 2" xfId="6476" xr:uid="{00000000-0005-0000-0000-00001F1D0000}"/>
    <cellStyle name="Обычный 2 5 2 2 2 2 3" xfId="6477" xr:uid="{00000000-0005-0000-0000-0000201D0000}"/>
    <cellStyle name="Обычный 2 5 2 2 2 3" xfId="6478" xr:uid="{00000000-0005-0000-0000-0000211D0000}"/>
    <cellStyle name="Обычный 2 5 2 2 2 4" xfId="6479" xr:uid="{00000000-0005-0000-0000-0000221D0000}"/>
    <cellStyle name="Обычный 2 5 2 2 2 5" xfId="6480" xr:uid="{00000000-0005-0000-0000-0000231D0000}"/>
    <cellStyle name="Обычный 2 5 2 2 2 6" xfId="6481" xr:uid="{00000000-0005-0000-0000-0000241D0000}"/>
    <cellStyle name="Обычный 2 5 2 2 2 7" xfId="6482" xr:uid="{00000000-0005-0000-0000-0000251D0000}"/>
    <cellStyle name="Обычный 2 5 2 2 2 8" xfId="6483" xr:uid="{00000000-0005-0000-0000-0000261D0000}"/>
    <cellStyle name="Обычный 2 5 2 2 2 9" xfId="6484" xr:uid="{00000000-0005-0000-0000-0000271D0000}"/>
    <cellStyle name="Обычный 2 5 2 2 2_Альбом_Персонал" xfId="6485" xr:uid="{00000000-0005-0000-0000-0000281D0000}"/>
    <cellStyle name="Обычный 2 5 2 2 3" xfId="6486" xr:uid="{00000000-0005-0000-0000-0000291D0000}"/>
    <cellStyle name="Обычный 2 5 2 2 4" xfId="6487" xr:uid="{00000000-0005-0000-0000-00002A1D0000}"/>
    <cellStyle name="Обычный 2 5 2 2 5" xfId="6488" xr:uid="{00000000-0005-0000-0000-00002B1D0000}"/>
    <cellStyle name="Обычный 2 5 2 2 6" xfId="6489" xr:uid="{00000000-0005-0000-0000-00002C1D0000}"/>
    <cellStyle name="Обычный 2 5 2 2 7" xfId="6490" xr:uid="{00000000-0005-0000-0000-00002D1D0000}"/>
    <cellStyle name="Обычный 2 5 2 2 8" xfId="6491" xr:uid="{00000000-0005-0000-0000-00002E1D0000}"/>
    <cellStyle name="Обычный 2 5 2 2 9" xfId="6492" xr:uid="{00000000-0005-0000-0000-00002F1D0000}"/>
    <cellStyle name="Обычный 2 5 2 3" xfId="6493" xr:uid="{00000000-0005-0000-0000-0000301D0000}"/>
    <cellStyle name="Обычный 2 5 2 3 10" xfId="6494" xr:uid="{00000000-0005-0000-0000-0000311D0000}"/>
    <cellStyle name="Обычный 2 5 2 3 11" xfId="6495" xr:uid="{00000000-0005-0000-0000-0000321D0000}"/>
    <cellStyle name="Обычный 2 5 2 3 12" xfId="6496" xr:uid="{00000000-0005-0000-0000-0000331D0000}"/>
    <cellStyle name="Обычный 2 5 2 3 13" xfId="6497" xr:uid="{00000000-0005-0000-0000-0000341D0000}"/>
    <cellStyle name="Обычный 2 5 2 3 14" xfId="6498" xr:uid="{00000000-0005-0000-0000-0000351D0000}"/>
    <cellStyle name="Обычный 2 5 2 3 2" xfId="6499" xr:uid="{00000000-0005-0000-0000-0000361D0000}"/>
    <cellStyle name="Обычный 2 5 2 3 3" xfId="6500" xr:uid="{00000000-0005-0000-0000-0000371D0000}"/>
    <cellStyle name="Обычный 2 5 2 3 4" xfId="6501" xr:uid="{00000000-0005-0000-0000-0000381D0000}"/>
    <cellStyle name="Обычный 2 5 2 3 5" xfId="6502" xr:uid="{00000000-0005-0000-0000-0000391D0000}"/>
    <cellStyle name="Обычный 2 5 2 3 6" xfId="6503" xr:uid="{00000000-0005-0000-0000-00003A1D0000}"/>
    <cellStyle name="Обычный 2 5 2 3 7" xfId="6504" xr:uid="{00000000-0005-0000-0000-00003B1D0000}"/>
    <cellStyle name="Обычный 2 5 2 3 8" xfId="6505" xr:uid="{00000000-0005-0000-0000-00003C1D0000}"/>
    <cellStyle name="Обычный 2 5 2 3 9" xfId="6506" xr:uid="{00000000-0005-0000-0000-00003D1D0000}"/>
    <cellStyle name="Обычный 2 5 2 4" xfId="6507" xr:uid="{00000000-0005-0000-0000-00003E1D0000}"/>
    <cellStyle name="Обычный 2 5 2 4 2" xfId="6508" xr:uid="{00000000-0005-0000-0000-00003F1D0000}"/>
    <cellStyle name="Обычный 2 5 2 4 3" xfId="6509" xr:uid="{00000000-0005-0000-0000-0000401D0000}"/>
    <cellStyle name="Обычный 2 5 2 5" xfId="6510" xr:uid="{00000000-0005-0000-0000-0000411D0000}"/>
    <cellStyle name="Обычный 2 5 2 5 2" xfId="6511" xr:uid="{00000000-0005-0000-0000-0000421D0000}"/>
    <cellStyle name="Обычный 2 5 2 5 3" xfId="6512" xr:uid="{00000000-0005-0000-0000-0000431D0000}"/>
    <cellStyle name="Обычный 2 5 2 6" xfId="6513" xr:uid="{00000000-0005-0000-0000-0000441D0000}"/>
    <cellStyle name="Обычный 2 5 2 6 2" xfId="6514" xr:uid="{00000000-0005-0000-0000-0000451D0000}"/>
    <cellStyle name="Обычный 2 5 2 6 3" xfId="6515" xr:uid="{00000000-0005-0000-0000-0000461D0000}"/>
    <cellStyle name="Обычный 2 5 2 7" xfId="6516" xr:uid="{00000000-0005-0000-0000-0000471D0000}"/>
    <cellStyle name="Обычный 2 5 2 7 2" xfId="6517" xr:uid="{00000000-0005-0000-0000-0000481D0000}"/>
    <cellStyle name="Обычный 2 5 2 8" xfId="6518" xr:uid="{00000000-0005-0000-0000-0000491D0000}"/>
    <cellStyle name="Обычный 2 5 2 8 2" xfId="6519" xr:uid="{00000000-0005-0000-0000-00004A1D0000}"/>
    <cellStyle name="Обычный 2 5 2 9" xfId="6520" xr:uid="{00000000-0005-0000-0000-00004B1D0000}"/>
    <cellStyle name="Обычный 2 5 2_Альбом_Персонал" xfId="6521" xr:uid="{00000000-0005-0000-0000-00004C1D0000}"/>
    <cellStyle name="Обычный 2 5 3" xfId="6522" xr:uid="{00000000-0005-0000-0000-00004D1D0000}"/>
    <cellStyle name="Обычный 2 5 3 10" xfId="6523" xr:uid="{00000000-0005-0000-0000-00004E1D0000}"/>
    <cellStyle name="Обычный 2 5 3 11" xfId="6524" xr:uid="{00000000-0005-0000-0000-00004F1D0000}"/>
    <cellStyle name="Обычный 2 5 3 12" xfId="6525" xr:uid="{00000000-0005-0000-0000-0000501D0000}"/>
    <cellStyle name="Обычный 2 5 3 13" xfId="6526" xr:uid="{00000000-0005-0000-0000-0000511D0000}"/>
    <cellStyle name="Обычный 2 5 3 14" xfId="6527" xr:uid="{00000000-0005-0000-0000-0000521D0000}"/>
    <cellStyle name="Обычный 2 5 3 15" xfId="6528" xr:uid="{00000000-0005-0000-0000-0000531D0000}"/>
    <cellStyle name="Обычный 2 5 3 2" xfId="6529" xr:uid="{00000000-0005-0000-0000-0000541D0000}"/>
    <cellStyle name="Обычный 2 5 3 2 10" xfId="6530" xr:uid="{00000000-0005-0000-0000-0000551D0000}"/>
    <cellStyle name="Обычный 2 5 3 2 11" xfId="6531" xr:uid="{00000000-0005-0000-0000-0000561D0000}"/>
    <cellStyle name="Обычный 2 5 3 2 12" xfId="6532" xr:uid="{00000000-0005-0000-0000-0000571D0000}"/>
    <cellStyle name="Обычный 2 5 3 2 13" xfId="6533" xr:uid="{00000000-0005-0000-0000-0000581D0000}"/>
    <cellStyle name="Обычный 2 5 3 2 14" xfId="6534" xr:uid="{00000000-0005-0000-0000-0000591D0000}"/>
    <cellStyle name="Обычный 2 5 3 2 2" xfId="6535" xr:uid="{00000000-0005-0000-0000-00005A1D0000}"/>
    <cellStyle name="Обычный 2 5 3 2 2 2" xfId="6536" xr:uid="{00000000-0005-0000-0000-00005B1D0000}"/>
    <cellStyle name="Обычный 2 5 3 2 2 3" xfId="6537" xr:uid="{00000000-0005-0000-0000-00005C1D0000}"/>
    <cellStyle name="Обычный 2 5 3 2 3" xfId="6538" xr:uid="{00000000-0005-0000-0000-00005D1D0000}"/>
    <cellStyle name="Обычный 2 5 3 2 4" xfId="6539" xr:uid="{00000000-0005-0000-0000-00005E1D0000}"/>
    <cellStyle name="Обычный 2 5 3 2 5" xfId="6540" xr:uid="{00000000-0005-0000-0000-00005F1D0000}"/>
    <cellStyle name="Обычный 2 5 3 2 6" xfId="6541" xr:uid="{00000000-0005-0000-0000-0000601D0000}"/>
    <cellStyle name="Обычный 2 5 3 2 7" xfId="6542" xr:uid="{00000000-0005-0000-0000-0000611D0000}"/>
    <cellStyle name="Обычный 2 5 3 2 8" xfId="6543" xr:uid="{00000000-0005-0000-0000-0000621D0000}"/>
    <cellStyle name="Обычный 2 5 3 2 9" xfId="6544" xr:uid="{00000000-0005-0000-0000-0000631D0000}"/>
    <cellStyle name="Обычный 2 5 3 3" xfId="6545" xr:uid="{00000000-0005-0000-0000-0000641D0000}"/>
    <cellStyle name="Обычный 2 5 3 4" xfId="6546" xr:uid="{00000000-0005-0000-0000-0000651D0000}"/>
    <cellStyle name="Обычный 2 5 3 5" xfId="6547" xr:uid="{00000000-0005-0000-0000-0000661D0000}"/>
    <cellStyle name="Обычный 2 5 3 6" xfId="6548" xr:uid="{00000000-0005-0000-0000-0000671D0000}"/>
    <cellStyle name="Обычный 2 5 3 7" xfId="6549" xr:uid="{00000000-0005-0000-0000-0000681D0000}"/>
    <cellStyle name="Обычный 2 5 3 8" xfId="6550" xr:uid="{00000000-0005-0000-0000-0000691D0000}"/>
    <cellStyle name="Обычный 2 5 3 9" xfId="6551" xr:uid="{00000000-0005-0000-0000-00006A1D0000}"/>
    <cellStyle name="Обычный 2 5 3_Альбом_Персонал" xfId="6552" xr:uid="{00000000-0005-0000-0000-00006B1D0000}"/>
    <cellStyle name="Обычный 2 5 4" xfId="6553" xr:uid="{00000000-0005-0000-0000-00006C1D0000}"/>
    <cellStyle name="Обычный 2 5 4 10" xfId="6554" xr:uid="{00000000-0005-0000-0000-00006D1D0000}"/>
    <cellStyle name="Обычный 2 5 4 11" xfId="6555" xr:uid="{00000000-0005-0000-0000-00006E1D0000}"/>
    <cellStyle name="Обычный 2 5 4 12" xfId="6556" xr:uid="{00000000-0005-0000-0000-00006F1D0000}"/>
    <cellStyle name="Обычный 2 5 4 13" xfId="6557" xr:uid="{00000000-0005-0000-0000-0000701D0000}"/>
    <cellStyle name="Обычный 2 5 4 14" xfId="6558" xr:uid="{00000000-0005-0000-0000-0000711D0000}"/>
    <cellStyle name="Обычный 2 5 4 2" xfId="6559" xr:uid="{00000000-0005-0000-0000-0000721D0000}"/>
    <cellStyle name="Обычный 2 5 4 2 2" xfId="6560" xr:uid="{00000000-0005-0000-0000-0000731D0000}"/>
    <cellStyle name="Обычный 2 5 4 2 3" xfId="6561" xr:uid="{00000000-0005-0000-0000-0000741D0000}"/>
    <cellStyle name="Обычный 2 5 4 3" xfId="6562" xr:uid="{00000000-0005-0000-0000-0000751D0000}"/>
    <cellStyle name="Обычный 2 5 4 4" xfId="6563" xr:uid="{00000000-0005-0000-0000-0000761D0000}"/>
    <cellStyle name="Обычный 2 5 4 5" xfId="6564" xr:uid="{00000000-0005-0000-0000-0000771D0000}"/>
    <cellStyle name="Обычный 2 5 4 6" xfId="6565" xr:uid="{00000000-0005-0000-0000-0000781D0000}"/>
    <cellStyle name="Обычный 2 5 4 7" xfId="6566" xr:uid="{00000000-0005-0000-0000-0000791D0000}"/>
    <cellStyle name="Обычный 2 5 4 8" xfId="6567" xr:uid="{00000000-0005-0000-0000-00007A1D0000}"/>
    <cellStyle name="Обычный 2 5 4 9" xfId="6568" xr:uid="{00000000-0005-0000-0000-00007B1D0000}"/>
    <cellStyle name="Обычный 2 5 4_Альбом_Персонал" xfId="6569" xr:uid="{00000000-0005-0000-0000-00007C1D0000}"/>
    <cellStyle name="Обычный 2 5 5" xfId="6570" xr:uid="{00000000-0005-0000-0000-00007D1D0000}"/>
    <cellStyle name="Обычный 2 5 5 2" xfId="6571" xr:uid="{00000000-0005-0000-0000-00007E1D0000}"/>
    <cellStyle name="Обычный 2 5 5 3" xfId="6572" xr:uid="{00000000-0005-0000-0000-00007F1D0000}"/>
    <cellStyle name="Обычный 2 5 6" xfId="6573" xr:uid="{00000000-0005-0000-0000-0000801D0000}"/>
    <cellStyle name="Обычный 2 5 6 2" xfId="6574" xr:uid="{00000000-0005-0000-0000-0000811D0000}"/>
    <cellStyle name="Обычный 2 5 6 3" xfId="6575" xr:uid="{00000000-0005-0000-0000-0000821D0000}"/>
    <cellStyle name="Обычный 2 5 7" xfId="6576" xr:uid="{00000000-0005-0000-0000-0000831D0000}"/>
    <cellStyle name="Обычный 2 5 7 2" xfId="6577" xr:uid="{00000000-0005-0000-0000-0000841D0000}"/>
    <cellStyle name="Обычный 2 5 8" xfId="6578" xr:uid="{00000000-0005-0000-0000-0000851D0000}"/>
    <cellStyle name="Обычный 2 5 9" xfId="6579" xr:uid="{00000000-0005-0000-0000-0000861D0000}"/>
    <cellStyle name="Обычный 2 50" xfId="6580" xr:uid="{00000000-0005-0000-0000-0000871D0000}"/>
    <cellStyle name="Обычный 2 50 2" xfId="12069" xr:uid="{00000000-0005-0000-0000-0000881D0000}"/>
    <cellStyle name="Обычный 2 50 3" xfId="13703" xr:uid="{00000000-0005-0000-0000-0000891D0000}"/>
    <cellStyle name="Обычный 2 51" xfId="6581" xr:uid="{00000000-0005-0000-0000-00008A1D0000}"/>
    <cellStyle name="Обычный 2 52" xfId="15105" xr:uid="{00000000-0005-0000-0000-000002000000}"/>
    <cellStyle name="Обычный 2 53" xfId="15108" xr:uid="{00000000-0005-0000-0000-000002000000}"/>
    <cellStyle name="Обычный 2 54" xfId="15107" xr:uid="{00000000-0005-0000-0000-000002000000}"/>
    <cellStyle name="Обычный 2 55" xfId="15109" xr:uid="{00000000-0005-0000-0000-000002000000}"/>
    <cellStyle name="Обычный 2 56" xfId="15110" xr:uid="{00000000-0005-0000-0000-000002000000}"/>
    <cellStyle name="Обычный 2 57" xfId="15116" xr:uid="{00000000-0005-0000-0000-000009000000}"/>
    <cellStyle name="Обычный 2 58" xfId="15200" xr:uid="{00000000-0005-0000-0000-000002000000}"/>
    <cellStyle name="Обычный 2 6" xfId="6582" xr:uid="{00000000-0005-0000-0000-00008B1D0000}"/>
    <cellStyle name="Обычный 2 6 10" xfId="6583" xr:uid="{00000000-0005-0000-0000-00008C1D0000}"/>
    <cellStyle name="Обычный 2 6 11" xfId="6584" xr:uid="{00000000-0005-0000-0000-00008D1D0000}"/>
    <cellStyle name="Обычный 2 6 12" xfId="6585" xr:uid="{00000000-0005-0000-0000-00008E1D0000}"/>
    <cellStyle name="Обычный 2 6 13" xfId="6586" xr:uid="{00000000-0005-0000-0000-00008F1D0000}"/>
    <cellStyle name="Обычный 2 6 14" xfId="6587" xr:uid="{00000000-0005-0000-0000-0000901D0000}"/>
    <cellStyle name="Обычный 2 6 15" xfId="6588" xr:uid="{00000000-0005-0000-0000-0000911D0000}"/>
    <cellStyle name="Обычный 2 6 16" xfId="6589" xr:uid="{00000000-0005-0000-0000-0000921D0000}"/>
    <cellStyle name="Обычный 2 6 17" xfId="6590" xr:uid="{00000000-0005-0000-0000-0000931D0000}"/>
    <cellStyle name="Обычный 2 6 2" xfId="6591" xr:uid="{00000000-0005-0000-0000-0000941D0000}"/>
    <cellStyle name="Обычный 2 6 2 10" xfId="6592" xr:uid="{00000000-0005-0000-0000-0000951D0000}"/>
    <cellStyle name="Обычный 2 6 2 11" xfId="6593" xr:uid="{00000000-0005-0000-0000-0000961D0000}"/>
    <cellStyle name="Обычный 2 6 2 12" xfId="6594" xr:uid="{00000000-0005-0000-0000-0000971D0000}"/>
    <cellStyle name="Обычный 2 6 2 13" xfId="6595" xr:uid="{00000000-0005-0000-0000-0000981D0000}"/>
    <cellStyle name="Обычный 2 6 2 14" xfId="6596" xr:uid="{00000000-0005-0000-0000-0000991D0000}"/>
    <cellStyle name="Обычный 2 6 2 15" xfId="6597" xr:uid="{00000000-0005-0000-0000-00009A1D0000}"/>
    <cellStyle name="Обычный 2 6 2 16" xfId="6598" xr:uid="{00000000-0005-0000-0000-00009B1D0000}"/>
    <cellStyle name="Обычный 2 6 2 2" xfId="6599" xr:uid="{00000000-0005-0000-0000-00009C1D0000}"/>
    <cellStyle name="Обычный 2 6 2 2 10" xfId="6600" xr:uid="{00000000-0005-0000-0000-00009D1D0000}"/>
    <cellStyle name="Обычный 2 6 2 2 11" xfId="6601" xr:uid="{00000000-0005-0000-0000-00009E1D0000}"/>
    <cellStyle name="Обычный 2 6 2 2 12" xfId="6602" xr:uid="{00000000-0005-0000-0000-00009F1D0000}"/>
    <cellStyle name="Обычный 2 6 2 2 13" xfId="6603" xr:uid="{00000000-0005-0000-0000-0000A01D0000}"/>
    <cellStyle name="Обычный 2 6 2 2 14" xfId="6604" xr:uid="{00000000-0005-0000-0000-0000A11D0000}"/>
    <cellStyle name="Обычный 2 6 2 2 15" xfId="6605" xr:uid="{00000000-0005-0000-0000-0000A21D0000}"/>
    <cellStyle name="Обычный 2 6 2 2 2" xfId="6606" xr:uid="{00000000-0005-0000-0000-0000A31D0000}"/>
    <cellStyle name="Обычный 2 6 2 2 2 10" xfId="6607" xr:uid="{00000000-0005-0000-0000-0000A41D0000}"/>
    <cellStyle name="Обычный 2 6 2 2 2 11" xfId="6608" xr:uid="{00000000-0005-0000-0000-0000A51D0000}"/>
    <cellStyle name="Обычный 2 6 2 2 2 12" xfId="6609" xr:uid="{00000000-0005-0000-0000-0000A61D0000}"/>
    <cellStyle name="Обычный 2 6 2 2 2 13" xfId="6610" xr:uid="{00000000-0005-0000-0000-0000A71D0000}"/>
    <cellStyle name="Обычный 2 6 2 2 2 14" xfId="6611" xr:uid="{00000000-0005-0000-0000-0000A81D0000}"/>
    <cellStyle name="Обычный 2 6 2 2 2 2" xfId="6612" xr:uid="{00000000-0005-0000-0000-0000A91D0000}"/>
    <cellStyle name="Обычный 2 6 2 2 2 3" xfId="6613" xr:uid="{00000000-0005-0000-0000-0000AA1D0000}"/>
    <cellStyle name="Обычный 2 6 2 2 2 4" xfId="6614" xr:uid="{00000000-0005-0000-0000-0000AB1D0000}"/>
    <cellStyle name="Обычный 2 6 2 2 2 5" xfId="6615" xr:uid="{00000000-0005-0000-0000-0000AC1D0000}"/>
    <cellStyle name="Обычный 2 6 2 2 2 6" xfId="6616" xr:uid="{00000000-0005-0000-0000-0000AD1D0000}"/>
    <cellStyle name="Обычный 2 6 2 2 2 7" xfId="6617" xr:uid="{00000000-0005-0000-0000-0000AE1D0000}"/>
    <cellStyle name="Обычный 2 6 2 2 2 8" xfId="6618" xr:uid="{00000000-0005-0000-0000-0000AF1D0000}"/>
    <cellStyle name="Обычный 2 6 2 2 2 9" xfId="6619" xr:uid="{00000000-0005-0000-0000-0000B01D0000}"/>
    <cellStyle name="Обычный 2 6 2 2 3" xfId="6620" xr:uid="{00000000-0005-0000-0000-0000B11D0000}"/>
    <cellStyle name="Обычный 2 6 2 2 4" xfId="6621" xr:uid="{00000000-0005-0000-0000-0000B21D0000}"/>
    <cellStyle name="Обычный 2 6 2 2 5" xfId="6622" xr:uid="{00000000-0005-0000-0000-0000B31D0000}"/>
    <cellStyle name="Обычный 2 6 2 2 6" xfId="6623" xr:uid="{00000000-0005-0000-0000-0000B41D0000}"/>
    <cellStyle name="Обычный 2 6 2 2 7" xfId="6624" xr:uid="{00000000-0005-0000-0000-0000B51D0000}"/>
    <cellStyle name="Обычный 2 6 2 2 8" xfId="6625" xr:uid="{00000000-0005-0000-0000-0000B61D0000}"/>
    <cellStyle name="Обычный 2 6 2 2 9" xfId="6626" xr:uid="{00000000-0005-0000-0000-0000B71D0000}"/>
    <cellStyle name="Обычный 2 6 2 3" xfId="6627" xr:uid="{00000000-0005-0000-0000-0000B81D0000}"/>
    <cellStyle name="Обычный 2 6 2 3 10" xfId="6628" xr:uid="{00000000-0005-0000-0000-0000B91D0000}"/>
    <cellStyle name="Обычный 2 6 2 3 11" xfId="6629" xr:uid="{00000000-0005-0000-0000-0000BA1D0000}"/>
    <cellStyle name="Обычный 2 6 2 3 12" xfId="6630" xr:uid="{00000000-0005-0000-0000-0000BB1D0000}"/>
    <cellStyle name="Обычный 2 6 2 3 13" xfId="6631" xr:uid="{00000000-0005-0000-0000-0000BC1D0000}"/>
    <cellStyle name="Обычный 2 6 2 3 14" xfId="6632" xr:uid="{00000000-0005-0000-0000-0000BD1D0000}"/>
    <cellStyle name="Обычный 2 6 2 3 2" xfId="6633" xr:uid="{00000000-0005-0000-0000-0000BE1D0000}"/>
    <cellStyle name="Обычный 2 6 2 3 3" xfId="6634" xr:uid="{00000000-0005-0000-0000-0000BF1D0000}"/>
    <cellStyle name="Обычный 2 6 2 3 4" xfId="6635" xr:uid="{00000000-0005-0000-0000-0000C01D0000}"/>
    <cellStyle name="Обычный 2 6 2 3 5" xfId="6636" xr:uid="{00000000-0005-0000-0000-0000C11D0000}"/>
    <cellStyle name="Обычный 2 6 2 3 6" xfId="6637" xr:uid="{00000000-0005-0000-0000-0000C21D0000}"/>
    <cellStyle name="Обычный 2 6 2 3 7" xfId="6638" xr:uid="{00000000-0005-0000-0000-0000C31D0000}"/>
    <cellStyle name="Обычный 2 6 2 3 8" xfId="6639" xr:uid="{00000000-0005-0000-0000-0000C41D0000}"/>
    <cellStyle name="Обычный 2 6 2 3 9" xfId="6640" xr:uid="{00000000-0005-0000-0000-0000C51D0000}"/>
    <cellStyle name="Обычный 2 6 2 4" xfId="6641" xr:uid="{00000000-0005-0000-0000-0000C61D0000}"/>
    <cellStyle name="Обычный 2 6 2 5" xfId="6642" xr:uid="{00000000-0005-0000-0000-0000C71D0000}"/>
    <cellStyle name="Обычный 2 6 2 6" xfId="6643" xr:uid="{00000000-0005-0000-0000-0000C81D0000}"/>
    <cellStyle name="Обычный 2 6 2 7" xfId="6644" xr:uid="{00000000-0005-0000-0000-0000C91D0000}"/>
    <cellStyle name="Обычный 2 6 2 8" xfId="6645" xr:uid="{00000000-0005-0000-0000-0000CA1D0000}"/>
    <cellStyle name="Обычный 2 6 2 9" xfId="6646" xr:uid="{00000000-0005-0000-0000-0000CB1D0000}"/>
    <cellStyle name="Обычный 2 6 2_Альбом_Персонал" xfId="6647" xr:uid="{00000000-0005-0000-0000-0000CC1D0000}"/>
    <cellStyle name="Обычный 2 6 3" xfId="6648" xr:uid="{00000000-0005-0000-0000-0000CD1D0000}"/>
    <cellStyle name="Обычный 2 6 3 10" xfId="6649" xr:uid="{00000000-0005-0000-0000-0000CE1D0000}"/>
    <cellStyle name="Обычный 2 6 3 11" xfId="6650" xr:uid="{00000000-0005-0000-0000-0000CF1D0000}"/>
    <cellStyle name="Обычный 2 6 3 12" xfId="6651" xr:uid="{00000000-0005-0000-0000-0000D01D0000}"/>
    <cellStyle name="Обычный 2 6 3 13" xfId="6652" xr:uid="{00000000-0005-0000-0000-0000D11D0000}"/>
    <cellStyle name="Обычный 2 6 3 14" xfId="6653" xr:uid="{00000000-0005-0000-0000-0000D21D0000}"/>
    <cellStyle name="Обычный 2 6 3 15" xfId="6654" xr:uid="{00000000-0005-0000-0000-0000D31D0000}"/>
    <cellStyle name="Обычный 2 6 3 2" xfId="6655" xr:uid="{00000000-0005-0000-0000-0000D41D0000}"/>
    <cellStyle name="Обычный 2 6 3 2 10" xfId="6656" xr:uid="{00000000-0005-0000-0000-0000D51D0000}"/>
    <cellStyle name="Обычный 2 6 3 2 11" xfId="6657" xr:uid="{00000000-0005-0000-0000-0000D61D0000}"/>
    <cellStyle name="Обычный 2 6 3 2 12" xfId="6658" xr:uid="{00000000-0005-0000-0000-0000D71D0000}"/>
    <cellStyle name="Обычный 2 6 3 2 13" xfId="6659" xr:uid="{00000000-0005-0000-0000-0000D81D0000}"/>
    <cellStyle name="Обычный 2 6 3 2 14" xfId="6660" xr:uid="{00000000-0005-0000-0000-0000D91D0000}"/>
    <cellStyle name="Обычный 2 6 3 2 2" xfId="6661" xr:uid="{00000000-0005-0000-0000-0000DA1D0000}"/>
    <cellStyle name="Обычный 2 6 3 2 3" xfId="6662" xr:uid="{00000000-0005-0000-0000-0000DB1D0000}"/>
    <cellStyle name="Обычный 2 6 3 2 4" xfId="6663" xr:uid="{00000000-0005-0000-0000-0000DC1D0000}"/>
    <cellStyle name="Обычный 2 6 3 2 5" xfId="6664" xr:uid="{00000000-0005-0000-0000-0000DD1D0000}"/>
    <cellStyle name="Обычный 2 6 3 2 6" xfId="6665" xr:uid="{00000000-0005-0000-0000-0000DE1D0000}"/>
    <cellStyle name="Обычный 2 6 3 2 7" xfId="6666" xr:uid="{00000000-0005-0000-0000-0000DF1D0000}"/>
    <cellStyle name="Обычный 2 6 3 2 8" xfId="6667" xr:uid="{00000000-0005-0000-0000-0000E01D0000}"/>
    <cellStyle name="Обычный 2 6 3 2 9" xfId="6668" xr:uid="{00000000-0005-0000-0000-0000E11D0000}"/>
    <cellStyle name="Обычный 2 6 3 3" xfId="6669" xr:uid="{00000000-0005-0000-0000-0000E21D0000}"/>
    <cellStyle name="Обычный 2 6 3 4" xfId="6670" xr:uid="{00000000-0005-0000-0000-0000E31D0000}"/>
    <cellStyle name="Обычный 2 6 3 5" xfId="6671" xr:uid="{00000000-0005-0000-0000-0000E41D0000}"/>
    <cellStyle name="Обычный 2 6 3 6" xfId="6672" xr:uid="{00000000-0005-0000-0000-0000E51D0000}"/>
    <cellStyle name="Обычный 2 6 3 7" xfId="6673" xr:uid="{00000000-0005-0000-0000-0000E61D0000}"/>
    <cellStyle name="Обычный 2 6 3 8" xfId="6674" xr:uid="{00000000-0005-0000-0000-0000E71D0000}"/>
    <cellStyle name="Обычный 2 6 3 9" xfId="6675" xr:uid="{00000000-0005-0000-0000-0000E81D0000}"/>
    <cellStyle name="Обычный 2 6 4" xfId="6676" xr:uid="{00000000-0005-0000-0000-0000E91D0000}"/>
    <cellStyle name="Обычный 2 6 4 10" xfId="6677" xr:uid="{00000000-0005-0000-0000-0000EA1D0000}"/>
    <cellStyle name="Обычный 2 6 4 11" xfId="6678" xr:uid="{00000000-0005-0000-0000-0000EB1D0000}"/>
    <cellStyle name="Обычный 2 6 4 12" xfId="6679" xr:uid="{00000000-0005-0000-0000-0000EC1D0000}"/>
    <cellStyle name="Обычный 2 6 4 13" xfId="6680" xr:uid="{00000000-0005-0000-0000-0000ED1D0000}"/>
    <cellStyle name="Обычный 2 6 4 14" xfId="6681" xr:uid="{00000000-0005-0000-0000-0000EE1D0000}"/>
    <cellStyle name="Обычный 2 6 4 2" xfId="6682" xr:uid="{00000000-0005-0000-0000-0000EF1D0000}"/>
    <cellStyle name="Обычный 2 6 4 3" xfId="6683" xr:uid="{00000000-0005-0000-0000-0000F01D0000}"/>
    <cellStyle name="Обычный 2 6 4 4" xfId="6684" xr:uid="{00000000-0005-0000-0000-0000F11D0000}"/>
    <cellStyle name="Обычный 2 6 4 5" xfId="6685" xr:uid="{00000000-0005-0000-0000-0000F21D0000}"/>
    <cellStyle name="Обычный 2 6 4 6" xfId="6686" xr:uid="{00000000-0005-0000-0000-0000F31D0000}"/>
    <cellStyle name="Обычный 2 6 4 7" xfId="6687" xr:uid="{00000000-0005-0000-0000-0000F41D0000}"/>
    <cellStyle name="Обычный 2 6 4 8" xfId="6688" xr:uid="{00000000-0005-0000-0000-0000F51D0000}"/>
    <cellStyle name="Обычный 2 6 4 9" xfId="6689" xr:uid="{00000000-0005-0000-0000-0000F61D0000}"/>
    <cellStyle name="Обычный 2 6 5" xfId="6690" xr:uid="{00000000-0005-0000-0000-0000F71D0000}"/>
    <cellStyle name="Обычный 2 6 6" xfId="6691" xr:uid="{00000000-0005-0000-0000-0000F81D0000}"/>
    <cellStyle name="Обычный 2 6 7" xfId="6692" xr:uid="{00000000-0005-0000-0000-0000F91D0000}"/>
    <cellStyle name="Обычный 2 6 8" xfId="6693" xr:uid="{00000000-0005-0000-0000-0000FA1D0000}"/>
    <cellStyle name="Обычный 2 6 9" xfId="6694" xr:uid="{00000000-0005-0000-0000-0000FB1D0000}"/>
    <cellStyle name="Обычный 2 7" xfId="6695" xr:uid="{00000000-0005-0000-0000-0000FC1D0000}"/>
    <cellStyle name="Обычный 2 7 10" xfId="6696" xr:uid="{00000000-0005-0000-0000-0000FD1D0000}"/>
    <cellStyle name="Обычный 2 7 11" xfId="6697" xr:uid="{00000000-0005-0000-0000-0000FE1D0000}"/>
    <cellStyle name="Обычный 2 7 12" xfId="6698" xr:uid="{00000000-0005-0000-0000-0000FF1D0000}"/>
    <cellStyle name="Обычный 2 7 13" xfId="6699" xr:uid="{00000000-0005-0000-0000-0000001E0000}"/>
    <cellStyle name="Обычный 2 7 14" xfId="6700" xr:uid="{00000000-0005-0000-0000-0000011E0000}"/>
    <cellStyle name="Обычный 2 7 15" xfId="6701" xr:uid="{00000000-0005-0000-0000-0000021E0000}"/>
    <cellStyle name="Обычный 2 7 16" xfId="6702" xr:uid="{00000000-0005-0000-0000-0000031E0000}"/>
    <cellStyle name="Обычный 2 7 2" xfId="6703" xr:uid="{00000000-0005-0000-0000-0000041E0000}"/>
    <cellStyle name="Обычный 2 7 2 10" xfId="6704" xr:uid="{00000000-0005-0000-0000-0000051E0000}"/>
    <cellStyle name="Обычный 2 7 2 11" xfId="6705" xr:uid="{00000000-0005-0000-0000-0000061E0000}"/>
    <cellStyle name="Обычный 2 7 2 12" xfId="6706" xr:uid="{00000000-0005-0000-0000-0000071E0000}"/>
    <cellStyle name="Обычный 2 7 2 13" xfId="6707" xr:uid="{00000000-0005-0000-0000-0000081E0000}"/>
    <cellStyle name="Обычный 2 7 2 14" xfId="6708" xr:uid="{00000000-0005-0000-0000-0000091E0000}"/>
    <cellStyle name="Обычный 2 7 2 15" xfId="6709" xr:uid="{00000000-0005-0000-0000-00000A1E0000}"/>
    <cellStyle name="Обычный 2 7 2 2" xfId="6710" xr:uid="{00000000-0005-0000-0000-00000B1E0000}"/>
    <cellStyle name="Обычный 2 7 2 2 10" xfId="6711" xr:uid="{00000000-0005-0000-0000-00000C1E0000}"/>
    <cellStyle name="Обычный 2 7 2 2 11" xfId="6712" xr:uid="{00000000-0005-0000-0000-00000D1E0000}"/>
    <cellStyle name="Обычный 2 7 2 2 12" xfId="6713" xr:uid="{00000000-0005-0000-0000-00000E1E0000}"/>
    <cellStyle name="Обычный 2 7 2 2 13" xfId="6714" xr:uid="{00000000-0005-0000-0000-00000F1E0000}"/>
    <cellStyle name="Обычный 2 7 2 2 14" xfId="6715" xr:uid="{00000000-0005-0000-0000-0000101E0000}"/>
    <cellStyle name="Обычный 2 7 2 2 2" xfId="6716" xr:uid="{00000000-0005-0000-0000-0000111E0000}"/>
    <cellStyle name="Обычный 2 7 2 2 3" xfId="6717" xr:uid="{00000000-0005-0000-0000-0000121E0000}"/>
    <cellStyle name="Обычный 2 7 2 2 4" xfId="6718" xr:uid="{00000000-0005-0000-0000-0000131E0000}"/>
    <cellStyle name="Обычный 2 7 2 2 5" xfId="6719" xr:uid="{00000000-0005-0000-0000-0000141E0000}"/>
    <cellStyle name="Обычный 2 7 2 2 6" xfId="6720" xr:uid="{00000000-0005-0000-0000-0000151E0000}"/>
    <cellStyle name="Обычный 2 7 2 2 7" xfId="6721" xr:uid="{00000000-0005-0000-0000-0000161E0000}"/>
    <cellStyle name="Обычный 2 7 2 2 8" xfId="6722" xr:uid="{00000000-0005-0000-0000-0000171E0000}"/>
    <cellStyle name="Обычный 2 7 2 2 9" xfId="6723" xr:uid="{00000000-0005-0000-0000-0000181E0000}"/>
    <cellStyle name="Обычный 2 7 2 3" xfId="6724" xr:uid="{00000000-0005-0000-0000-0000191E0000}"/>
    <cellStyle name="Обычный 2 7 2 4" xfId="6725" xr:uid="{00000000-0005-0000-0000-00001A1E0000}"/>
    <cellStyle name="Обычный 2 7 2 5" xfId="6726" xr:uid="{00000000-0005-0000-0000-00001B1E0000}"/>
    <cellStyle name="Обычный 2 7 2 6" xfId="6727" xr:uid="{00000000-0005-0000-0000-00001C1E0000}"/>
    <cellStyle name="Обычный 2 7 2 7" xfId="6728" xr:uid="{00000000-0005-0000-0000-00001D1E0000}"/>
    <cellStyle name="Обычный 2 7 2 8" xfId="6729" xr:uid="{00000000-0005-0000-0000-00001E1E0000}"/>
    <cellStyle name="Обычный 2 7 2 9" xfId="6730" xr:uid="{00000000-0005-0000-0000-00001F1E0000}"/>
    <cellStyle name="Обычный 2 7 3" xfId="6731" xr:uid="{00000000-0005-0000-0000-0000201E0000}"/>
    <cellStyle name="Обычный 2 7 3 10" xfId="6732" xr:uid="{00000000-0005-0000-0000-0000211E0000}"/>
    <cellStyle name="Обычный 2 7 3 11" xfId="6733" xr:uid="{00000000-0005-0000-0000-0000221E0000}"/>
    <cellStyle name="Обычный 2 7 3 12" xfId="6734" xr:uid="{00000000-0005-0000-0000-0000231E0000}"/>
    <cellStyle name="Обычный 2 7 3 13" xfId="6735" xr:uid="{00000000-0005-0000-0000-0000241E0000}"/>
    <cellStyle name="Обычный 2 7 3 14" xfId="6736" xr:uid="{00000000-0005-0000-0000-0000251E0000}"/>
    <cellStyle name="Обычный 2 7 3 2" xfId="6737" xr:uid="{00000000-0005-0000-0000-0000261E0000}"/>
    <cellStyle name="Обычный 2 7 3 3" xfId="6738" xr:uid="{00000000-0005-0000-0000-0000271E0000}"/>
    <cellStyle name="Обычный 2 7 3 4" xfId="6739" xr:uid="{00000000-0005-0000-0000-0000281E0000}"/>
    <cellStyle name="Обычный 2 7 3 5" xfId="6740" xr:uid="{00000000-0005-0000-0000-0000291E0000}"/>
    <cellStyle name="Обычный 2 7 3 6" xfId="6741" xr:uid="{00000000-0005-0000-0000-00002A1E0000}"/>
    <cellStyle name="Обычный 2 7 3 7" xfId="6742" xr:uid="{00000000-0005-0000-0000-00002B1E0000}"/>
    <cellStyle name="Обычный 2 7 3 8" xfId="6743" xr:uid="{00000000-0005-0000-0000-00002C1E0000}"/>
    <cellStyle name="Обычный 2 7 3 9" xfId="6744" xr:uid="{00000000-0005-0000-0000-00002D1E0000}"/>
    <cellStyle name="Обычный 2 7 4" xfId="6745" xr:uid="{00000000-0005-0000-0000-00002E1E0000}"/>
    <cellStyle name="Обычный 2 7 5" xfId="6746" xr:uid="{00000000-0005-0000-0000-00002F1E0000}"/>
    <cellStyle name="Обычный 2 7 6" xfId="6747" xr:uid="{00000000-0005-0000-0000-0000301E0000}"/>
    <cellStyle name="Обычный 2 7 7" xfId="6748" xr:uid="{00000000-0005-0000-0000-0000311E0000}"/>
    <cellStyle name="Обычный 2 7 8" xfId="6749" xr:uid="{00000000-0005-0000-0000-0000321E0000}"/>
    <cellStyle name="Обычный 2 7 9" xfId="6750" xr:uid="{00000000-0005-0000-0000-0000331E0000}"/>
    <cellStyle name="Обычный 2 8" xfId="6751" xr:uid="{00000000-0005-0000-0000-0000341E0000}"/>
    <cellStyle name="Обычный 2 8 10" xfId="6752" xr:uid="{00000000-0005-0000-0000-0000351E0000}"/>
    <cellStyle name="Обычный 2 8 11" xfId="6753" xr:uid="{00000000-0005-0000-0000-0000361E0000}"/>
    <cellStyle name="Обычный 2 8 12" xfId="6754" xr:uid="{00000000-0005-0000-0000-0000371E0000}"/>
    <cellStyle name="Обычный 2 8 13" xfId="6755" xr:uid="{00000000-0005-0000-0000-0000381E0000}"/>
    <cellStyle name="Обычный 2 8 14" xfId="6756" xr:uid="{00000000-0005-0000-0000-0000391E0000}"/>
    <cellStyle name="Обычный 2 8 15" xfId="6757" xr:uid="{00000000-0005-0000-0000-00003A1E0000}"/>
    <cellStyle name="Обычный 2 8 2" xfId="6758" xr:uid="{00000000-0005-0000-0000-00003B1E0000}"/>
    <cellStyle name="Обычный 2 8 2 10" xfId="6759" xr:uid="{00000000-0005-0000-0000-00003C1E0000}"/>
    <cellStyle name="Обычный 2 8 2 11" xfId="6760" xr:uid="{00000000-0005-0000-0000-00003D1E0000}"/>
    <cellStyle name="Обычный 2 8 2 12" xfId="6761" xr:uid="{00000000-0005-0000-0000-00003E1E0000}"/>
    <cellStyle name="Обычный 2 8 2 13" xfId="6762" xr:uid="{00000000-0005-0000-0000-00003F1E0000}"/>
    <cellStyle name="Обычный 2 8 2 14" xfId="6763" xr:uid="{00000000-0005-0000-0000-0000401E0000}"/>
    <cellStyle name="Обычный 2 8 2 2" xfId="6764" xr:uid="{00000000-0005-0000-0000-0000411E0000}"/>
    <cellStyle name="Обычный 2 8 2 3" xfId="6765" xr:uid="{00000000-0005-0000-0000-0000421E0000}"/>
    <cellStyle name="Обычный 2 8 2 4" xfId="6766" xr:uid="{00000000-0005-0000-0000-0000431E0000}"/>
    <cellStyle name="Обычный 2 8 2 5" xfId="6767" xr:uid="{00000000-0005-0000-0000-0000441E0000}"/>
    <cellStyle name="Обычный 2 8 2 6" xfId="6768" xr:uid="{00000000-0005-0000-0000-0000451E0000}"/>
    <cellStyle name="Обычный 2 8 2 7" xfId="6769" xr:uid="{00000000-0005-0000-0000-0000461E0000}"/>
    <cellStyle name="Обычный 2 8 2 8" xfId="6770" xr:uid="{00000000-0005-0000-0000-0000471E0000}"/>
    <cellStyle name="Обычный 2 8 2 9" xfId="6771" xr:uid="{00000000-0005-0000-0000-0000481E0000}"/>
    <cellStyle name="Обычный 2 8 3" xfId="6772" xr:uid="{00000000-0005-0000-0000-0000491E0000}"/>
    <cellStyle name="Обычный 2 8 4" xfId="6773" xr:uid="{00000000-0005-0000-0000-00004A1E0000}"/>
    <cellStyle name="Обычный 2 8 5" xfId="6774" xr:uid="{00000000-0005-0000-0000-00004B1E0000}"/>
    <cellStyle name="Обычный 2 8 6" xfId="6775" xr:uid="{00000000-0005-0000-0000-00004C1E0000}"/>
    <cellStyle name="Обычный 2 8 7" xfId="6776" xr:uid="{00000000-0005-0000-0000-00004D1E0000}"/>
    <cellStyle name="Обычный 2 8 8" xfId="6777" xr:uid="{00000000-0005-0000-0000-00004E1E0000}"/>
    <cellStyle name="Обычный 2 8 9" xfId="6778" xr:uid="{00000000-0005-0000-0000-00004F1E0000}"/>
    <cellStyle name="Обычный 2 9" xfId="6779" xr:uid="{00000000-0005-0000-0000-0000501E0000}"/>
    <cellStyle name="Обычный 2 9 10" xfId="6780" xr:uid="{00000000-0005-0000-0000-0000511E0000}"/>
    <cellStyle name="Обычный 2 9 11" xfId="6781" xr:uid="{00000000-0005-0000-0000-0000521E0000}"/>
    <cellStyle name="Обычный 2 9 12" xfId="6782" xr:uid="{00000000-0005-0000-0000-0000531E0000}"/>
    <cellStyle name="Обычный 2 9 13" xfId="6783" xr:uid="{00000000-0005-0000-0000-0000541E0000}"/>
    <cellStyle name="Обычный 2 9 14" xfId="6784" xr:uid="{00000000-0005-0000-0000-0000551E0000}"/>
    <cellStyle name="Обычный 2 9 15" xfId="6785" xr:uid="{00000000-0005-0000-0000-0000561E0000}"/>
    <cellStyle name="Обычный 2 9 2" xfId="6786" xr:uid="{00000000-0005-0000-0000-0000571E0000}"/>
    <cellStyle name="Обычный 2 9 2 10" xfId="6787" xr:uid="{00000000-0005-0000-0000-0000581E0000}"/>
    <cellStyle name="Обычный 2 9 2 11" xfId="6788" xr:uid="{00000000-0005-0000-0000-0000591E0000}"/>
    <cellStyle name="Обычный 2 9 2 12" xfId="6789" xr:uid="{00000000-0005-0000-0000-00005A1E0000}"/>
    <cellStyle name="Обычный 2 9 2 13" xfId="6790" xr:uid="{00000000-0005-0000-0000-00005B1E0000}"/>
    <cellStyle name="Обычный 2 9 2 14" xfId="6791" xr:uid="{00000000-0005-0000-0000-00005C1E0000}"/>
    <cellStyle name="Обычный 2 9 2 2" xfId="6792" xr:uid="{00000000-0005-0000-0000-00005D1E0000}"/>
    <cellStyle name="Обычный 2 9 2 3" xfId="6793" xr:uid="{00000000-0005-0000-0000-00005E1E0000}"/>
    <cellStyle name="Обычный 2 9 2 4" xfId="6794" xr:uid="{00000000-0005-0000-0000-00005F1E0000}"/>
    <cellStyle name="Обычный 2 9 2 5" xfId="6795" xr:uid="{00000000-0005-0000-0000-0000601E0000}"/>
    <cellStyle name="Обычный 2 9 2 6" xfId="6796" xr:uid="{00000000-0005-0000-0000-0000611E0000}"/>
    <cellStyle name="Обычный 2 9 2 7" xfId="6797" xr:uid="{00000000-0005-0000-0000-0000621E0000}"/>
    <cellStyle name="Обычный 2 9 2 8" xfId="6798" xr:uid="{00000000-0005-0000-0000-0000631E0000}"/>
    <cellStyle name="Обычный 2 9 2 9" xfId="6799" xr:uid="{00000000-0005-0000-0000-0000641E0000}"/>
    <cellStyle name="Обычный 2 9 3" xfId="6800" xr:uid="{00000000-0005-0000-0000-0000651E0000}"/>
    <cellStyle name="Обычный 2 9 4" xfId="6801" xr:uid="{00000000-0005-0000-0000-0000661E0000}"/>
    <cellStyle name="Обычный 2 9 5" xfId="6802" xr:uid="{00000000-0005-0000-0000-0000671E0000}"/>
    <cellStyle name="Обычный 2 9 6" xfId="6803" xr:uid="{00000000-0005-0000-0000-0000681E0000}"/>
    <cellStyle name="Обычный 2 9 7" xfId="6804" xr:uid="{00000000-0005-0000-0000-0000691E0000}"/>
    <cellStyle name="Обычный 2 9 8" xfId="6805" xr:uid="{00000000-0005-0000-0000-00006A1E0000}"/>
    <cellStyle name="Обычный 2 9 9" xfId="6806" xr:uid="{00000000-0005-0000-0000-00006B1E0000}"/>
    <cellStyle name="Обычный 2_+Книга_01" xfId="6807" xr:uid="{00000000-0005-0000-0000-00006C1E0000}"/>
    <cellStyle name="Обычный 20" xfId="6808" xr:uid="{00000000-0005-0000-0000-00006D1E0000}"/>
    <cellStyle name="Обычный 20 10" xfId="6809" xr:uid="{00000000-0005-0000-0000-00006E1E0000}"/>
    <cellStyle name="Обычный 20 11" xfId="6810" xr:uid="{00000000-0005-0000-0000-00006F1E0000}"/>
    <cellStyle name="Обычный 20 12" xfId="6811" xr:uid="{00000000-0005-0000-0000-0000701E0000}"/>
    <cellStyle name="Обычный 20 13" xfId="6812" xr:uid="{00000000-0005-0000-0000-0000711E0000}"/>
    <cellStyle name="Обычный 20 14" xfId="6813" xr:uid="{00000000-0005-0000-0000-0000721E0000}"/>
    <cellStyle name="Обычный 20 15" xfId="6814" xr:uid="{00000000-0005-0000-0000-0000731E0000}"/>
    <cellStyle name="Обычный 20 16" xfId="6815" xr:uid="{00000000-0005-0000-0000-0000741E0000}"/>
    <cellStyle name="Обычный 20 2" xfId="6816" xr:uid="{00000000-0005-0000-0000-0000751E0000}"/>
    <cellStyle name="Обычный 20 2 10" xfId="6817" xr:uid="{00000000-0005-0000-0000-0000761E0000}"/>
    <cellStyle name="Обычный 20 2 11" xfId="6818" xr:uid="{00000000-0005-0000-0000-0000771E0000}"/>
    <cellStyle name="Обычный 20 2 12" xfId="6819" xr:uid="{00000000-0005-0000-0000-0000781E0000}"/>
    <cellStyle name="Обычный 20 2 13" xfId="6820" xr:uid="{00000000-0005-0000-0000-0000791E0000}"/>
    <cellStyle name="Обычный 20 2 14" xfId="6821" xr:uid="{00000000-0005-0000-0000-00007A1E0000}"/>
    <cellStyle name="Обычный 20 2 15" xfId="12070" xr:uid="{00000000-0005-0000-0000-00007B1E0000}"/>
    <cellStyle name="Обычный 20 2 16" xfId="13704" xr:uid="{00000000-0005-0000-0000-00007C1E0000}"/>
    <cellStyle name="Обычный 20 2 2" xfId="6822" xr:uid="{00000000-0005-0000-0000-00007D1E0000}"/>
    <cellStyle name="Обычный 20 2 2 2" xfId="6823" xr:uid="{00000000-0005-0000-0000-00007E1E0000}"/>
    <cellStyle name="Обычный 20 2 2 2 2" xfId="12072" xr:uid="{00000000-0005-0000-0000-00007F1E0000}"/>
    <cellStyle name="Обычный 20 2 2 2 3" xfId="13706" xr:uid="{00000000-0005-0000-0000-0000801E0000}"/>
    <cellStyle name="Обычный 20 2 2 3" xfId="6824" xr:uid="{00000000-0005-0000-0000-0000811E0000}"/>
    <cellStyle name="Обычный 20 2 2 3 2" xfId="12073" xr:uid="{00000000-0005-0000-0000-0000821E0000}"/>
    <cellStyle name="Обычный 20 2 2 3 3" xfId="13707" xr:uid="{00000000-0005-0000-0000-0000831E0000}"/>
    <cellStyle name="Обычный 20 2 2 4" xfId="12071" xr:uid="{00000000-0005-0000-0000-0000841E0000}"/>
    <cellStyle name="Обычный 20 2 2 5" xfId="13705" xr:uid="{00000000-0005-0000-0000-0000851E0000}"/>
    <cellStyle name="Обычный 20 2 3" xfId="6825" xr:uid="{00000000-0005-0000-0000-0000861E0000}"/>
    <cellStyle name="Обычный 20 2 3 2" xfId="12074" xr:uid="{00000000-0005-0000-0000-0000871E0000}"/>
    <cellStyle name="Обычный 20 2 3 3" xfId="13708" xr:uid="{00000000-0005-0000-0000-0000881E0000}"/>
    <cellStyle name="Обычный 20 2 4" xfId="6826" xr:uid="{00000000-0005-0000-0000-0000891E0000}"/>
    <cellStyle name="Обычный 20 2 4 2" xfId="12075" xr:uid="{00000000-0005-0000-0000-00008A1E0000}"/>
    <cellStyle name="Обычный 20 2 4 3" xfId="13709" xr:uid="{00000000-0005-0000-0000-00008B1E0000}"/>
    <cellStyle name="Обычный 20 2 5" xfId="6827" xr:uid="{00000000-0005-0000-0000-00008C1E0000}"/>
    <cellStyle name="Обычный 20 2 6" xfId="6828" xr:uid="{00000000-0005-0000-0000-00008D1E0000}"/>
    <cellStyle name="Обычный 20 2 7" xfId="6829" xr:uid="{00000000-0005-0000-0000-00008E1E0000}"/>
    <cellStyle name="Обычный 20 2 8" xfId="6830" xr:uid="{00000000-0005-0000-0000-00008F1E0000}"/>
    <cellStyle name="Обычный 20 2 9" xfId="6831" xr:uid="{00000000-0005-0000-0000-0000901E0000}"/>
    <cellStyle name="Обычный 20 3" xfId="6832" xr:uid="{00000000-0005-0000-0000-0000911E0000}"/>
    <cellStyle name="Обычный 20 3 2" xfId="6833" xr:uid="{00000000-0005-0000-0000-0000921E0000}"/>
    <cellStyle name="Обычный 20 3 2 2" xfId="6834" xr:uid="{00000000-0005-0000-0000-0000931E0000}"/>
    <cellStyle name="Обычный 20 3 2 3" xfId="12077" xr:uid="{00000000-0005-0000-0000-0000941E0000}"/>
    <cellStyle name="Обычный 20 3 2 4" xfId="13711" xr:uid="{00000000-0005-0000-0000-0000951E0000}"/>
    <cellStyle name="Обычный 20 3 3" xfId="6835" xr:uid="{00000000-0005-0000-0000-0000961E0000}"/>
    <cellStyle name="Обычный 20 3 3 2" xfId="12078" xr:uid="{00000000-0005-0000-0000-0000971E0000}"/>
    <cellStyle name="Обычный 20 3 3 3" xfId="13712" xr:uid="{00000000-0005-0000-0000-0000981E0000}"/>
    <cellStyle name="Обычный 20 3 4" xfId="6836" xr:uid="{00000000-0005-0000-0000-0000991E0000}"/>
    <cellStyle name="Обычный 20 3 5" xfId="12076" xr:uid="{00000000-0005-0000-0000-00009A1E0000}"/>
    <cellStyle name="Обычный 20 3 6" xfId="13710" xr:uid="{00000000-0005-0000-0000-00009B1E0000}"/>
    <cellStyle name="Обычный 20 4" xfId="6837" xr:uid="{00000000-0005-0000-0000-00009C1E0000}"/>
    <cellStyle name="Обычный 20 4 2" xfId="6838" xr:uid="{00000000-0005-0000-0000-00009D1E0000}"/>
    <cellStyle name="Обычный 20 4 2 2" xfId="12080" xr:uid="{00000000-0005-0000-0000-00009E1E0000}"/>
    <cellStyle name="Обычный 20 4 2 3" xfId="13714" xr:uid="{00000000-0005-0000-0000-00009F1E0000}"/>
    <cellStyle name="Обычный 20 4 3" xfId="6839" xr:uid="{00000000-0005-0000-0000-0000A01E0000}"/>
    <cellStyle name="Обычный 20 4 4" xfId="12079" xr:uid="{00000000-0005-0000-0000-0000A11E0000}"/>
    <cellStyle name="Обычный 20 4 5" xfId="13713" xr:uid="{00000000-0005-0000-0000-0000A21E0000}"/>
    <cellStyle name="Обычный 20 5" xfId="6840" xr:uid="{00000000-0005-0000-0000-0000A31E0000}"/>
    <cellStyle name="Обычный 20 5 2" xfId="6841" xr:uid="{00000000-0005-0000-0000-0000A41E0000}"/>
    <cellStyle name="Обычный 20 5 3" xfId="12081" xr:uid="{00000000-0005-0000-0000-0000A51E0000}"/>
    <cellStyle name="Обычный 20 5 4" xfId="13715" xr:uid="{00000000-0005-0000-0000-0000A61E0000}"/>
    <cellStyle name="Обычный 20 6" xfId="6842" xr:uid="{00000000-0005-0000-0000-0000A71E0000}"/>
    <cellStyle name="Обычный 20 6 2" xfId="12082" xr:uid="{00000000-0005-0000-0000-0000A81E0000}"/>
    <cellStyle name="Обычный 20 6 3" xfId="13716" xr:uid="{00000000-0005-0000-0000-0000A91E0000}"/>
    <cellStyle name="Обычный 20 7" xfId="6843" xr:uid="{00000000-0005-0000-0000-0000AA1E0000}"/>
    <cellStyle name="Обычный 20 8" xfId="6844" xr:uid="{00000000-0005-0000-0000-0000AB1E0000}"/>
    <cellStyle name="Обычный 20 9" xfId="6845" xr:uid="{00000000-0005-0000-0000-0000AC1E0000}"/>
    <cellStyle name="Обычный 200" xfId="6846" xr:uid="{00000000-0005-0000-0000-0000AD1E0000}"/>
    <cellStyle name="Обычный 201" xfId="6847" xr:uid="{00000000-0005-0000-0000-0000AE1E0000}"/>
    <cellStyle name="Обычный 201 2" xfId="6848" xr:uid="{00000000-0005-0000-0000-0000AF1E0000}"/>
    <cellStyle name="Обычный 201 3" xfId="6849" xr:uid="{00000000-0005-0000-0000-0000B01E0000}"/>
    <cellStyle name="Обычный 201 4" xfId="6850" xr:uid="{00000000-0005-0000-0000-0000B11E0000}"/>
    <cellStyle name="Обычный 201 5" xfId="6851" xr:uid="{00000000-0005-0000-0000-0000B21E0000}"/>
    <cellStyle name="Обычный 202" xfId="6852" xr:uid="{00000000-0005-0000-0000-0000B31E0000}"/>
    <cellStyle name="Обычный 202 2" xfId="6853" xr:uid="{00000000-0005-0000-0000-0000B41E0000}"/>
    <cellStyle name="Обычный 202 3" xfId="6854" xr:uid="{00000000-0005-0000-0000-0000B51E0000}"/>
    <cellStyle name="Обычный 202 4" xfId="6855" xr:uid="{00000000-0005-0000-0000-0000B61E0000}"/>
    <cellStyle name="Обычный 202 5" xfId="6856" xr:uid="{00000000-0005-0000-0000-0000B71E0000}"/>
    <cellStyle name="Обычный 203" xfId="6857" xr:uid="{00000000-0005-0000-0000-0000B81E0000}"/>
    <cellStyle name="Обычный 204" xfId="6858" xr:uid="{00000000-0005-0000-0000-0000B91E0000}"/>
    <cellStyle name="Обычный 205" xfId="6859" xr:uid="{00000000-0005-0000-0000-0000BA1E0000}"/>
    <cellStyle name="Обычный 205 2" xfId="6860" xr:uid="{00000000-0005-0000-0000-0000BB1E0000}"/>
    <cellStyle name="Обычный 205 3" xfId="6861" xr:uid="{00000000-0005-0000-0000-0000BC1E0000}"/>
    <cellStyle name="Обычный 205 4" xfId="6862" xr:uid="{00000000-0005-0000-0000-0000BD1E0000}"/>
    <cellStyle name="Обычный 205 5" xfId="6863" xr:uid="{00000000-0005-0000-0000-0000BE1E0000}"/>
    <cellStyle name="Обычный 206" xfId="6864" xr:uid="{00000000-0005-0000-0000-0000BF1E0000}"/>
    <cellStyle name="Обычный 206 2" xfId="6865" xr:uid="{00000000-0005-0000-0000-0000C01E0000}"/>
    <cellStyle name="Обычный 206 3" xfId="6866" xr:uid="{00000000-0005-0000-0000-0000C11E0000}"/>
    <cellStyle name="Обычный 206 4" xfId="6867" xr:uid="{00000000-0005-0000-0000-0000C21E0000}"/>
    <cellStyle name="Обычный 206 5" xfId="6868" xr:uid="{00000000-0005-0000-0000-0000C31E0000}"/>
    <cellStyle name="Обычный 207" xfId="6869" xr:uid="{00000000-0005-0000-0000-0000C41E0000}"/>
    <cellStyle name="Обычный 208" xfId="6870" xr:uid="{00000000-0005-0000-0000-0000C51E0000}"/>
    <cellStyle name="Обычный 209" xfId="6871" xr:uid="{00000000-0005-0000-0000-0000C61E0000}"/>
    <cellStyle name="Обычный 21" xfId="6872" xr:uid="{00000000-0005-0000-0000-0000C71E0000}"/>
    <cellStyle name="Обычный 21 10" xfId="6873" xr:uid="{00000000-0005-0000-0000-0000C81E0000}"/>
    <cellStyle name="Обычный 21 11" xfId="6874" xr:uid="{00000000-0005-0000-0000-0000C91E0000}"/>
    <cellStyle name="Обычный 21 12" xfId="6875" xr:uid="{00000000-0005-0000-0000-0000CA1E0000}"/>
    <cellStyle name="Обычный 21 13" xfId="6876" xr:uid="{00000000-0005-0000-0000-0000CB1E0000}"/>
    <cellStyle name="Обычный 21 14" xfId="6877" xr:uid="{00000000-0005-0000-0000-0000CC1E0000}"/>
    <cellStyle name="Обычный 21 15" xfId="6878" xr:uid="{00000000-0005-0000-0000-0000CD1E0000}"/>
    <cellStyle name="Обычный 21 16" xfId="12083" xr:uid="{00000000-0005-0000-0000-0000CE1E0000}"/>
    <cellStyle name="Обычный 21 17" xfId="13717" xr:uid="{00000000-0005-0000-0000-0000CF1E0000}"/>
    <cellStyle name="Обычный 21 2" xfId="6879" xr:uid="{00000000-0005-0000-0000-0000D01E0000}"/>
    <cellStyle name="Обычный 21 2 10" xfId="6880" xr:uid="{00000000-0005-0000-0000-0000D11E0000}"/>
    <cellStyle name="Обычный 21 2 11" xfId="6881" xr:uid="{00000000-0005-0000-0000-0000D21E0000}"/>
    <cellStyle name="Обычный 21 2 12" xfId="6882" xr:uid="{00000000-0005-0000-0000-0000D31E0000}"/>
    <cellStyle name="Обычный 21 2 13" xfId="6883" xr:uid="{00000000-0005-0000-0000-0000D41E0000}"/>
    <cellStyle name="Обычный 21 2 14" xfId="6884" xr:uid="{00000000-0005-0000-0000-0000D51E0000}"/>
    <cellStyle name="Обычный 21 2 2" xfId="6885" xr:uid="{00000000-0005-0000-0000-0000D61E0000}"/>
    <cellStyle name="Обычный 21 2 3" xfId="6886" xr:uid="{00000000-0005-0000-0000-0000D71E0000}"/>
    <cellStyle name="Обычный 21 2 4" xfId="6887" xr:uid="{00000000-0005-0000-0000-0000D81E0000}"/>
    <cellStyle name="Обычный 21 2 5" xfId="6888" xr:uid="{00000000-0005-0000-0000-0000D91E0000}"/>
    <cellStyle name="Обычный 21 2 6" xfId="6889" xr:uid="{00000000-0005-0000-0000-0000DA1E0000}"/>
    <cellStyle name="Обычный 21 2 7" xfId="6890" xr:uid="{00000000-0005-0000-0000-0000DB1E0000}"/>
    <cellStyle name="Обычный 21 2 8" xfId="6891" xr:uid="{00000000-0005-0000-0000-0000DC1E0000}"/>
    <cellStyle name="Обычный 21 2 9" xfId="6892" xr:uid="{00000000-0005-0000-0000-0000DD1E0000}"/>
    <cellStyle name="Обычный 21 3" xfId="6893" xr:uid="{00000000-0005-0000-0000-0000DE1E0000}"/>
    <cellStyle name="Обычный 21 3 2" xfId="6894" xr:uid="{00000000-0005-0000-0000-0000DF1E0000}"/>
    <cellStyle name="Обычный 21 3 3" xfId="6895" xr:uid="{00000000-0005-0000-0000-0000E01E0000}"/>
    <cellStyle name="Обычный 21 4" xfId="6896" xr:uid="{00000000-0005-0000-0000-0000E11E0000}"/>
    <cellStyle name="Обычный 21 5" xfId="6897" xr:uid="{00000000-0005-0000-0000-0000E21E0000}"/>
    <cellStyle name="Обычный 21 6" xfId="6898" xr:uid="{00000000-0005-0000-0000-0000E31E0000}"/>
    <cellStyle name="Обычный 21 7" xfId="6899" xr:uid="{00000000-0005-0000-0000-0000E41E0000}"/>
    <cellStyle name="Обычный 21 8" xfId="6900" xr:uid="{00000000-0005-0000-0000-0000E51E0000}"/>
    <cellStyle name="Обычный 21 9" xfId="6901" xr:uid="{00000000-0005-0000-0000-0000E61E0000}"/>
    <cellStyle name="Обычный 210" xfId="6902" xr:uid="{00000000-0005-0000-0000-0000E71E0000}"/>
    <cellStyle name="Обычный 210 2" xfId="6903" xr:uid="{00000000-0005-0000-0000-0000E81E0000}"/>
    <cellStyle name="Обычный 210 3" xfId="6904" xr:uid="{00000000-0005-0000-0000-0000E91E0000}"/>
    <cellStyle name="Обычный 210 4" xfId="6905" xr:uid="{00000000-0005-0000-0000-0000EA1E0000}"/>
    <cellStyle name="Обычный 210 5" xfId="6906" xr:uid="{00000000-0005-0000-0000-0000EB1E0000}"/>
    <cellStyle name="Обычный 211" xfId="6907" xr:uid="{00000000-0005-0000-0000-0000EC1E0000}"/>
    <cellStyle name="Обычный 211 2" xfId="6908" xr:uid="{00000000-0005-0000-0000-0000ED1E0000}"/>
    <cellStyle name="Обычный 211 3" xfId="6909" xr:uid="{00000000-0005-0000-0000-0000EE1E0000}"/>
    <cellStyle name="Обычный 211 4" xfId="6910" xr:uid="{00000000-0005-0000-0000-0000EF1E0000}"/>
    <cellStyle name="Обычный 211 5" xfId="6911" xr:uid="{00000000-0005-0000-0000-0000F01E0000}"/>
    <cellStyle name="Обычный 212" xfId="6912" xr:uid="{00000000-0005-0000-0000-0000F11E0000}"/>
    <cellStyle name="Обычный 213" xfId="6913" xr:uid="{00000000-0005-0000-0000-0000F21E0000}"/>
    <cellStyle name="Обычный 214" xfId="6914" xr:uid="{00000000-0005-0000-0000-0000F31E0000}"/>
    <cellStyle name="Обычный 214 2" xfId="6915" xr:uid="{00000000-0005-0000-0000-0000F41E0000}"/>
    <cellStyle name="Обычный 214 3" xfId="6916" xr:uid="{00000000-0005-0000-0000-0000F51E0000}"/>
    <cellStyle name="Обычный 214 4" xfId="6917" xr:uid="{00000000-0005-0000-0000-0000F61E0000}"/>
    <cellStyle name="Обычный 214 5" xfId="6918" xr:uid="{00000000-0005-0000-0000-0000F71E0000}"/>
    <cellStyle name="Обычный 215" xfId="6919" xr:uid="{00000000-0005-0000-0000-0000F81E0000}"/>
    <cellStyle name="Обычный 215 2" xfId="6920" xr:uid="{00000000-0005-0000-0000-0000F91E0000}"/>
    <cellStyle name="Обычный 215 3" xfId="6921" xr:uid="{00000000-0005-0000-0000-0000FA1E0000}"/>
    <cellStyle name="Обычный 215 4" xfId="6922" xr:uid="{00000000-0005-0000-0000-0000FB1E0000}"/>
    <cellStyle name="Обычный 215 5" xfId="6923" xr:uid="{00000000-0005-0000-0000-0000FC1E0000}"/>
    <cellStyle name="Обычный 216" xfId="6924" xr:uid="{00000000-0005-0000-0000-0000FD1E0000}"/>
    <cellStyle name="Обычный 217" xfId="6925" xr:uid="{00000000-0005-0000-0000-0000FE1E0000}"/>
    <cellStyle name="Обычный 218" xfId="6926" xr:uid="{00000000-0005-0000-0000-0000FF1E0000}"/>
    <cellStyle name="Обычный 218 2" xfId="6927" xr:uid="{00000000-0005-0000-0000-0000001F0000}"/>
    <cellStyle name="Обычный 218 3" xfId="6928" xr:uid="{00000000-0005-0000-0000-0000011F0000}"/>
    <cellStyle name="Обычный 218 4" xfId="6929" xr:uid="{00000000-0005-0000-0000-0000021F0000}"/>
    <cellStyle name="Обычный 218 5" xfId="6930" xr:uid="{00000000-0005-0000-0000-0000031F0000}"/>
    <cellStyle name="Обычный 219" xfId="6931" xr:uid="{00000000-0005-0000-0000-0000041F0000}"/>
    <cellStyle name="Обычный 219 2" xfId="6932" xr:uid="{00000000-0005-0000-0000-0000051F0000}"/>
    <cellStyle name="Обычный 219 3" xfId="6933" xr:uid="{00000000-0005-0000-0000-0000061F0000}"/>
    <cellStyle name="Обычный 219 4" xfId="6934" xr:uid="{00000000-0005-0000-0000-0000071F0000}"/>
    <cellStyle name="Обычный 219 5" xfId="6935" xr:uid="{00000000-0005-0000-0000-0000081F0000}"/>
    <cellStyle name="Обычный 22" xfId="6936" xr:uid="{00000000-0005-0000-0000-0000091F0000}"/>
    <cellStyle name="Обычный 22 10" xfId="6937" xr:uid="{00000000-0005-0000-0000-00000A1F0000}"/>
    <cellStyle name="Обычный 22 11" xfId="6938" xr:uid="{00000000-0005-0000-0000-00000B1F0000}"/>
    <cellStyle name="Обычный 22 12" xfId="6939" xr:uid="{00000000-0005-0000-0000-00000C1F0000}"/>
    <cellStyle name="Обычный 22 13" xfId="6940" xr:uid="{00000000-0005-0000-0000-00000D1F0000}"/>
    <cellStyle name="Обычный 22 14" xfId="6941" xr:uid="{00000000-0005-0000-0000-00000E1F0000}"/>
    <cellStyle name="Обычный 22 15" xfId="6942" xr:uid="{00000000-0005-0000-0000-00000F1F0000}"/>
    <cellStyle name="Обычный 22 2" xfId="6943" xr:uid="{00000000-0005-0000-0000-0000101F0000}"/>
    <cellStyle name="Обычный 22 2 10" xfId="6944" xr:uid="{00000000-0005-0000-0000-0000111F0000}"/>
    <cellStyle name="Обычный 22 2 11" xfId="6945" xr:uid="{00000000-0005-0000-0000-0000121F0000}"/>
    <cellStyle name="Обычный 22 2 12" xfId="6946" xr:uid="{00000000-0005-0000-0000-0000131F0000}"/>
    <cellStyle name="Обычный 22 2 13" xfId="6947" xr:uid="{00000000-0005-0000-0000-0000141F0000}"/>
    <cellStyle name="Обычный 22 2 14" xfId="6948" xr:uid="{00000000-0005-0000-0000-0000151F0000}"/>
    <cellStyle name="Обычный 22 2 15" xfId="12084" xr:uid="{00000000-0005-0000-0000-0000161F0000}"/>
    <cellStyle name="Обычный 22 2 16" xfId="13718" xr:uid="{00000000-0005-0000-0000-0000171F0000}"/>
    <cellStyle name="Обычный 22 2 2" xfId="6949" xr:uid="{00000000-0005-0000-0000-0000181F0000}"/>
    <cellStyle name="Обычный 22 2 2 2" xfId="12085" xr:uid="{00000000-0005-0000-0000-0000191F0000}"/>
    <cellStyle name="Обычный 22 2 2 3" xfId="13719" xr:uid="{00000000-0005-0000-0000-00001A1F0000}"/>
    <cellStyle name="Обычный 22 2 3" xfId="6950" xr:uid="{00000000-0005-0000-0000-00001B1F0000}"/>
    <cellStyle name="Обычный 22 2 3 2" xfId="12086" xr:uid="{00000000-0005-0000-0000-00001C1F0000}"/>
    <cellStyle name="Обычный 22 2 3 3" xfId="13720" xr:uid="{00000000-0005-0000-0000-00001D1F0000}"/>
    <cellStyle name="Обычный 22 2 4" xfId="6951" xr:uid="{00000000-0005-0000-0000-00001E1F0000}"/>
    <cellStyle name="Обычный 22 2 5" xfId="6952" xr:uid="{00000000-0005-0000-0000-00001F1F0000}"/>
    <cellStyle name="Обычный 22 2 6" xfId="6953" xr:uid="{00000000-0005-0000-0000-0000201F0000}"/>
    <cellStyle name="Обычный 22 2 7" xfId="6954" xr:uid="{00000000-0005-0000-0000-0000211F0000}"/>
    <cellStyle name="Обычный 22 2 8" xfId="6955" xr:uid="{00000000-0005-0000-0000-0000221F0000}"/>
    <cellStyle name="Обычный 22 2 9" xfId="6956" xr:uid="{00000000-0005-0000-0000-0000231F0000}"/>
    <cellStyle name="Обычный 22 3" xfId="6957" xr:uid="{00000000-0005-0000-0000-0000241F0000}"/>
    <cellStyle name="Обычный 22 3 2" xfId="6958" xr:uid="{00000000-0005-0000-0000-0000251F0000}"/>
    <cellStyle name="Обычный 22 3 3" xfId="6959" xr:uid="{00000000-0005-0000-0000-0000261F0000}"/>
    <cellStyle name="Обычный 22 3 4" xfId="12087" xr:uid="{00000000-0005-0000-0000-0000271F0000}"/>
    <cellStyle name="Обычный 22 3 5" xfId="13721" xr:uid="{00000000-0005-0000-0000-0000281F0000}"/>
    <cellStyle name="Обычный 22 4" xfId="6960" xr:uid="{00000000-0005-0000-0000-0000291F0000}"/>
    <cellStyle name="Обычный 22 4 2" xfId="6961" xr:uid="{00000000-0005-0000-0000-00002A1F0000}"/>
    <cellStyle name="Обычный 22 4 3" xfId="12088" xr:uid="{00000000-0005-0000-0000-00002B1F0000}"/>
    <cellStyle name="Обычный 22 4 4" xfId="13722" xr:uid="{00000000-0005-0000-0000-00002C1F0000}"/>
    <cellStyle name="Обычный 22 5" xfId="6962" xr:uid="{00000000-0005-0000-0000-00002D1F0000}"/>
    <cellStyle name="Обычный 22 5 2" xfId="6963" xr:uid="{00000000-0005-0000-0000-00002E1F0000}"/>
    <cellStyle name="Обычный 22 5 3" xfId="12089" xr:uid="{00000000-0005-0000-0000-00002F1F0000}"/>
    <cellStyle name="Обычный 22 5 4" xfId="13723" xr:uid="{00000000-0005-0000-0000-0000301F0000}"/>
    <cellStyle name="Обычный 22 6" xfId="6964" xr:uid="{00000000-0005-0000-0000-0000311F0000}"/>
    <cellStyle name="Обычный 22 7" xfId="6965" xr:uid="{00000000-0005-0000-0000-0000321F0000}"/>
    <cellStyle name="Обычный 22 8" xfId="6966" xr:uid="{00000000-0005-0000-0000-0000331F0000}"/>
    <cellStyle name="Обычный 22 9" xfId="6967" xr:uid="{00000000-0005-0000-0000-0000341F0000}"/>
    <cellStyle name="Обычный 220" xfId="6968" xr:uid="{00000000-0005-0000-0000-0000351F0000}"/>
    <cellStyle name="Обычный 221" xfId="6969" xr:uid="{00000000-0005-0000-0000-0000361F0000}"/>
    <cellStyle name="Обычный 222" xfId="6970" xr:uid="{00000000-0005-0000-0000-0000371F0000}"/>
    <cellStyle name="Обычный 222 2" xfId="6971" xr:uid="{00000000-0005-0000-0000-0000381F0000}"/>
    <cellStyle name="Обычный 222 3" xfId="6972" xr:uid="{00000000-0005-0000-0000-0000391F0000}"/>
    <cellStyle name="Обычный 222 4" xfId="6973" xr:uid="{00000000-0005-0000-0000-00003A1F0000}"/>
    <cellStyle name="Обычный 222 5" xfId="6974" xr:uid="{00000000-0005-0000-0000-00003B1F0000}"/>
    <cellStyle name="Обычный 223" xfId="6975" xr:uid="{00000000-0005-0000-0000-00003C1F0000}"/>
    <cellStyle name="Обычный 223 2" xfId="6976" xr:uid="{00000000-0005-0000-0000-00003D1F0000}"/>
    <cellStyle name="Обычный 223 3" xfId="6977" xr:uid="{00000000-0005-0000-0000-00003E1F0000}"/>
    <cellStyle name="Обычный 223 4" xfId="6978" xr:uid="{00000000-0005-0000-0000-00003F1F0000}"/>
    <cellStyle name="Обычный 223 5" xfId="6979" xr:uid="{00000000-0005-0000-0000-0000401F0000}"/>
    <cellStyle name="Обычный 224" xfId="6980" xr:uid="{00000000-0005-0000-0000-0000411F0000}"/>
    <cellStyle name="Обычный 225" xfId="6981" xr:uid="{00000000-0005-0000-0000-0000421F0000}"/>
    <cellStyle name="Обычный 226" xfId="6982" xr:uid="{00000000-0005-0000-0000-0000431F0000}"/>
    <cellStyle name="Обычный 226 2" xfId="6983" xr:uid="{00000000-0005-0000-0000-0000441F0000}"/>
    <cellStyle name="Обычный 226 3" xfId="6984" xr:uid="{00000000-0005-0000-0000-0000451F0000}"/>
    <cellStyle name="Обычный 226 4" xfId="6985" xr:uid="{00000000-0005-0000-0000-0000461F0000}"/>
    <cellStyle name="Обычный 226 5" xfId="6986" xr:uid="{00000000-0005-0000-0000-0000471F0000}"/>
    <cellStyle name="Обычный 227" xfId="6987" xr:uid="{00000000-0005-0000-0000-0000481F0000}"/>
    <cellStyle name="Обычный 227 2" xfId="6988" xr:uid="{00000000-0005-0000-0000-0000491F0000}"/>
    <cellStyle name="Обычный 227 3" xfId="6989" xr:uid="{00000000-0005-0000-0000-00004A1F0000}"/>
    <cellStyle name="Обычный 227 4" xfId="6990" xr:uid="{00000000-0005-0000-0000-00004B1F0000}"/>
    <cellStyle name="Обычный 227 5" xfId="6991" xr:uid="{00000000-0005-0000-0000-00004C1F0000}"/>
    <cellStyle name="Обычный 228" xfId="6992" xr:uid="{00000000-0005-0000-0000-00004D1F0000}"/>
    <cellStyle name="Обычный 228 2" xfId="6993" xr:uid="{00000000-0005-0000-0000-00004E1F0000}"/>
    <cellStyle name="Обычный 228 3" xfId="6994" xr:uid="{00000000-0005-0000-0000-00004F1F0000}"/>
    <cellStyle name="Обычный 228 4" xfId="6995" xr:uid="{00000000-0005-0000-0000-0000501F0000}"/>
    <cellStyle name="Обычный 228 4 2" xfId="12090" xr:uid="{00000000-0005-0000-0000-0000511F0000}"/>
    <cellStyle name="Обычный 228 4 3" xfId="13724" xr:uid="{00000000-0005-0000-0000-0000521F0000}"/>
    <cellStyle name="Обычный 229" xfId="6996" xr:uid="{00000000-0005-0000-0000-0000531F0000}"/>
    <cellStyle name="Обычный 229 2" xfId="6997" xr:uid="{00000000-0005-0000-0000-0000541F0000}"/>
    <cellStyle name="Обычный 229 3" xfId="6998" xr:uid="{00000000-0005-0000-0000-0000551F0000}"/>
    <cellStyle name="Обычный 229 3 2" xfId="12091" xr:uid="{00000000-0005-0000-0000-0000561F0000}"/>
    <cellStyle name="Обычный 229 3 3" xfId="13725" xr:uid="{00000000-0005-0000-0000-0000571F0000}"/>
    <cellStyle name="Обычный 23" xfId="6999" xr:uid="{00000000-0005-0000-0000-0000581F0000}"/>
    <cellStyle name="Обычный 23 10" xfId="7000" xr:uid="{00000000-0005-0000-0000-0000591F0000}"/>
    <cellStyle name="Обычный 23 11" xfId="7001" xr:uid="{00000000-0005-0000-0000-00005A1F0000}"/>
    <cellStyle name="Обычный 23 12" xfId="7002" xr:uid="{00000000-0005-0000-0000-00005B1F0000}"/>
    <cellStyle name="Обычный 23 13" xfId="7003" xr:uid="{00000000-0005-0000-0000-00005C1F0000}"/>
    <cellStyle name="Обычный 23 14" xfId="7004" xr:uid="{00000000-0005-0000-0000-00005D1F0000}"/>
    <cellStyle name="Обычный 23 15" xfId="7005" xr:uid="{00000000-0005-0000-0000-00005E1F0000}"/>
    <cellStyle name="Обычный 23 16" xfId="12092" xr:uid="{00000000-0005-0000-0000-00005F1F0000}"/>
    <cellStyle name="Обычный 23 17" xfId="13726" xr:uid="{00000000-0005-0000-0000-0000601F0000}"/>
    <cellStyle name="Обычный 23 2" xfId="7006" xr:uid="{00000000-0005-0000-0000-0000611F0000}"/>
    <cellStyle name="Обычный 23 2 10" xfId="7007" xr:uid="{00000000-0005-0000-0000-0000621F0000}"/>
    <cellStyle name="Обычный 23 2 11" xfId="7008" xr:uid="{00000000-0005-0000-0000-0000631F0000}"/>
    <cellStyle name="Обычный 23 2 12" xfId="7009" xr:uid="{00000000-0005-0000-0000-0000641F0000}"/>
    <cellStyle name="Обычный 23 2 13" xfId="7010" xr:uid="{00000000-0005-0000-0000-0000651F0000}"/>
    <cellStyle name="Обычный 23 2 14" xfId="7011" xr:uid="{00000000-0005-0000-0000-0000661F0000}"/>
    <cellStyle name="Обычный 23 2 2" xfId="7012" xr:uid="{00000000-0005-0000-0000-0000671F0000}"/>
    <cellStyle name="Обычный 23 2 3" xfId="7013" xr:uid="{00000000-0005-0000-0000-0000681F0000}"/>
    <cellStyle name="Обычный 23 2 4" xfId="7014" xr:uid="{00000000-0005-0000-0000-0000691F0000}"/>
    <cellStyle name="Обычный 23 2 5" xfId="7015" xr:uid="{00000000-0005-0000-0000-00006A1F0000}"/>
    <cellStyle name="Обычный 23 2 6" xfId="7016" xr:uid="{00000000-0005-0000-0000-00006B1F0000}"/>
    <cellStyle name="Обычный 23 2 7" xfId="7017" xr:uid="{00000000-0005-0000-0000-00006C1F0000}"/>
    <cellStyle name="Обычный 23 2 8" xfId="7018" xr:uid="{00000000-0005-0000-0000-00006D1F0000}"/>
    <cellStyle name="Обычный 23 2 9" xfId="7019" xr:uid="{00000000-0005-0000-0000-00006E1F0000}"/>
    <cellStyle name="Обычный 23 3" xfId="7020" xr:uid="{00000000-0005-0000-0000-00006F1F0000}"/>
    <cellStyle name="Обычный 23 3 2" xfId="7021" xr:uid="{00000000-0005-0000-0000-0000701F0000}"/>
    <cellStyle name="Обычный 23 4" xfId="7022" xr:uid="{00000000-0005-0000-0000-0000711F0000}"/>
    <cellStyle name="Обычный 23 5" xfId="7023" xr:uid="{00000000-0005-0000-0000-0000721F0000}"/>
    <cellStyle name="Обычный 23 5 2" xfId="7024" xr:uid="{00000000-0005-0000-0000-0000731F0000}"/>
    <cellStyle name="Обычный 23 6" xfId="7025" xr:uid="{00000000-0005-0000-0000-0000741F0000}"/>
    <cellStyle name="Обычный 23 7" xfId="7026" xr:uid="{00000000-0005-0000-0000-0000751F0000}"/>
    <cellStyle name="Обычный 23 8" xfId="7027" xr:uid="{00000000-0005-0000-0000-0000761F0000}"/>
    <cellStyle name="Обычный 23 9" xfId="7028" xr:uid="{00000000-0005-0000-0000-0000771F0000}"/>
    <cellStyle name="Обычный 230" xfId="7029" xr:uid="{00000000-0005-0000-0000-0000781F0000}"/>
    <cellStyle name="Обычный 230 2" xfId="7030" xr:uid="{00000000-0005-0000-0000-0000791F0000}"/>
    <cellStyle name="Обычный 230 3" xfId="7031" xr:uid="{00000000-0005-0000-0000-00007A1F0000}"/>
    <cellStyle name="Обычный 231" xfId="7032" xr:uid="{00000000-0005-0000-0000-00007B1F0000}"/>
    <cellStyle name="Обычный 231 2" xfId="7033" xr:uid="{00000000-0005-0000-0000-00007C1F0000}"/>
    <cellStyle name="Обычный 231 3" xfId="7034" xr:uid="{00000000-0005-0000-0000-00007D1F0000}"/>
    <cellStyle name="Обычный 231 3 2" xfId="12093" xr:uid="{00000000-0005-0000-0000-00007E1F0000}"/>
    <cellStyle name="Обычный 231 3 3" xfId="13727" xr:uid="{00000000-0005-0000-0000-00007F1F0000}"/>
    <cellStyle name="Обычный 232" xfId="7035" xr:uid="{00000000-0005-0000-0000-0000801F0000}"/>
    <cellStyle name="Обычный 233" xfId="7036" xr:uid="{00000000-0005-0000-0000-0000811F0000}"/>
    <cellStyle name="Обычный 234" xfId="7037" xr:uid="{00000000-0005-0000-0000-0000821F0000}"/>
    <cellStyle name="Обычный 235" xfId="7038" xr:uid="{00000000-0005-0000-0000-0000831F0000}"/>
    <cellStyle name="Обычный 235 2" xfId="7039" xr:uid="{00000000-0005-0000-0000-0000841F0000}"/>
    <cellStyle name="Обычный 235 3" xfId="7040" xr:uid="{00000000-0005-0000-0000-0000851F0000}"/>
    <cellStyle name="Обычный 235 3 2" xfId="12094" xr:uid="{00000000-0005-0000-0000-0000861F0000}"/>
    <cellStyle name="Обычный 235 3 3" xfId="13728" xr:uid="{00000000-0005-0000-0000-0000871F0000}"/>
    <cellStyle name="Обычный 236" xfId="7041" xr:uid="{00000000-0005-0000-0000-0000881F0000}"/>
    <cellStyle name="Обычный 237" xfId="7042" xr:uid="{00000000-0005-0000-0000-0000891F0000}"/>
    <cellStyle name="Обычный 238" xfId="7043" xr:uid="{00000000-0005-0000-0000-00008A1F0000}"/>
    <cellStyle name="Обычный 239" xfId="7044" xr:uid="{00000000-0005-0000-0000-00008B1F0000}"/>
    <cellStyle name="Обычный 24" xfId="7045" xr:uid="{00000000-0005-0000-0000-00008C1F0000}"/>
    <cellStyle name="Обычный 24 10" xfId="7046" xr:uid="{00000000-0005-0000-0000-00008D1F0000}"/>
    <cellStyle name="Обычный 24 11" xfId="7047" xr:uid="{00000000-0005-0000-0000-00008E1F0000}"/>
    <cellStyle name="Обычный 24 12" xfId="7048" xr:uid="{00000000-0005-0000-0000-00008F1F0000}"/>
    <cellStyle name="Обычный 24 13" xfId="7049" xr:uid="{00000000-0005-0000-0000-0000901F0000}"/>
    <cellStyle name="Обычный 24 14" xfId="7050" xr:uid="{00000000-0005-0000-0000-0000911F0000}"/>
    <cellStyle name="Обычный 24 15" xfId="7051" xr:uid="{00000000-0005-0000-0000-0000921F0000}"/>
    <cellStyle name="Обычный 24 16" xfId="12095" xr:uid="{00000000-0005-0000-0000-0000931F0000}"/>
    <cellStyle name="Обычный 24 17" xfId="13729" xr:uid="{00000000-0005-0000-0000-0000941F0000}"/>
    <cellStyle name="Обычный 24 2" xfId="7052" xr:uid="{00000000-0005-0000-0000-0000951F0000}"/>
    <cellStyle name="Обычный 24 2 10" xfId="7053" xr:uid="{00000000-0005-0000-0000-0000961F0000}"/>
    <cellStyle name="Обычный 24 2 11" xfId="7054" xr:uid="{00000000-0005-0000-0000-0000971F0000}"/>
    <cellStyle name="Обычный 24 2 12" xfId="7055" xr:uid="{00000000-0005-0000-0000-0000981F0000}"/>
    <cellStyle name="Обычный 24 2 13" xfId="7056" xr:uid="{00000000-0005-0000-0000-0000991F0000}"/>
    <cellStyle name="Обычный 24 2 14" xfId="7057" xr:uid="{00000000-0005-0000-0000-00009A1F0000}"/>
    <cellStyle name="Обычный 24 2 2" xfId="7058" xr:uid="{00000000-0005-0000-0000-00009B1F0000}"/>
    <cellStyle name="Обычный 24 2 3" xfId="7059" xr:uid="{00000000-0005-0000-0000-00009C1F0000}"/>
    <cellStyle name="Обычный 24 2 4" xfId="7060" xr:uid="{00000000-0005-0000-0000-00009D1F0000}"/>
    <cellStyle name="Обычный 24 2 5" xfId="7061" xr:uid="{00000000-0005-0000-0000-00009E1F0000}"/>
    <cellStyle name="Обычный 24 2 6" xfId="7062" xr:uid="{00000000-0005-0000-0000-00009F1F0000}"/>
    <cellStyle name="Обычный 24 2 7" xfId="7063" xr:uid="{00000000-0005-0000-0000-0000A01F0000}"/>
    <cellStyle name="Обычный 24 2 8" xfId="7064" xr:uid="{00000000-0005-0000-0000-0000A11F0000}"/>
    <cellStyle name="Обычный 24 2 9" xfId="7065" xr:uid="{00000000-0005-0000-0000-0000A21F0000}"/>
    <cellStyle name="Обычный 24 3" xfId="7066" xr:uid="{00000000-0005-0000-0000-0000A31F0000}"/>
    <cellStyle name="Обычный 24 3 2" xfId="7067" xr:uid="{00000000-0005-0000-0000-0000A41F0000}"/>
    <cellStyle name="Обычный 24 4" xfId="7068" xr:uid="{00000000-0005-0000-0000-0000A51F0000}"/>
    <cellStyle name="Обычный 24 5" xfId="7069" xr:uid="{00000000-0005-0000-0000-0000A61F0000}"/>
    <cellStyle name="Обычный 24 6" xfId="7070" xr:uid="{00000000-0005-0000-0000-0000A71F0000}"/>
    <cellStyle name="Обычный 24 7" xfId="7071" xr:uid="{00000000-0005-0000-0000-0000A81F0000}"/>
    <cellStyle name="Обычный 24 8" xfId="7072" xr:uid="{00000000-0005-0000-0000-0000A91F0000}"/>
    <cellStyle name="Обычный 24 9" xfId="7073" xr:uid="{00000000-0005-0000-0000-0000AA1F0000}"/>
    <cellStyle name="Обычный 240" xfId="7074" xr:uid="{00000000-0005-0000-0000-0000AB1F0000}"/>
    <cellStyle name="Обычный 241" xfId="7075" xr:uid="{00000000-0005-0000-0000-0000AC1F0000}"/>
    <cellStyle name="Обычный 242" xfId="7076" xr:uid="{00000000-0005-0000-0000-0000AD1F0000}"/>
    <cellStyle name="Обычный 243" xfId="7077" xr:uid="{00000000-0005-0000-0000-0000AE1F0000}"/>
    <cellStyle name="Обычный 244" xfId="7078" xr:uid="{00000000-0005-0000-0000-0000AF1F0000}"/>
    <cellStyle name="Обычный 245" xfId="7079" xr:uid="{00000000-0005-0000-0000-0000B01F0000}"/>
    <cellStyle name="Обычный 245 2" xfId="7080" xr:uid="{00000000-0005-0000-0000-0000B11F0000}"/>
    <cellStyle name="Обычный 246" xfId="7081" xr:uid="{00000000-0005-0000-0000-0000B21F0000}"/>
    <cellStyle name="Обычный 247" xfId="7082" xr:uid="{00000000-0005-0000-0000-0000B31F0000}"/>
    <cellStyle name="Обычный 248" xfId="7083" xr:uid="{00000000-0005-0000-0000-0000B41F0000}"/>
    <cellStyle name="Обычный 249" xfId="7084" xr:uid="{00000000-0005-0000-0000-0000B51F0000}"/>
    <cellStyle name="Обычный 25" xfId="7085" xr:uid="{00000000-0005-0000-0000-0000B61F0000}"/>
    <cellStyle name="Обычный 25 10" xfId="7086" xr:uid="{00000000-0005-0000-0000-0000B71F0000}"/>
    <cellStyle name="Обычный 25 11" xfId="7087" xr:uid="{00000000-0005-0000-0000-0000B81F0000}"/>
    <cellStyle name="Обычный 25 12" xfId="7088" xr:uid="{00000000-0005-0000-0000-0000B91F0000}"/>
    <cellStyle name="Обычный 25 13" xfId="7089" xr:uid="{00000000-0005-0000-0000-0000BA1F0000}"/>
    <cellStyle name="Обычный 25 14" xfId="7090" xr:uid="{00000000-0005-0000-0000-0000BB1F0000}"/>
    <cellStyle name="Обычный 25 15" xfId="12096" xr:uid="{00000000-0005-0000-0000-0000BC1F0000}"/>
    <cellStyle name="Обычный 25 16" xfId="13730" xr:uid="{00000000-0005-0000-0000-0000BD1F0000}"/>
    <cellStyle name="Обычный 25 2" xfId="7091" xr:uid="{00000000-0005-0000-0000-0000BE1F0000}"/>
    <cellStyle name="Обычный 25 2 2" xfId="7092" xr:uid="{00000000-0005-0000-0000-0000BF1F0000}"/>
    <cellStyle name="Обычный 25 3" xfId="7093" xr:uid="{00000000-0005-0000-0000-0000C01F0000}"/>
    <cellStyle name="Обычный 25 3 2" xfId="7094" xr:uid="{00000000-0005-0000-0000-0000C11F0000}"/>
    <cellStyle name="Обычный 25 3 3" xfId="7095" xr:uid="{00000000-0005-0000-0000-0000C21F0000}"/>
    <cellStyle name="Обычный 25 4" xfId="7096" xr:uid="{00000000-0005-0000-0000-0000C31F0000}"/>
    <cellStyle name="Обычный 25 5" xfId="7097" xr:uid="{00000000-0005-0000-0000-0000C41F0000}"/>
    <cellStyle name="Обычный 25 6" xfId="7098" xr:uid="{00000000-0005-0000-0000-0000C51F0000}"/>
    <cellStyle name="Обычный 25 7" xfId="7099" xr:uid="{00000000-0005-0000-0000-0000C61F0000}"/>
    <cellStyle name="Обычный 25 8" xfId="7100" xr:uid="{00000000-0005-0000-0000-0000C71F0000}"/>
    <cellStyle name="Обычный 25 9" xfId="7101" xr:uid="{00000000-0005-0000-0000-0000C81F0000}"/>
    <cellStyle name="Обычный 250" xfId="7102" xr:uid="{00000000-0005-0000-0000-0000C91F0000}"/>
    <cellStyle name="Обычный 251" xfId="7103" xr:uid="{00000000-0005-0000-0000-0000CA1F0000}"/>
    <cellStyle name="Обычный 252" xfId="7104" xr:uid="{00000000-0005-0000-0000-0000CB1F0000}"/>
    <cellStyle name="Обычный 253" xfId="7105" xr:uid="{00000000-0005-0000-0000-0000CC1F0000}"/>
    <cellStyle name="Обычный 254" xfId="7106" xr:uid="{00000000-0005-0000-0000-0000CD1F0000}"/>
    <cellStyle name="Обычный 254 2" xfId="7107" xr:uid="{00000000-0005-0000-0000-0000CE1F0000}"/>
    <cellStyle name="Обычный 254 2 2" xfId="12098" xr:uid="{00000000-0005-0000-0000-0000CF1F0000}"/>
    <cellStyle name="Обычный 254 2 3" xfId="13732" xr:uid="{00000000-0005-0000-0000-0000D01F0000}"/>
    <cellStyle name="Обычный 254 3" xfId="12097" xr:uid="{00000000-0005-0000-0000-0000D11F0000}"/>
    <cellStyle name="Обычный 254 4" xfId="13731" xr:uid="{00000000-0005-0000-0000-0000D21F0000}"/>
    <cellStyle name="Обычный 255" xfId="7108" xr:uid="{00000000-0005-0000-0000-0000D31F0000}"/>
    <cellStyle name="Обычный 255 2" xfId="7109" xr:uid="{00000000-0005-0000-0000-0000D41F0000}"/>
    <cellStyle name="Обычный 255 2 2" xfId="12099" xr:uid="{00000000-0005-0000-0000-0000D51F0000}"/>
    <cellStyle name="Обычный 255 2 3" xfId="13733" xr:uid="{00000000-0005-0000-0000-0000D61F0000}"/>
    <cellStyle name="Обычный 256" xfId="7110" xr:uid="{00000000-0005-0000-0000-0000D71F0000}"/>
    <cellStyle name="Обычный 257" xfId="7111" xr:uid="{00000000-0005-0000-0000-0000D81F0000}"/>
    <cellStyle name="Обычный 258" xfId="7112" xr:uid="{00000000-0005-0000-0000-0000D91F0000}"/>
    <cellStyle name="Обычный 259" xfId="7113" xr:uid="{00000000-0005-0000-0000-0000DA1F0000}"/>
    <cellStyle name="Обычный 26" xfId="7114" xr:uid="{00000000-0005-0000-0000-0000DB1F0000}"/>
    <cellStyle name="Обычный 26 10" xfId="7115" xr:uid="{00000000-0005-0000-0000-0000DC1F0000}"/>
    <cellStyle name="Обычный 26 11" xfId="7116" xr:uid="{00000000-0005-0000-0000-0000DD1F0000}"/>
    <cellStyle name="Обычный 26 12" xfId="7117" xr:uid="{00000000-0005-0000-0000-0000DE1F0000}"/>
    <cellStyle name="Обычный 26 13" xfId="7118" xr:uid="{00000000-0005-0000-0000-0000DF1F0000}"/>
    <cellStyle name="Обычный 26 14" xfId="7119" xr:uid="{00000000-0005-0000-0000-0000E01F0000}"/>
    <cellStyle name="Обычный 26 15" xfId="7120" xr:uid="{00000000-0005-0000-0000-0000E11F0000}"/>
    <cellStyle name="Обычный 26 15 2" xfId="12101" xr:uid="{00000000-0005-0000-0000-0000E21F0000}"/>
    <cellStyle name="Обычный 26 15 3" xfId="13735" xr:uid="{00000000-0005-0000-0000-0000E31F0000}"/>
    <cellStyle name="Обычный 26 16" xfId="12100" xr:uid="{00000000-0005-0000-0000-0000E41F0000}"/>
    <cellStyle name="Обычный 26 17" xfId="13734" xr:uid="{00000000-0005-0000-0000-0000E51F0000}"/>
    <cellStyle name="Обычный 26 2" xfId="7121" xr:uid="{00000000-0005-0000-0000-0000E61F0000}"/>
    <cellStyle name="Обычный 26 2 2" xfId="7122" xr:uid="{00000000-0005-0000-0000-0000E71F0000}"/>
    <cellStyle name="Обычный 26 2 3" xfId="12102" xr:uid="{00000000-0005-0000-0000-0000E81F0000}"/>
    <cellStyle name="Обычный 26 2 4" xfId="13736" xr:uid="{00000000-0005-0000-0000-0000E91F0000}"/>
    <cellStyle name="Обычный 26 3" xfId="7123" xr:uid="{00000000-0005-0000-0000-0000EA1F0000}"/>
    <cellStyle name="Обычный 26 3 2" xfId="7124" xr:uid="{00000000-0005-0000-0000-0000EB1F0000}"/>
    <cellStyle name="Обычный 26 3 3" xfId="12103" xr:uid="{00000000-0005-0000-0000-0000EC1F0000}"/>
    <cellStyle name="Обычный 26 3 4" xfId="13737" xr:uid="{00000000-0005-0000-0000-0000ED1F0000}"/>
    <cellStyle name="Обычный 26 4" xfId="7125" xr:uid="{00000000-0005-0000-0000-0000EE1F0000}"/>
    <cellStyle name="Обычный 26 4 2" xfId="7126" xr:uid="{00000000-0005-0000-0000-0000EF1F0000}"/>
    <cellStyle name="Обычный 26 4 3" xfId="12104" xr:uid="{00000000-0005-0000-0000-0000F01F0000}"/>
    <cellStyle name="Обычный 26 4 4" xfId="13738" xr:uid="{00000000-0005-0000-0000-0000F11F0000}"/>
    <cellStyle name="Обычный 26 5" xfId="7127" xr:uid="{00000000-0005-0000-0000-0000F21F0000}"/>
    <cellStyle name="Обычный 26 6" xfId="7128" xr:uid="{00000000-0005-0000-0000-0000F31F0000}"/>
    <cellStyle name="Обычный 26 7" xfId="7129" xr:uid="{00000000-0005-0000-0000-0000F41F0000}"/>
    <cellStyle name="Обычный 26 8" xfId="7130" xr:uid="{00000000-0005-0000-0000-0000F51F0000}"/>
    <cellStyle name="Обычный 26 9" xfId="7131" xr:uid="{00000000-0005-0000-0000-0000F61F0000}"/>
    <cellStyle name="Обычный 260" xfId="7132" xr:uid="{00000000-0005-0000-0000-0000F71F0000}"/>
    <cellStyle name="Обычный 261" xfId="7133" xr:uid="{00000000-0005-0000-0000-0000F81F0000}"/>
    <cellStyle name="Обычный 262" xfId="7134" xr:uid="{00000000-0005-0000-0000-0000F91F0000}"/>
    <cellStyle name="Обычный 263" xfId="7135" xr:uid="{00000000-0005-0000-0000-0000FA1F0000}"/>
    <cellStyle name="Обычный 264" xfId="7136" xr:uid="{00000000-0005-0000-0000-0000FB1F0000}"/>
    <cellStyle name="Обычный 265" xfId="7137" xr:uid="{00000000-0005-0000-0000-0000FC1F0000}"/>
    <cellStyle name="Обычный 266" xfId="7138" xr:uid="{00000000-0005-0000-0000-0000FD1F0000}"/>
    <cellStyle name="Обычный 267" xfId="7139" xr:uid="{00000000-0005-0000-0000-0000FE1F0000}"/>
    <cellStyle name="Обычный 268" xfId="7140" xr:uid="{00000000-0005-0000-0000-0000FF1F0000}"/>
    <cellStyle name="Обычный 269" xfId="7141" xr:uid="{00000000-0005-0000-0000-000000200000}"/>
    <cellStyle name="Обычный 27" xfId="7142" xr:uid="{00000000-0005-0000-0000-000001200000}"/>
    <cellStyle name="Обычный 27 10" xfId="7143" xr:uid="{00000000-0005-0000-0000-000002200000}"/>
    <cellStyle name="Обычный 27 11" xfId="7144" xr:uid="{00000000-0005-0000-0000-000003200000}"/>
    <cellStyle name="Обычный 27 12" xfId="7145" xr:uid="{00000000-0005-0000-0000-000004200000}"/>
    <cellStyle name="Обычный 27 13" xfId="7146" xr:uid="{00000000-0005-0000-0000-000005200000}"/>
    <cellStyle name="Обычный 27 14" xfId="7147" xr:uid="{00000000-0005-0000-0000-000006200000}"/>
    <cellStyle name="Обычный 27 15" xfId="7148" xr:uid="{00000000-0005-0000-0000-000007200000}"/>
    <cellStyle name="Обычный 27 15 2" xfId="12106" xr:uid="{00000000-0005-0000-0000-000008200000}"/>
    <cellStyle name="Обычный 27 15 3" xfId="13740" xr:uid="{00000000-0005-0000-0000-000009200000}"/>
    <cellStyle name="Обычный 27 16" xfId="12105" xr:uid="{00000000-0005-0000-0000-00000A200000}"/>
    <cellStyle name="Обычный 27 17" xfId="13739" xr:uid="{00000000-0005-0000-0000-00000B200000}"/>
    <cellStyle name="Обычный 27 2" xfId="7149" xr:uid="{00000000-0005-0000-0000-00000C200000}"/>
    <cellStyle name="Обычный 27 2 2" xfId="7150" xr:uid="{00000000-0005-0000-0000-00000D200000}"/>
    <cellStyle name="Обычный 27 2 3" xfId="12107" xr:uid="{00000000-0005-0000-0000-00000E200000}"/>
    <cellStyle name="Обычный 27 2 4" xfId="13741" xr:uid="{00000000-0005-0000-0000-00000F200000}"/>
    <cellStyle name="Обычный 27 3" xfId="7151" xr:uid="{00000000-0005-0000-0000-000010200000}"/>
    <cellStyle name="Обычный 27 3 2" xfId="7152" xr:uid="{00000000-0005-0000-0000-000011200000}"/>
    <cellStyle name="Обычный 27 3 3" xfId="12108" xr:uid="{00000000-0005-0000-0000-000012200000}"/>
    <cellStyle name="Обычный 27 3 4" xfId="13742" xr:uid="{00000000-0005-0000-0000-000013200000}"/>
    <cellStyle name="Обычный 27 4" xfId="7153" xr:uid="{00000000-0005-0000-0000-000014200000}"/>
    <cellStyle name="Обычный 27 4 2" xfId="7154" xr:uid="{00000000-0005-0000-0000-000015200000}"/>
    <cellStyle name="Обычный 27 4 3" xfId="12109" xr:uid="{00000000-0005-0000-0000-000016200000}"/>
    <cellStyle name="Обычный 27 4 4" xfId="13743" xr:uid="{00000000-0005-0000-0000-000017200000}"/>
    <cellStyle name="Обычный 27 5" xfId="7155" xr:uid="{00000000-0005-0000-0000-000018200000}"/>
    <cellStyle name="Обычный 27 6" xfId="7156" xr:uid="{00000000-0005-0000-0000-000019200000}"/>
    <cellStyle name="Обычный 27 7" xfId="7157" xr:uid="{00000000-0005-0000-0000-00001A200000}"/>
    <cellStyle name="Обычный 27 8" xfId="7158" xr:uid="{00000000-0005-0000-0000-00001B200000}"/>
    <cellStyle name="Обычный 27 9" xfId="7159" xr:uid="{00000000-0005-0000-0000-00001C200000}"/>
    <cellStyle name="Обычный 270" xfId="7160" xr:uid="{00000000-0005-0000-0000-00001D200000}"/>
    <cellStyle name="Обычный 271" xfId="7161" xr:uid="{00000000-0005-0000-0000-00001E200000}"/>
    <cellStyle name="Обычный 272" xfId="7162" xr:uid="{00000000-0005-0000-0000-00001F200000}"/>
    <cellStyle name="Обычный 273" xfId="7163" xr:uid="{00000000-0005-0000-0000-000020200000}"/>
    <cellStyle name="Обычный 274" xfId="7164" xr:uid="{00000000-0005-0000-0000-000021200000}"/>
    <cellStyle name="Обычный 275" xfId="7165" xr:uid="{00000000-0005-0000-0000-000022200000}"/>
    <cellStyle name="Обычный 276" xfId="7166" xr:uid="{00000000-0005-0000-0000-000023200000}"/>
    <cellStyle name="Обычный 277" xfId="7167" xr:uid="{00000000-0005-0000-0000-000024200000}"/>
    <cellStyle name="Обычный 278" xfId="7168" xr:uid="{00000000-0005-0000-0000-000025200000}"/>
    <cellStyle name="Обычный 279" xfId="7169" xr:uid="{00000000-0005-0000-0000-000026200000}"/>
    <cellStyle name="Обычный 28" xfId="7170" xr:uid="{00000000-0005-0000-0000-000027200000}"/>
    <cellStyle name="Обычный 28 10" xfId="7171" xr:uid="{00000000-0005-0000-0000-000028200000}"/>
    <cellStyle name="Обычный 28 11" xfId="7172" xr:uid="{00000000-0005-0000-0000-000029200000}"/>
    <cellStyle name="Обычный 28 12" xfId="7173" xr:uid="{00000000-0005-0000-0000-00002A200000}"/>
    <cellStyle name="Обычный 28 13" xfId="7174" xr:uid="{00000000-0005-0000-0000-00002B200000}"/>
    <cellStyle name="Обычный 28 14" xfId="7175" xr:uid="{00000000-0005-0000-0000-00002C200000}"/>
    <cellStyle name="Обычный 28 15" xfId="7176" xr:uid="{00000000-0005-0000-0000-00002D200000}"/>
    <cellStyle name="Обычный 28 16" xfId="7177" xr:uid="{00000000-0005-0000-0000-00002E200000}"/>
    <cellStyle name="Обычный 28 16 2" xfId="12111" xr:uid="{00000000-0005-0000-0000-00002F200000}"/>
    <cellStyle name="Обычный 28 16 3" xfId="13745" xr:uid="{00000000-0005-0000-0000-000030200000}"/>
    <cellStyle name="Обычный 28 17" xfId="12110" xr:uid="{00000000-0005-0000-0000-000031200000}"/>
    <cellStyle name="Обычный 28 18" xfId="13744" xr:uid="{00000000-0005-0000-0000-000032200000}"/>
    <cellStyle name="Обычный 28 2" xfId="7178" xr:uid="{00000000-0005-0000-0000-000033200000}"/>
    <cellStyle name="Обычный 28 2 10" xfId="7179" xr:uid="{00000000-0005-0000-0000-000034200000}"/>
    <cellStyle name="Обычный 28 2 11" xfId="7180" xr:uid="{00000000-0005-0000-0000-000035200000}"/>
    <cellStyle name="Обычный 28 2 12" xfId="7181" xr:uid="{00000000-0005-0000-0000-000036200000}"/>
    <cellStyle name="Обычный 28 2 13" xfId="7182" xr:uid="{00000000-0005-0000-0000-000037200000}"/>
    <cellStyle name="Обычный 28 2 14" xfId="7183" xr:uid="{00000000-0005-0000-0000-000038200000}"/>
    <cellStyle name="Обычный 28 2 2" xfId="7184" xr:uid="{00000000-0005-0000-0000-000039200000}"/>
    <cellStyle name="Обычный 28 2 3" xfId="7185" xr:uid="{00000000-0005-0000-0000-00003A200000}"/>
    <cellStyle name="Обычный 28 2 4" xfId="7186" xr:uid="{00000000-0005-0000-0000-00003B200000}"/>
    <cellStyle name="Обычный 28 2 5" xfId="7187" xr:uid="{00000000-0005-0000-0000-00003C200000}"/>
    <cellStyle name="Обычный 28 2 6" xfId="7188" xr:uid="{00000000-0005-0000-0000-00003D200000}"/>
    <cellStyle name="Обычный 28 2 7" xfId="7189" xr:uid="{00000000-0005-0000-0000-00003E200000}"/>
    <cellStyle name="Обычный 28 2 8" xfId="7190" xr:uid="{00000000-0005-0000-0000-00003F200000}"/>
    <cellStyle name="Обычный 28 2 9" xfId="7191" xr:uid="{00000000-0005-0000-0000-000040200000}"/>
    <cellStyle name="Обычный 28 3" xfId="7192" xr:uid="{00000000-0005-0000-0000-000041200000}"/>
    <cellStyle name="Обычный 28 4" xfId="7193" xr:uid="{00000000-0005-0000-0000-000042200000}"/>
    <cellStyle name="Обычный 28 5" xfId="7194" xr:uid="{00000000-0005-0000-0000-000043200000}"/>
    <cellStyle name="Обычный 28 6" xfId="7195" xr:uid="{00000000-0005-0000-0000-000044200000}"/>
    <cellStyle name="Обычный 28 7" xfId="7196" xr:uid="{00000000-0005-0000-0000-000045200000}"/>
    <cellStyle name="Обычный 28 8" xfId="7197" xr:uid="{00000000-0005-0000-0000-000046200000}"/>
    <cellStyle name="Обычный 28 9" xfId="7198" xr:uid="{00000000-0005-0000-0000-000047200000}"/>
    <cellStyle name="Обычный 280" xfId="7199" xr:uid="{00000000-0005-0000-0000-000048200000}"/>
    <cellStyle name="Обычный 281" xfId="7200" xr:uid="{00000000-0005-0000-0000-000049200000}"/>
    <cellStyle name="Обычный 282" xfId="7201" xr:uid="{00000000-0005-0000-0000-00004A200000}"/>
    <cellStyle name="Обычный 283" xfId="7202" xr:uid="{00000000-0005-0000-0000-00004B200000}"/>
    <cellStyle name="Обычный 284" xfId="7203" xr:uid="{00000000-0005-0000-0000-00004C200000}"/>
    <cellStyle name="Обычный 285" xfId="7204" xr:uid="{00000000-0005-0000-0000-00004D200000}"/>
    <cellStyle name="Обычный 286" xfId="7205" xr:uid="{00000000-0005-0000-0000-00004E200000}"/>
    <cellStyle name="Обычный 287" xfId="7206" xr:uid="{00000000-0005-0000-0000-00004F200000}"/>
    <cellStyle name="Обычный 288" xfId="7207" xr:uid="{00000000-0005-0000-0000-000050200000}"/>
    <cellStyle name="Обычный 289" xfId="7208" xr:uid="{00000000-0005-0000-0000-000051200000}"/>
    <cellStyle name="Обычный 29" xfId="7209" xr:uid="{00000000-0005-0000-0000-000052200000}"/>
    <cellStyle name="Обычный 29 10" xfId="7210" xr:uid="{00000000-0005-0000-0000-000053200000}"/>
    <cellStyle name="Обычный 29 11" xfId="7211" xr:uid="{00000000-0005-0000-0000-000054200000}"/>
    <cellStyle name="Обычный 29 12" xfId="7212" xr:uid="{00000000-0005-0000-0000-000055200000}"/>
    <cellStyle name="Обычный 29 13" xfId="7213" xr:uid="{00000000-0005-0000-0000-000056200000}"/>
    <cellStyle name="Обычный 29 14" xfId="7214" xr:uid="{00000000-0005-0000-0000-000057200000}"/>
    <cellStyle name="Обычный 29 15" xfId="7215" xr:uid="{00000000-0005-0000-0000-000058200000}"/>
    <cellStyle name="Обычный 29 16" xfId="12112" xr:uid="{00000000-0005-0000-0000-000059200000}"/>
    <cellStyle name="Обычный 29 17" xfId="13746" xr:uid="{00000000-0005-0000-0000-00005A200000}"/>
    <cellStyle name="Обычный 29 2" xfId="7216" xr:uid="{00000000-0005-0000-0000-00005B200000}"/>
    <cellStyle name="Обычный 29 2 10" xfId="7217" xr:uid="{00000000-0005-0000-0000-00005C200000}"/>
    <cellStyle name="Обычный 29 2 11" xfId="7218" xr:uid="{00000000-0005-0000-0000-00005D200000}"/>
    <cellStyle name="Обычный 29 2 12" xfId="7219" xr:uid="{00000000-0005-0000-0000-00005E200000}"/>
    <cellStyle name="Обычный 29 2 13" xfId="7220" xr:uid="{00000000-0005-0000-0000-00005F200000}"/>
    <cellStyle name="Обычный 29 2 14" xfId="7221" xr:uid="{00000000-0005-0000-0000-000060200000}"/>
    <cellStyle name="Обычный 29 2 2" xfId="7222" xr:uid="{00000000-0005-0000-0000-000061200000}"/>
    <cellStyle name="Обычный 29 2 3" xfId="7223" xr:uid="{00000000-0005-0000-0000-000062200000}"/>
    <cellStyle name="Обычный 29 2 4" xfId="7224" xr:uid="{00000000-0005-0000-0000-000063200000}"/>
    <cellStyle name="Обычный 29 2 5" xfId="7225" xr:uid="{00000000-0005-0000-0000-000064200000}"/>
    <cellStyle name="Обычный 29 2 6" xfId="7226" xr:uid="{00000000-0005-0000-0000-000065200000}"/>
    <cellStyle name="Обычный 29 2 7" xfId="7227" xr:uid="{00000000-0005-0000-0000-000066200000}"/>
    <cellStyle name="Обычный 29 2 8" xfId="7228" xr:uid="{00000000-0005-0000-0000-000067200000}"/>
    <cellStyle name="Обычный 29 2 9" xfId="7229" xr:uid="{00000000-0005-0000-0000-000068200000}"/>
    <cellStyle name="Обычный 29 3" xfId="7230" xr:uid="{00000000-0005-0000-0000-000069200000}"/>
    <cellStyle name="Обычный 29 3 2" xfId="7231" xr:uid="{00000000-0005-0000-0000-00006A200000}"/>
    <cellStyle name="Обычный 29 3 3" xfId="12113" xr:uid="{00000000-0005-0000-0000-00006B200000}"/>
    <cellStyle name="Обычный 29 3 4" xfId="13747" xr:uid="{00000000-0005-0000-0000-00006C200000}"/>
    <cellStyle name="Обычный 29 4" xfId="7232" xr:uid="{00000000-0005-0000-0000-00006D200000}"/>
    <cellStyle name="Обычный 29 5" xfId="7233" xr:uid="{00000000-0005-0000-0000-00006E200000}"/>
    <cellStyle name="Обычный 29 6" xfId="7234" xr:uid="{00000000-0005-0000-0000-00006F200000}"/>
    <cellStyle name="Обычный 29 7" xfId="7235" xr:uid="{00000000-0005-0000-0000-000070200000}"/>
    <cellStyle name="Обычный 29 8" xfId="7236" xr:uid="{00000000-0005-0000-0000-000071200000}"/>
    <cellStyle name="Обычный 29 9" xfId="7237" xr:uid="{00000000-0005-0000-0000-000072200000}"/>
    <cellStyle name="Обычный 290" xfId="7238" xr:uid="{00000000-0005-0000-0000-000073200000}"/>
    <cellStyle name="Обычный 291" xfId="7239" xr:uid="{00000000-0005-0000-0000-000074200000}"/>
    <cellStyle name="Обычный 292" xfId="7240" xr:uid="{00000000-0005-0000-0000-000075200000}"/>
    <cellStyle name="Обычный 293" xfId="7241" xr:uid="{00000000-0005-0000-0000-000076200000}"/>
    <cellStyle name="Обычный 294" xfId="7242" xr:uid="{00000000-0005-0000-0000-000077200000}"/>
    <cellStyle name="Обычный 295" xfId="7243" xr:uid="{00000000-0005-0000-0000-000078200000}"/>
    <cellStyle name="Обычный 296" xfId="7244" xr:uid="{00000000-0005-0000-0000-000079200000}"/>
    <cellStyle name="Обычный 297" xfId="7245" xr:uid="{00000000-0005-0000-0000-00007A200000}"/>
    <cellStyle name="Обычный 298" xfId="7246" xr:uid="{00000000-0005-0000-0000-00007B200000}"/>
    <cellStyle name="Обычный 299" xfId="7247" xr:uid="{00000000-0005-0000-0000-00007C200000}"/>
    <cellStyle name="Обычный 3" xfId="7248" xr:uid="{00000000-0005-0000-0000-00007D200000}"/>
    <cellStyle name="Обычный 3 10" xfId="7249" xr:uid="{00000000-0005-0000-0000-00007E200000}"/>
    <cellStyle name="Обычный 3 10 2" xfId="7250" xr:uid="{00000000-0005-0000-0000-00007F200000}"/>
    <cellStyle name="Обычный 3 10 3" xfId="7251" xr:uid="{00000000-0005-0000-0000-000080200000}"/>
    <cellStyle name="Обычный 3 10 4" xfId="7252" xr:uid="{00000000-0005-0000-0000-000081200000}"/>
    <cellStyle name="Обычный 3 10 5" xfId="7253" xr:uid="{00000000-0005-0000-0000-000082200000}"/>
    <cellStyle name="Обычный 3 11" xfId="7254" xr:uid="{00000000-0005-0000-0000-000083200000}"/>
    <cellStyle name="Обычный 3 11 2" xfId="7255" xr:uid="{00000000-0005-0000-0000-000084200000}"/>
    <cellStyle name="Обычный 3 11 2 2" xfId="7256" xr:uid="{00000000-0005-0000-0000-000085200000}"/>
    <cellStyle name="Обычный 3 11 2 2 2" xfId="7257" xr:uid="{00000000-0005-0000-0000-000086200000}"/>
    <cellStyle name="Обычный 3 11 2 2 2 2" xfId="12116" xr:uid="{00000000-0005-0000-0000-000087200000}"/>
    <cellStyle name="Обычный 3 11 2 2 2 3" xfId="13750" xr:uid="{00000000-0005-0000-0000-000088200000}"/>
    <cellStyle name="Обычный 3 11 2 2 3" xfId="7258" xr:uid="{00000000-0005-0000-0000-000089200000}"/>
    <cellStyle name="Обычный 3 11 2 2 3 2" xfId="12117" xr:uid="{00000000-0005-0000-0000-00008A200000}"/>
    <cellStyle name="Обычный 3 11 2 2 3 3" xfId="13751" xr:uid="{00000000-0005-0000-0000-00008B200000}"/>
    <cellStyle name="Обычный 3 11 2 2 4" xfId="12115" xr:uid="{00000000-0005-0000-0000-00008C200000}"/>
    <cellStyle name="Обычный 3 11 2 2 5" xfId="13749" xr:uid="{00000000-0005-0000-0000-00008D200000}"/>
    <cellStyle name="Обычный 3 11 2 3" xfId="7259" xr:uid="{00000000-0005-0000-0000-00008E200000}"/>
    <cellStyle name="Обычный 3 11 2 3 2" xfId="12118" xr:uid="{00000000-0005-0000-0000-00008F200000}"/>
    <cellStyle name="Обычный 3 11 2 3 3" xfId="13752" xr:uid="{00000000-0005-0000-0000-000090200000}"/>
    <cellStyle name="Обычный 3 11 2 4" xfId="7260" xr:uid="{00000000-0005-0000-0000-000091200000}"/>
    <cellStyle name="Обычный 3 11 2 4 2" xfId="12119" xr:uid="{00000000-0005-0000-0000-000092200000}"/>
    <cellStyle name="Обычный 3 11 2 4 3" xfId="13753" xr:uid="{00000000-0005-0000-0000-000093200000}"/>
    <cellStyle name="Обычный 3 11 2 5" xfId="12114" xr:uid="{00000000-0005-0000-0000-000094200000}"/>
    <cellStyle name="Обычный 3 11 2 6" xfId="13748" xr:uid="{00000000-0005-0000-0000-000095200000}"/>
    <cellStyle name="Обычный 3 11 3" xfId="7261" xr:uid="{00000000-0005-0000-0000-000096200000}"/>
    <cellStyle name="Обычный 3 11 3 2" xfId="7262" xr:uid="{00000000-0005-0000-0000-000097200000}"/>
    <cellStyle name="Обычный 3 11 3 2 2" xfId="12121" xr:uid="{00000000-0005-0000-0000-000098200000}"/>
    <cellStyle name="Обычный 3 11 3 2 3" xfId="13755" xr:uid="{00000000-0005-0000-0000-000099200000}"/>
    <cellStyle name="Обычный 3 11 3 3" xfId="7263" xr:uid="{00000000-0005-0000-0000-00009A200000}"/>
    <cellStyle name="Обычный 3 11 3 3 2" xfId="12122" xr:uid="{00000000-0005-0000-0000-00009B200000}"/>
    <cellStyle name="Обычный 3 11 3 3 3" xfId="13756" xr:uid="{00000000-0005-0000-0000-00009C200000}"/>
    <cellStyle name="Обычный 3 11 3 4" xfId="12120" xr:uid="{00000000-0005-0000-0000-00009D200000}"/>
    <cellStyle name="Обычный 3 11 3 5" xfId="13754" xr:uid="{00000000-0005-0000-0000-00009E200000}"/>
    <cellStyle name="Обычный 3 11 4" xfId="7264" xr:uid="{00000000-0005-0000-0000-00009F200000}"/>
    <cellStyle name="Обычный 3 11 4 2" xfId="7265" xr:uid="{00000000-0005-0000-0000-0000A0200000}"/>
    <cellStyle name="Обычный 3 11 4 2 2" xfId="12124" xr:uid="{00000000-0005-0000-0000-0000A1200000}"/>
    <cellStyle name="Обычный 3 11 4 2 3" xfId="13758" xr:uid="{00000000-0005-0000-0000-0000A2200000}"/>
    <cellStyle name="Обычный 3 11 4 3" xfId="12123" xr:uid="{00000000-0005-0000-0000-0000A3200000}"/>
    <cellStyle name="Обычный 3 11 4 4" xfId="13757" xr:uid="{00000000-0005-0000-0000-0000A4200000}"/>
    <cellStyle name="Обычный 3 11 5" xfId="7266" xr:uid="{00000000-0005-0000-0000-0000A5200000}"/>
    <cellStyle name="Обычный 3 11 5 2" xfId="12125" xr:uid="{00000000-0005-0000-0000-0000A6200000}"/>
    <cellStyle name="Обычный 3 11 5 3" xfId="13759" xr:uid="{00000000-0005-0000-0000-0000A7200000}"/>
    <cellStyle name="Обычный 3 11 6" xfId="7267" xr:uid="{00000000-0005-0000-0000-0000A8200000}"/>
    <cellStyle name="Обычный 3 12" xfId="7268" xr:uid="{00000000-0005-0000-0000-0000A9200000}"/>
    <cellStyle name="Обычный 3 12 2" xfId="7269" xr:uid="{00000000-0005-0000-0000-0000AA200000}"/>
    <cellStyle name="Обычный 3 12 2 2" xfId="7270" xr:uid="{00000000-0005-0000-0000-0000AB200000}"/>
    <cellStyle name="Обычный 3 12 2 2 2" xfId="12128" xr:uid="{00000000-0005-0000-0000-0000AC200000}"/>
    <cellStyle name="Обычный 3 12 2 2 3" xfId="13762" xr:uid="{00000000-0005-0000-0000-0000AD200000}"/>
    <cellStyle name="Обычный 3 12 2 3" xfId="7271" xr:uid="{00000000-0005-0000-0000-0000AE200000}"/>
    <cellStyle name="Обычный 3 12 2 3 2" xfId="12129" xr:uid="{00000000-0005-0000-0000-0000AF200000}"/>
    <cellStyle name="Обычный 3 12 2 3 3" xfId="13763" xr:uid="{00000000-0005-0000-0000-0000B0200000}"/>
    <cellStyle name="Обычный 3 12 2 4" xfId="12127" xr:uid="{00000000-0005-0000-0000-0000B1200000}"/>
    <cellStyle name="Обычный 3 12 2 5" xfId="13761" xr:uid="{00000000-0005-0000-0000-0000B2200000}"/>
    <cellStyle name="Обычный 3 12 3" xfId="7272" xr:uid="{00000000-0005-0000-0000-0000B3200000}"/>
    <cellStyle name="Обычный 3 12 3 2" xfId="12130" xr:uid="{00000000-0005-0000-0000-0000B4200000}"/>
    <cellStyle name="Обычный 3 12 3 3" xfId="13764" xr:uid="{00000000-0005-0000-0000-0000B5200000}"/>
    <cellStyle name="Обычный 3 12 4" xfId="7273" xr:uid="{00000000-0005-0000-0000-0000B6200000}"/>
    <cellStyle name="Обычный 3 12 4 2" xfId="12131" xr:uid="{00000000-0005-0000-0000-0000B7200000}"/>
    <cellStyle name="Обычный 3 12 4 3" xfId="13765" xr:uid="{00000000-0005-0000-0000-0000B8200000}"/>
    <cellStyle name="Обычный 3 12 5" xfId="12126" xr:uid="{00000000-0005-0000-0000-0000B9200000}"/>
    <cellStyle name="Обычный 3 12 6" xfId="13760" xr:uid="{00000000-0005-0000-0000-0000BA200000}"/>
    <cellStyle name="Обычный 3 13" xfId="7274" xr:uid="{00000000-0005-0000-0000-0000BB200000}"/>
    <cellStyle name="Обычный 3 13 2" xfId="7275" xr:uid="{00000000-0005-0000-0000-0000BC200000}"/>
    <cellStyle name="Обычный 3 14" xfId="7276" xr:uid="{00000000-0005-0000-0000-0000BD200000}"/>
    <cellStyle name="Обычный 3 14 2" xfId="7277" xr:uid="{00000000-0005-0000-0000-0000BE200000}"/>
    <cellStyle name="Обычный 3 14 2 2" xfId="12133" xr:uid="{00000000-0005-0000-0000-0000BF200000}"/>
    <cellStyle name="Обычный 3 14 2 3" xfId="13767" xr:uid="{00000000-0005-0000-0000-0000C0200000}"/>
    <cellStyle name="Обычный 3 14 3" xfId="7278" xr:uid="{00000000-0005-0000-0000-0000C1200000}"/>
    <cellStyle name="Обычный 3 14 3 2" xfId="12134" xr:uid="{00000000-0005-0000-0000-0000C2200000}"/>
    <cellStyle name="Обычный 3 14 3 3" xfId="13768" xr:uid="{00000000-0005-0000-0000-0000C3200000}"/>
    <cellStyle name="Обычный 3 14 4" xfId="12132" xr:uid="{00000000-0005-0000-0000-0000C4200000}"/>
    <cellStyle name="Обычный 3 14 5" xfId="13766" xr:uid="{00000000-0005-0000-0000-0000C5200000}"/>
    <cellStyle name="Обычный 3 15" xfId="7279" xr:uid="{00000000-0005-0000-0000-0000C6200000}"/>
    <cellStyle name="Обычный 3 15 2" xfId="7280" xr:uid="{00000000-0005-0000-0000-0000C7200000}"/>
    <cellStyle name="Обычный 3 15 2 2" xfId="12136" xr:uid="{00000000-0005-0000-0000-0000C8200000}"/>
    <cellStyle name="Обычный 3 15 2 3" xfId="13770" xr:uid="{00000000-0005-0000-0000-0000C9200000}"/>
    <cellStyle name="Обычный 3 15 3" xfId="12135" xr:uid="{00000000-0005-0000-0000-0000CA200000}"/>
    <cellStyle name="Обычный 3 15 4" xfId="13769" xr:uid="{00000000-0005-0000-0000-0000CB200000}"/>
    <cellStyle name="Обычный 3 16" xfId="7281" xr:uid="{00000000-0005-0000-0000-0000CC200000}"/>
    <cellStyle name="Обычный 3 16 2" xfId="12137" xr:uid="{00000000-0005-0000-0000-0000CD200000}"/>
    <cellStyle name="Обычный 3 16 3" xfId="13771" xr:uid="{00000000-0005-0000-0000-0000CE200000}"/>
    <cellStyle name="Обычный 3 17" xfId="7282" xr:uid="{00000000-0005-0000-0000-0000CF200000}"/>
    <cellStyle name="Обычный 3 18" xfId="7283" xr:uid="{00000000-0005-0000-0000-0000D0200000}"/>
    <cellStyle name="Обычный 3 18 2" xfId="12138" xr:uid="{00000000-0005-0000-0000-0000D1200000}"/>
    <cellStyle name="Обычный 3 18 3" xfId="13772" xr:uid="{00000000-0005-0000-0000-0000D2200000}"/>
    <cellStyle name="Обычный 3 19" xfId="7284" xr:uid="{00000000-0005-0000-0000-0000D3200000}"/>
    <cellStyle name="Обычный 3 2" xfId="7285" xr:uid="{00000000-0005-0000-0000-0000D4200000}"/>
    <cellStyle name="Обычный 3 2 10" xfId="7286" xr:uid="{00000000-0005-0000-0000-0000D5200000}"/>
    <cellStyle name="Обычный 3 2 11" xfId="7287" xr:uid="{00000000-0005-0000-0000-0000D6200000}"/>
    <cellStyle name="Обычный 3 2 12" xfId="7288" xr:uid="{00000000-0005-0000-0000-0000D7200000}"/>
    <cellStyle name="Обычный 3 2 13" xfId="15129" xr:uid="{00000000-0005-0000-0000-000017000000}"/>
    <cellStyle name="Обычный 3 2 2" xfId="7289" xr:uid="{00000000-0005-0000-0000-0000D8200000}"/>
    <cellStyle name="Обычный 3 2 2 2" xfId="7290" xr:uid="{00000000-0005-0000-0000-0000D9200000}"/>
    <cellStyle name="Обычный 3 2 2 2 2" xfId="7291" xr:uid="{00000000-0005-0000-0000-0000DA200000}"/>
    <cellStyle name="Обычный 3 2 2 2 3" xfId="7292" xr:uid="{00000000-0005-0000-0000-0000DB200000}"/>
    <cellStyle name="Обычный 3 2 2 2 4" xfId="15131" xr:uid="{00000000-0005-0000-0000-000019000000}"/>
    <cellStyle name="Обычный 3 2 2 3" xfId="7293" xr:uid="{00000000-0005-0000-0000-0000DC200000}"/>
    <cellStyle name="Обычный 3 2 2 4" xfId="7294" xr:uid="{00000000-0005-0000-0000-0000DD200000}"/>
    <cellStyle name="Обычный 3 2 2 5" xfId="7295" xr:uid="{00000000-0005-0000-0000-0000DE200000}"/>
    <cellStyle name="Обычный 3 2 2 6" xfId="15130" xr:uid="{00000000-0005-0000-0000-000018000000}"/>
    <cellStyle name="Обычный 3 2 2_02. ДС 25_НПС 12_приложения 2_3_25" xfId="7296" xr:uid="{00000000-0005-0000-0000-0000DF200000}"/>
    <cellStyle name="Обычный 3 2 3" xfId="7297" xr:uid="{00000000-0005-0000-0000-0000E0200000}"/>
    <cellStyle name="Обычный 3 2 3 2" xfId="7298" xr:uid="{00000000-0005-0000-0000-0000E1200000}"/>
    <cellStyle name="Обычный 3 2 3 2 2" xfId="7299" xr:uid="{00000000-0005-0000-0000-0000E2200000}"/>
    <cellStyle name="Обычный 3 2 3 2 3" xfId="7300" xr:uid="{00000000-0005-0000-0000-0000E3200000}"/>
    <cellStyle name="Обычный 3 2 3 2 4" xfId="15133" xr:uid="{00000000-0005-0000-0000-00001B000000}"/>
    <cellStyle name="Обычный 3 2 3 3" xfId="7301" xr:uid="{00000000-0005-0000-0000-0000E4200000}"/>
    <cellStyle name="Обычный 3 2 3 3 2" xfId="7302" xr:uid="{00000000-0005-0000-0000-0000E5200000}"/>
    <cellStyle name="Обычный 3 2 3 4" xfId="7303" xr:uid="{00000000-0005-0000-0000-0000E6200000}"/>
    <cellStyle name="Обычный 3 2 3 5" xfId="7304" xr:uid="{00000000-0005-0000-0000-0000E7200000}"/>
    <cellStyle name="Обычный 3 2 3 6" xfId="15132" xr:uid="{00000000-0005-0000-0000-00001A000000}"/>
    <cellStyle name="Обычный 3 2 3_02. ДС 25_НПС 12_приложения 2_3_25" xfId="7305" xr:uid="{00000000-0005-0000-0000-0000E8200000}"/>
    <cellStyle name="Обычный 3 2 4" xfId="7306" xr:uid="{00000000-0005-0000-0000-0000E9200000}"/>
    <cellStyle name="Обычный 3 2 4 2" xfId="7307" xr:uid="{00000000-0005-0000-0000-0000EA200000}"/>
    <cellStyle name="Обычный 3 2 4 3" xfId="7308" xr:uid="{00000000-0005-0000-0000-0000EB200000}"/>
    <cellStyle name="Обычный 3 2 4 4" xfId="15134" xr:uid="{00000000-0005-0000-0000-00001C000000}"/>
    <cellStyle name="Обычный 3 2 5" xfId="7309" xr:uid="{00000000-0005-0000-0000-0000EC200000}"/>
    <cellStyle name="Обычный 3 2 5 2" xfId="7310" xr:uid="{00000000-0005-0000-0000-0000ED200000}"/>
    <cellStyle name="Обычный 3 2 5 3" xfId="7311" xr:uid="{00000000-0005-0000-0000-0000EE200000}"/>
    <cellStyle name="Обычный 3 2 6" xfId="7312" xr:uid="{00000000-0005-0000-0000-0000EF200000}"/>
    <cellStyle name="Обычный 3 2 6 2" xfId="7313" xr:uid="{00000000-0005-0000-0000-0000F0200000}"/>
    <cellStyle name="Обычный 3 2 7" xfId="7314" xr:uid="{00000000-0005-0000-0000-0000F1200000}"/>
    <cellStyle name="Обычный 3 2 7 2" xfId="7315" xr:uid="{00000000-0005-0000-0000-0000F2200000}"/>
    <cellStyle name="Обычный 3 2 8" xfId="7316" xr:uid="{00000000-0005-0000-0000-0000F3200000}"/>
    <cellStyle name="Обычный 3 2 8 2" xfId="7317" xr:uid="{00000000-0005-0000-0000-0000F4200000}"/>
    <cellStyle name="Обычный 3 2 9" xfId="7318" xr:uid="{00000000-0005-0000-0000-0000F5200000}"/>
    <cellStyle name="Обычный 3 2_++Смета ВЛ 723-752км" xfId="7319" xr:uid="{00000000-0005-0000-0000-0000F6200000}"/>
    <cellStyle name="Обычный 3 20" xfId="15072" xr:uid="{00000000-0005-0000-0000-0000F7200000}"/>
    <cellStyle name="Обычный 3 21" xfId="15128" xr:uid="{00000000-0005-0000-0000-000016000000}"/>
    <cellStyle name="Обычный 3 22" xfId="15201" xr:uid="{00000000-0005-0000-0000-000004000000}"/>
    <cellStyle name="Обычный 3 3" xfId="7320" xr:uid="{00000000-0005-0000-0000-0000F8200000}"/>
    <cellStyle name="Обычный 3 3 2" xfId="7321" xr:uid="{00000000-0005-0000-0000-0000F9200000}"/>
    <cellStyle name="Обычный 3 3 2 2" xfId="7322" xr:uid="{00000000-0005-0000-0000-0000FA200000}"/>
    <cellStyle name="Обычный 3 3 2 3" xfId="7323" xr:uid="{00000000-0005-0000-0000-0000FB200000}"/>
    <cellStyle name="Обычный 3 3 2 4" xfId="15136" xr:uid="{00000000-0005-0000-0000-00001E000000}"/>
    <cellStyle name="Обычный 3 3 3" xfId="7324" xr:uid="{00000000-0005-0000-0000-0000FC200000}"/>
    <cellStyle name="Обычный 3 3 4" xfId="7325" xr:uid="{00000000-0005-0000-0000-0000FD200000}"/>
    <cellStyle name="Обычный 3 3 5" xfId="7326" xr:uid="{00000000-0005-0000-0000-0000FE200000}"/>
    <cellStyle name="Обычный 3 3 6" xfId="15135" xr:uid="{00000000-0005-0000-0000-00001D000000}"/>
    <cellStyle name="Обычный 3 4" xfId="7327" xr:uid="{00000000-0005-0000-0000-0000FF200000}"/>
    <cellStyle name="Обычный 3 4 2" xfId="7328" xr:uid="{00000000-0005-0000-0000-000000210000}"/>
    <cellStyle name="Обычный 3 4 2 2" xfId="7329" xr:uid="{00000000-0005-0000-0000-000001210000}"/>
    <cellStyle name="Обычный 3 4 2 3" xfId="7330" xr:uid="{00000000-0005-0000-0000-000002210000}"/>
    <cellStyle name="Обычный 3 4 2 4" xfId="15138" xr:uid="{00000000-0005-0000-0000-000020000000}"/>
    <cellStyle name="Обычный 3 4 3" xfId="7331" xr:uid="{00000000-0005-0000-0000-000003210000}"/>
    <cellStyle name="Обычный 3 4 4" xfId="7332" xr:uid="{00000000-0005-0000-0000-000004210000}"/>
    <cellStyle name="Обычный 3 4 5" xfId="7333" xr:uid="{00000000-0005-0000-0000-000005210000}"/>
    <cellStyle name="Обычный 3 4 6" xfId="15137" xr:uid="{00000000-0005-0000-0000-00001F000000}"/>
    <cellStyle name="Обычный 3 4_Альбом_Персонал" xfId="7334" xr:uid="{00000000-0005-0000-0000-000006210000}"/>
    <cellStyle name="Обычный 3 5" xfId="7335" xr:uid="{00000000-0005-0000-0000-000007210000}"/>
    <cellStyle name="Обычный 3 5 2" xfId="7336" xr:uid="{00000000-0005-0000-0000-000008210000}"/>
    <cellStyle name="Обычный 3 5 2 2" xfId="7337" xr:uid="{00000000-0005-0000-0000-000009210000}"/>
    <cellStyle name="Обычный 3 5 2 3" xfId="7338" xr:uid="{00000000-0005-0000-0000-00000A210000}"/>
    <cellStyle name="Обычный 3 5 3" xfId="7339" xr:uid="{00000000-0005-0000-0000-00000B210000}"/>
    <cellStyle name="Обычный 3 5 3 2" xfId="7340" xr:uid="{00000000-0005-0000-0000-00000C210000}"/>
    <cellStyle name="Обычный 3 5 4" xfId="7341" xr:uid="{00000000-0005-0000-0000-00000D210000}"/>
    <cellStyle name="Обычный 3 5 5" xfId="7342" xr:uid="{00000000-0005-0000-0000-00000E210000}"/>
    <cellStyle name="Обычный 3 5 6" xfId="15139" xr:uid="{00000000-0005-0000-0000-000021000000}"/>
    <cellStyle name="Обычный 3 5_Альбом_Персонал" xfId="7343" xr:uid="{00000000-0005-0000-0000-00000F210000}"/>
    <cellStyle name="Обычный 3 6" xfId="7344" xr:uid="{00000000-0005-0000-0000-000010210000}"/>
    <cellStyle name="Обычный 3 6 2" xfId="7345" xr:uid="{00000000-0005-0000-0000-000011210000}"/>
    <cellStyle name="Обычный 3 6 2 2" xfId="15141" xr:uid="{00000000-0005-0000-0000-000023000000}"/>
    <cellStyle name="Обычный 3 6 3" xfId="7346" xr:uid="{00000000-0005-0000-0000-000012210000}"/>
    <cellStyle name="Обычный 3 6 4" xfId="15140" xr:uid="{00000000-0005-0000-0000-000022000000}"/>
    <cellStyle name="Обычный 3 7" xfId="7347" xr:uid="{00000000-0005-0000-0000-000013210000}"/>
    <cellStyle name="Обычный 3 7 2" xfId="7348" xr:uid="{00000000-0005-0000-0000-000014210000}"/>
    <cellStyle name="Обычный 3 7 2 2" xfId="12140" xr:uid="{00000000-0005-0000-0000-000015210000}"/>
    <cellStyle name="Обычный 3 7 2 3" xfId="13774" xr:uid="{00000000-0005-0000-0000-000016210000}"/>
    <cellStyle name="Обычный 3 7 3" xfId="7349" xr:uid="{00000000-0005-0000-0000-000017210000}"/>
    <cellStyle name="Обычный 3 7 3 2" xfId="12141" xr:uid="{00000000-0005-0000-0000-000018210000}"/>
    <cellStyle name="Обычный 3 7 3 3" xfId="13775" xr:uid="{00000000-0005-0000-0000-000019210000}"/>
    <cellStyle name="Обычный 3 7 4" xfId="7350" xr:uid="{00000000-0005-0000-0000-00001A210000}"/>
    <cellStyle name="Обычный 3 7 4 2" xfId="12142" xr:uid="{00000000-0005-0000-0000-00001B210000}"/>
    <cellStyle name="Обычный 3 7 4 3" xfId="13776" xr:uid="{00000000-0005-0000-0000-00001C210000}"/>
    <cellStyle name="Обычный 3 7 5" xfId="12139" xr:uid="{00000000-0005-0000-0000-00001D210000}"/>
    <cellStyle name="Обычный 3 7 6" xfId="13773" xr:uid="{00000000-0005-0000-0000-00001E210000}"/>
    <cellStyle name="Обычный 3 8" xfId="7351" xr:uid="{00000000-0005-0000-0000-00001F210000}"/>
    <cellStyle name="Обычный 3 8 2" xfId="7352" xr:uid="{00000000-0005-0000-0000-000020210000}"/>
    <cellStyle name="Обычный 3 8 3" xfId="7353" xr:uid="{00000000-0005-0000-0000-000021210000}"/>
    <cellStyle name="Обычный 3 8 4" xfId="12143" xr:uid="{00000000-0005-0000-0000-000022210000}"/>
    <cellStyle name="Обычный 3 8 5" xfId="13777" xr:uid="{00000000-0005-0000-0000-000023210000}"/>
    <cellStyle name="Обычный 3 9" xfId="7354" xr:uid="{00000000-0005-0000-0000-000024210000}"/>
    <cellStyle name="Обычный 3 9 2" xfId="7355" xr:uid="{00000000-0005-0000-0000-000025210000}"/>
    <cellStyle name="Обычный 3 9 3" xfId="7356" xr:uid="{00000000-0005-0000-0000-000026210000}"/>
    <cellStyle name="Обычный 3_++Смета ВЛ 723-752км" xfId="7357" xr:uid="{00000000-0005-0000-0000-000027210000}"/>
    <cellStyle name="Обычный 30" xfId="7358" xr:uid="{00000000-0005-0000-0000-000028210000}"/>
    <cellStyle name="Обычный 30 2" xfId="7359" xr:uid="{00000000-0005-0000-0000-000029210000}"/>
    <cellStyle name="Обычный 30 2 2" xfId="7360" xr:uid="{00000000-0005-0000-0000-00002A210000}"/>
    <cellStyle name="Обычный 30 2 2 2" xfId="12145" xr:uid="{00000000-0005-0000-0000-00002B210000}"/>
    <cellStyle name="Обычный 30 2 2 3" xfId="13779" xr:uid="{00000000-0005-0000-0000-00002C210000}"/>
    <cellStyle name="Обычный 30 3" xfId="7361" xr:uid="{00000000-0005-0000-0000-00002D210000}"/>
    <cellStyle name="Обычный 30 4" xfId="7362" xr:uid="{00000000-0005-0000-0000-00002E210000}"/>
    <cellStyle name="Обычный 30 5" xfId="7363" xr:uid="{00000000-0005-0000-0000-00002F210000}"/>
    <cellStyle name="Обычный 30 6" xfId="12144" xr:uid="{00000000-0005-0000-0000-000030210000}"/>
    <cellStyle name="Обычный 30 7" xfId="13778" xr:uid="{00000000-0005-0000-0000-000031210000}"/>
    <cellStyle name="Обычный 300" xfId="7364" xr:uid="{00000000-0005-0000-0000-000032210000}"/>
    <cellStyle name="Обычный 301" xfId="7365" xr:uid="{00000000-0005-0000-0000-000033210000}"/>
    <cellStyle name="Обычный 302" xfId="7366" xr:uid="{00000000-0005-0000-0000-000034210000}"/>
    <cellStyle name="Обычный 303" xfId="7367" xr:uid="{00000000-0005-0000-0000-000035210000}"/>
    <cellStyle name="Обычный 304" xfId="7368" xr:uid="{00000000-0005-0000-0000-000036210000}"/>
    <cellStyle name="Обычный 305" xfId="7369" xr:uid="{00000000-0005-0000-0000-000037210000}"/>
    <cellStyle name="Обычный 306" xfId="7370" xr:uid="{00000000-0005-0000-0000-000038210000}"/>
    <cellStyle name="Обычный 307" xfId="7371" xr:uid="{00000000-0005-0000-0000-000039210000}"/>
    <cellStyle name="Обычный 308" xfId="7372" xr:uid="{00000000-0005-0000-0000-00003A210000}"/>
    <cellStyle name="Обычный 309" xfId="7373" xr:uid="{00000000-0005-0000-0000-00003B210000}"/>
    <cellStyle name="Обычный 31" xfId="7374" xr:uid="{00000000-0005-0000-0000-00003C210000}"/>
    <cellStyle name="Обычный 31 2" xfId="7375" xr:uid="{00000000-0005-0000-0000-00003D210000}"/>
    <cellStyle name="Обычный 31 2 2" xfId="7376" xr:uid="{00000000-0005-0000-0000-00003E210000}"/>
    <cellStyle name="Обычный 31 2 3" xfId="12147" xr:uid="{00000000-0005-0000-0000-00003F210000}"/>
    <cellStyle name="Обычный 31 2 4" xfId="13781" xr:uid="{00000000-0005-0000-0000-000040210000}"/>
    <cellStyle name="Обычный 31 3" xfId="7377" xr:uid="{00000000-0005-0000-0000-000041210000}"/>
    <cellStyle name="Обычный 31 4" xfId="7378" xr:uid="{00000000-0005-0000-0000-000042210000}"/>
    <cellStyle name="Обычный 31 5" xfId="7379" xr:uid="{00000000-0005-0000-0000-000043210000}"/>
    <cellStyle name="Обычный 31 6" xfId="12146" xr:uid="{00000000-0005-0000-0000-000044210000}"/>
    <cellStyle name="Обычный 31 7" xfId="13780" xr:uid="{00000000-0005-0000-0000-000045210000}"/>
    <cellStyle name="Обычный 310" xfId="7380" xr:uid="{00000000-0005-0000-0000-000046210000}"/>
    <cellStyle name="Обычный 311" xfId="7381" xr:uid="{00000000-0005-0000-0000-000047210000}"/>
    <cellStyle name="Обычный 312" xfId="7382" xr:uid="{00000000-0005-0000-0000-000048210000}"/>
    <cellStyle name="Обычный 313" xfId="7383" xr:uid="{00000000-0005-0000-0000-000049210000}"/>
    <cellStyle name="Обычный 314" xfId="7384" xr:uid="{00000000-0005-0000-0000-00004A210000}"/>
    <cellStyle name="Обычный 315" xfId="7385" xr:uid="{00000000-0005-0000-0000-00004B210000}"/>
    <cellStyle name="Обычный 316" xfId="7386" xr:uid="{00000000-0005-0000-0000-00004C210000}"/>
    <cellStyle name="Обычный 317" xfId="7387" xr:uid="{00000000-0005-0000-0000-00004D210000}"/>
    <cellStyle name="Обычный 318" xfId="7388" xr:uid="{00000000-0005-0000-0000-00004E210000}"/>
    <cellStyle name="Обычный 319" xfId="7389" xr:uid="{00000000-0005-0000-0000-00004F210000}"/>
    <cellStyle name="Обычный 319 2" xfId="7390" xr:uid="{00000000-0005-0000-0000-000050210000}"/>
    <cellStyle name="Обычный 319 2 2" xfId="12149" xr:uid="{00000000-0005-0000-0000-000051210000}"/>
    <cellStyle name="Обычный 319 2 3" xfId="13783" xr:uid="{00000000-0005-0000-0000-000052210000}"/>
    <cellStyle name="Обычный 319 3" xfId="12148" xr:uid="{00000000-0005-0000-0000-000053210000}"/>
    <cellStyle name="Обычный 319 4" xfId="13782" xr:uid="{00000000-0005-0000-0000-000054210000}"/>
    <cellStyle name="Обычный 32" xfId="7391" xr:uid="{00000000-0005-0000-0000-000055210000}"/>
    <cellStyle name="Обычный 32 2" xfId="7392" xr:uid="{00000000-0005-0000-0000-000056210000}"/>
    <cellStyle name="Обычный 32 2 2" xfId="7393" xr:uid="{00000000-0005-0000-0000-000057210000}"/>
    <cellStyle name="Обычный 32 2 3" xfId="12151" xr:uid="{00000000-0005-0000-0000-000058210000}"/>
    <cellStyle name="Обычный 32 2 4" xfId="13785" xr:uid="{00000000-0005-0000-0000-000059210000}"/>
    <cellStyle name="Обычный 32 3" xfId="7394" xr:uid="{00000000-0005-0000-0000-00005A210000}"/>
    <cellStyle name="Обычный 32 4" xfId="7395" xr:uid="{00000000-0005-0000-0000-00005B210000}"/>
    <cellStyle name="Обычный 32 5" xfId="7396" xr:uid="{00000000-0005-0000-0000-00005C210000}"/>
    <cellStyle name="Обычный 32 6" xfId="12150" xr:uid="{00000000-0005-0000-0000-00005D210000}"/>
    <cellStyle name="Обычный 32 7" xfId="13784" xr:uid="{00000000-0005-0000-0000-00005E210000}"/>
    <cellStyle name="Обычный 320" xfId="7397" xr:uid="{00000000-0005-0000-0000-00005F210000}"/>
    <cellStyle name="Обычный 321" xfId="7398" xr:uid="{00000000-0005-0000-0000-000060210000}"/>
    <cellStyle name="Обычный 322" xfId="7399" xr:uid="{00000000-0005-0000-0000-000061210000}"/>
    <cellStyle name="Обычный 322 2" xfId="7400" xr:uid="{00000000-0005-0000-0000-000062210000}"/>
    <cellStyle name="Обычный 323" xfId="7401" xr:uid="{00000000-0005-0000-0000-000063210000}"/>
    <cellStyle name="Обычный 323 2" xfId="7402" xr:uid="{00000000-0005-0000-0000-000064210000}"/>
    <cellStyle name="Обычный 324" xfId="7403" xr:uid="{00000000-0005-0000-0000-000065210000}"/>
    <cellStyle name="Обычный 324 2" xfId="7404" xr:uid="{00000000-0005-0000-0000-000066210000}"/>
    <cellStyle name="Обычный 325" xfId="7405" xr:uid="{00000000-0005-0000-0000-000067210000}"/>
    <cellStyle name="Обычный 325 2" xfId="7406" xr:uid="{00000000-0005-0000-0000-000068210000}"/>
    <cellStyle name="Обычный 326" xfId="7407" xr:uid="{00000000-0005-0000-0000-000069210000}"/>
    <cellStyle name="Обычный 326 2" xfId="7408" xr:uid="{00000000-0005-0000-0000-00006A210000}"/>
    <cellStyle name="Обычный 327" xfId="7409" xr:uid="{00000000-0005-0000-0000-00006B210000}"/>
    <cellStyle name="Обычный 327 2" xfId="7410" xr:uid="{00000000-0005-0000-0000-00006C210000}"/>
    <cellStyle name="Обычный 328" xfId="7411" xr:uid="{00000000-0005-0000-0000-00006D210000}"/>
    <cellStyle name="Обычный 328 2" xfId="7412" xr:uid="{00000000-0005-0000-0000-00006E210000}"/>
    <cellStyle name="Обычный 329" xfId="7413" xr:uid="{00000000-0005-0000-0000-00006F210000}"/>
    <cellStyle name="Обычный 329 2" xfId="7414" xr:uid="{00000000-0005-0000-0000-000070210000}"/>
    <cellStyle name="Обычный 33" xfId="7415" xr:uid="{00000000-0005-0000-0000-000071210000}"/>
    <cellStyle name="Обычный 33 2" xfId="7416" xr:uid="{00000000-0005-0000-0000-000072210000}"/>
    <cellStyle name="Обычный 33 2 2" xfId="7417" xr:uid="{00000000-0005-0000-0000-000073210000}"/>
    <cellStyle name="Обычный 33 2 3" xfId="12153" xr:uid="{00000000-0005-0000-0000-000074210000}"/>
    <cellStyle name="Обычный 33 2 4" xfId="13787" xr:uid="{00000000-0005-0000-0000-000075210000}"/>
    <cellStyle name="Обычный 33 3" xfId="7418" xr:uid="{00000000-0005-0000-0000-000076210000}"/>
    <cellStyle name="Обычный 33 4" xfId="7419" xr:uid="{00000000-0005-0000-0000-000077210000}"/>
    <cellStyle name="Обычный 33 5" xfId="7420" xr:uid="{00000000-0005-0000-0000-000078210000}"/>
    <cellStyle name="Обычный 33 6" xfId="12152" xr:uid="{00000000-0005-0000-0000-000079210000}"/>
    <cellStyle name="Обычный 33 7" xfId="13786" xr:uid="{00000000-0005-0000-0000-00007A210000}"/>
    <cellStyle name="Обычный 33 8" xfId="7421" xr:uid="{00000000-0005-0000-0000-00007B210000}"/>
    <cellStyle name="Обычный 33 8 2" xfId="12154" xr:uid="{00000000-0005-0000-0000-00007C210000}"/>
    <cellStyle name="Обычный 33 8 3" xfId="13788" xr:uid="{00000000-0005-0000-0000-00007D210000}"/>
    <cellStyle name="Обычный 330" xfId="7422" xr:uid="{00000000-0005-0000-0000-00007E210000}"/>
    <cellStyle name="Обычный 330 2" xfId="7423" xr:uid="{00000000-0005-0000-0000-00007F210000}"/>
    <cellStyle name="Обычный 331" xfId="7424" xr:uid="{00000000-0005-0000-0000-000080210000}"/>
    <cellStyle name="Обычный 331 2" xfId="7425" xr:uid="{00000000-0005-0000-0000-000081210000}"/>
    <cellStyle name="Обычный 332" xfId="7426" xr:uid="{00000000-0005-0000-0000-000082210000}"/>
    <cellStyle name="Обычный 332 2" xfId="7427" xr:uid="{00000000-0005-0000-0000-000083210000}"/>
    <cellStyle name="Обычный 333" xfId="7428" xr:uid="{00000000-0005-0000-0000-000084210000}"/>
    <cellStyle name="Обычный 333 2" xfId="7429" xr:uid="{00000000-0005-0000-0000-000085210000}"/>
    <cellStyle name="Обычный 334" xfId="7430" xr:uid="{00000000-0005-0000-0000-000086210000}"/>
    <cellStyle name="Обычный 334 2" xfId="7431" xr:uid="{00000000-0005-0000-0000-000087210000}"/>
    <cellStyle name="Обычный 335" xfId="7432" xr:uid="{00000000-0005-0000-0000-000088210000}"/>
    <cellStyle name="Обычный 335 2" xfId="7433" xr:uid="{00000000-0005-0000-0000-000089210000}"/>
    <cellStyle name="Обычный 336" xfId="7434" xr:uid="{00000000-0005-0000-0000-00008A210000}"/>
    <cellStyle name="Обычный 336 2" xfId="7435" xr:uid="{00000000-0005-0000-0000-00008B210000}"/>
    <cellStyle name="Обычный 337" xfId="7436" xr:uid="{00000000-0005-0000-0000-00008C210000}"/>
    <cellStyle name="Обычный 337 2" xfId="7437" xr:uid="{00000000-0005-0000-0000-00008D210000}"/>
    <cellStyle name="Обычный 338" xfId="7438" xr:uid="{00000000-0005-0000-0000-00008E210000}"/>
    <cellStyle name="Обычный 338 2" xfId="7439" xr:uid="{00000000-0005-0000-0000-00008F210000}"/>
    <cellStyle name="Обычный 339" xfId="7440" xr:uid="{00000000-0005-0000-0000-000090210000}"/>
    <cellStyle name="Обычный 339 2" xfId="7441" xr:uid="{00000000-0005-0000-0000-000091210000}"/>
    <cellStyle name="Обычный 34" xfId="7442" xr:uid="{00000000-0005-0000-0000-000092210000}"/>
    <cellStyle name="Обычный 34 2" xfId="7443" xr:uid="{00000000-0005-0000-0000-000093210000}"/>
    <cellStyle name="Обычный 34 2 2" xfId="7444" xr:uid="{00000000-0005-0000-0000-000094210000}"/>
    <cellStyle name="Обычный 34 2 3" xfId="12156" xr:uid="{00000000-0005-0000-0000-000095210000}"/>
    <cellStyle name="Обычный 34 2 4" xfId="13790" xr:uid="{00000000-0005-0000-0000-000096210000}"/>
    <cellStyle name="Обычный 34 3" xfId="7445" xr:uid="{00000000-0005-0000-0000-000097210000}"/>
    <cellStyle name="Обычный 34 4" xfId="7446" xr:uid="{00000000-0005-0000-0000-000098210000}"/>
    <cellStyle name="Обычный 34 5" xfId="7447" xr:uid="{00000000-0005-0000-0000-000099210000}"/>
    <cellStyle name="Обычный 34 6" xfId="12155" xr:uid="{00000000-0005-0000-0000-00009A210000}"/>
    <cellStyle name="Обычный 34 7" xfId="13789" xr:uid="{00000000-0005-0000-0000-00009B210000}"/>
    <cellStyle name="Обычный 340" xfId="7448" xr:uid="{00000000-0005-0000-0000-00009C210000}"/>
    <cellStyle name="Обычный 340 2" xfId="7449" xr:uid="{00000000-0005-0000-0000-00009D210000}"/>
    <cellStyle name="Обычный 341" xfId="7450" xr:uid="{00000000-0005-0000-0000-00009E210000}"/>
    <cellStyle name="Обычный 341 2" xfId="7451" xr:uid="{00000000-0005-0000-0000-00009F210000}"/>
    <cellStyle name="Обычный 342" xfId="7452" xr:uid="{00000000-0005-0000-0000-0000A0210000}"/>
    <cellStyle name="Обычный 343" xfId="7453" xr:uid="{00000000-0005-0000-0000-0000A1210000}"/>
    <cellStyle name="Обычный 344" xfId="7454" xr:uid="{00000000-0005-0000-0000-0000A2210000}"/>
    <cellStyle name="Обычный 344 2" xfId="12157" xr:uid="{00000000-0005-0000-0000-0000A3210000}"/>
    <cellStyle name="Обычный 344 3" xfId="13791" xr:uid="{00000000-0005-0000-0000-0000A4210000}"/>
    <cellStyle name="Обычный 345" xfId="4" xr:uid="{00000000-0005-0000-0000-0000A5210000}"/>
    <cellStyle name="Обычный 346" xfId="11604" xr:uid="{00000000-0005-0000-0000-0000A6210000}"/>
    <cellStyle name="Обычный 347" xfId="13189" xr:uid="{00000000-0005-0000-0000-0000A7210000}"/>
    <cellStyle name="Обычный 348" xfId="15076" xr:uid="{00000000-0005-0000-0000-0000A8210000}"/>
    <cellStyle name="Обычный 349" xfId="15080" xr:uid="{00000000-0005-0000-0000-0000A9210000}"/>
    <cellStyle name="Обычный 35" xfId="7455" xr:uid="{00000000-0005-0000-0000-0000AA210000}"/>
    <cellStyle name="Обычный 35 2" xfId="7456" xr:uid="{00000000-0005-0000-0000-0000AB210000}"/>
    <cellStyle name="Обычный 35 2 2" xfId="7457" xr:uid="{00000000-0005-0000-0000-0000AC210000}"/>
    <cellStyle name="Обычный 35 2 3" xfId="12158" xr:uid="{00000000-0005-0000-0000-0000AD210000}"/>
    <cellStyle name="Обычный 35 2 4" xfId="13792" xr:uid="{00000000-0005-0000-0000-0000AE210000}"/>
    <cellStyle name="Обычный 35 3" xfId="7458" xr:uid="{00000000-0005-0000-0000-0000AF210000}"/>
    <cellStyle name="Обычный 35 4" xfId="7459" xr:uid="{00000000-0005-0000-0000-0000B0210000}"/>
    <cellStyle name="Обычный 35 5" xfId="7460" xr:uid="{00000000-0005-0000-0000-0000B1210000}"/>
    <cellStyle name="Обычный 350" xfId="15083" xr:uid="{00000000-0005-0000-0000-0000B2210000}"/>
    <cellStyle name="Обычный 351" xfId="15082" xr:uid="{00000000-0005-0000-0000-0000B3210000}"/>
    <cellStyle name="Обычный 352" xfId="15084" xr:uid="{00000000-0005-0000-0000-0000B4210000}"/>
    <cellStyle name="Обычный 353" xfId="15086" xr:uid="{00000000-0005-0000-0000-0000B5210000}"/>
    <cellStyle name="Обычный 354" xfId="15091" xr:uid="{00000000-0005-0000-0000-0000B6210000}"/>
    <cellStyle name="Обычный 355" xfId="15093" xr:uid="{00000000-0005-0000-0000-0000B7210000}"/>
    <cellStyle name="Обычный 356" xfId="15092" xr:uid="{00000000-0005-0000-0000-0000B8210000}"/>
    <cellStyle name="Обычный 357" xfId="15094" xr:uid="{00000000-0005-0000-0000-0000B9210000}"/>
    <cellStyle name="Обычный 358" xfId="15096" xr:uid="{00000000-0005-0000-0000-0000BA210000}"/>
    <cellStyle name="Обычный 359" xfId="15098" xr:uid="{00000000-0005-0000-0000-0000BB210000}"/>
    <cellStyle name="Обычный 36" xfId="7461" xr:uid="{00000000-0005-0000-0000-0000BC210000}"/>
    <cellStyle name="Обычный 36 2" xfId="7462" xr:uid="{00000000-0005-0000-0000-0000BD210000}"/>
    <cellStyle name="Обычный 36 2 2" xfId="7463" xr:uid="{00000000-0005-0000-0000-0000BE210000}"/>
    <cellStyle name="Обычный 36 2 3" xfId="12159" xr:uid="{00000000-0005-0000-0000-0000BF210000}"/>
    <cellStyle name="Обычный 36 2 4" xfId="13793" xr:uid="{00000000-0005-0000-0000-0000C0210000}"/>
    <cellStyle name="Обычный 36 3" xfId="7464" xr:uid="{00000000-0005-0000-0000-0000C1210000}"/>
    <cellStyle name="Обычный 36 4" xfId="7465" xr:uid="{00000000-0005-0000-0000-0000C2210000}"/>
    <cellStyle name="Обычный 36 5" xfId="7466" xr:uid="{00000000-0005-0000-0000-0000C3210000}"/>
    <cellStyle name="Обычный 360" xfId="15100" xr:uid="{00000000-0005-0000-0000-0000C4210000}"/>
    <cellStyle name="Обычный 361" xfId="15111" xr:uid="{00000000-0005-0000-0000-0000333B0000}"/>
    <cellStyle name="Обычный 37" xfId="7467" xr:uid="{00000000-0005-0000-0000-0000C5210000}"/>
    <cellStyle name="Обычный 37 2" xfId="7468" xr:uid="{00000000-0005-0000-0000-0000C6210000}"/>
    <cellStyle name="Обычный 37 2 2" xfId="7469" xr:uid="{00000000-0005-0000-0000-0000C7210000}"/>
    <cellStyle name="Обычный 37 2 3" xfId="12160" xr:uid="{00000000-0005-0000-0000-0000C8210000}"/>
    <cellStyle name="Обычный 37 2 4" xfId="13794" xr:uid="{00000000-0005-0000-0000-0000C9210000}"/>
    <cellStyle name="Обычный 37 3" xfId="7470" xr:uid="{00000000-0005-0000-0000-0000CA210000}"/>
    <cellStyle name="Обычный 37 4" xfId="7471" xr:uid="{00000000-0005-0000-0000-0000CB210000}"/>
    <cellStyle name="Обычный 37 5" xfId="7472" xr:uid="{00000000-0005-0000-0000-0000CC210000}"/>
    <cellStyle name="Обычный 38" xfId="7473" xr:uid="{00000000-0005-0000-0000-0000CD210000}"/>
    <cellStyle name="Обычный 38 2" xfId="7474" xr:uid="{00000000-0005-0000-0000-0000CE210000}"/>
    <cellStyle name="Обычный 38 2 2" xfId="7475" xr:uid="{00000000-0005-0000-0000-0000CF210000}"/>
    <cellStyle name="Обычный 38 2 3" xfId="12162" xr:uid="{00000000-0005-0000-0000-0000D0210000}"/>
    <cellStyle name="Обычный 38 2 4" xfId="13796" xr:uid="{00000000-0005-0000-0000-0000D1210000}"/>
    <cellStyle name="Обычный 38 3" xfId="7476" xr:uid="{00000000-0005-0000-0000-0000D2210000}"/>
    <cellStyle name="Обычный 38 3 2" xfId="7477" xr:uid="{00000000-0005-0000-0000-0000D3210000}"/>
    <cellStyle name="Обычный 38 3 2 2" xfId="7478" xr:uid="{00000000-0005-0000-0000-0000D4210000}"/>
    <cellStyle name="Обычный 38 3 2 2 2" xfId="12165" xr:uid="{00000000-0005-0000-0000-0000D5210000}"/>
    <cellStyle name="Обычный 38 3 2 2 3" xfId="13799" xr:uid="{00000000-0005-0000-0000-0000D6210000}"/>
    <cellStyle name="Обычный 38 3 2 3" xfId="12164" xr:uid="{00000000-0005-0000-0000-0000D7210000}"/>
    <cellStyle name="Обычный 38 3 2 4" xfId="13798" xr:uid="{00000000-0005-0000-0000-0000D8210000}"/>
    <cellStyle name="Обычный 38 3 3" xfId="7479" xr:uid="{00000000-0005-0000-0000-0000D9210000}"/>
    <cellStyle name="Обычный 38 3 3 2" xfId="12166" xr:uid="{00000000-0005-0000-0000-0000DA210000}"/>
    <cellStyle name="Обычный 38 3 3 3" xfId="13800" xr:uid="{00000000-0005-0000-0000-0000DB210000}"/>
    <cellStyle name="Обычный 38 3 4" xfId="12163" xr:uid="{00000000-0005-0000-0000-0000DC210000}"/>
    <cellStyle name="Обычный 38 3 5" xfId="13797" xr:uid="{00000000-0005-0000-0000-0000DD210000}"/>
    <cellStyle name="Обычный 38 4" xfId="7480" xr:uid="{00000000-0005-0000-0000-0000DE210000}"/>
    <cellStyle name="Обычный 38 4 2" xfId="7481" xr:uid="{00000000-0005-0000-0000-0000DF210000}"/>
    <cellStyle name="Обычный 38 4 2 2" xfId="12168" xr:uid="{00000000-0005-0000-0000-0000E0210000}"/>
    <cellStyle name="Обычный 38 4 2 3" xfId="13802" xr:uid="{00000000-0005-0000-0000-0000E1210000}"/>
    <cellStyle name="Обычный 38 4 3" xfId="12167" xr:uid="{00000000-0005-0000-0000-0000E2210000}"/>
    <cellStyle name="Обычный 38 4 4" xfId="13801" xr:uid="{00000000-0005-0000-0000-0000E3210000}"/>
    <cellStyle name="Обычный 38 5" xfId="7482" xr:uid="{00000000-0005-0000-0000-0000E4210000}"/>
    <cellStyle name="Обычный 38 5 2" xfId="7483" xr:uid="{00000000-0005-0000-0000-0000E5210000}"/>
    <cellStyle name="Обычный 38 5 2 2" xfId="7484" xr:uid="{00000000-0005-0000-0000-0000E6210000}"/>
    <cellStyle name="Обычный 38 5 2 2 2" xfId="7485" xr:uid="{00000000-0005-0000-0000-0000E7210000}"/>
    <cellStyle name="Обычный 38 5 2 2 2 2" xfId="12171" xr:uid="{00000000-0005-0000-0000-0000E8210000}"/>
    <cellStyle name="Обычный 38 5 2 2 2 3" xfId="13805" xr:uid="{00000000-0005-0000-0000-0000E9210000}"/>
    <cellStyle name="Обычный 38 5 2 2 3" xfId="12170" xr:uid="{00000000-0005-0000-0000-0000EA210000}"/>
    <cellStyle name="Обычный 38 5 2 2 4" xfId="13804" xr:uid="{00000000-0005-0000-0000-0000EB210000}"/>
    <cellStyle name="Обычный 38 5 2 3" xfId="7486" xr:uid="{00000000-0005-0000-0000-0000EC210000}"/>
    <cellStyle name="Обычный 38 5 2 3 2" xfId="12172" xr:uid="{00000000-0005-0000-0000-0000ED210000}"/>
    <cellStyle name="Обычный 38 5 2 3 3" xfId="13806" xr:uid="{00000000-0005-0000-0000-0000EE210000}"/>
    <cellStyle name="Обычный 38 5 2 4" xfId="12169" xr:uid="{00000000-0005-0000-0000-0000EF210000}"/>
    <cellStyle name="Обычный 38 5 2 5" xfId="13803" xr:uid="{00000000-0005-0000-0000-0000F0210000}"/>
    <cellStyle name="Обычный 38 5 3" xfId="7487" xr:uid="{00000000-0005-0000-0000-0000F1210000}"/>
    <cellStyle name="Обычный 38 6" xfId="7488" xr:uid="{00000000-0005-0000-0000-0000F2210000}"/>
    <cellStyle name="Обычный 38 7" xfId="7489" xr:uid="{00000000-0005-0000-0000-0000F3210000}"/>
    <cellStyle name="Обычный 38 8" xfId="12161" xr:uid="{00000000-0005-0000-0000-0000F4210000}"/>
    <cellStyle name="Обычный 38 9" xfId="13795" xr:uid="{00000000-0005-0000-0000-0000F5210000}"/>
    <cellStyle name="Обычный 38_02. ДС 25_НПС 12_приложения 2_3_25" xfId="7490" xr:uid="{00000000-0005-0000-0000-0000F6210000}"/>
    <cellStyle name="Обычный 39" xfId="7491" xr:uid="{00000000-0005-0000-0000-0000F7210000}"/>
    <cellStyle name="Обычный 39 2" xfId="7492" xr:uid="{00000000-0005-0000-0000-0000F8210000}"/>
    <cellStyle name="Обычный 39 2 2" xfId="7493" xr:uid="{00000000-0005-0000-0000-0000F9210000}"/>
    <cellStyle name="Обычный 39 3" xfId="7494" xr:uid="{00000000-0005-0000-0000-0000FA210000}"/>
    <cellStyle name="Обычный 39 4" xfId="7495" xr:uid="{00000000-0005-0000-0000-0000FB210000}"/>
    <cellStyle name="Обычный 39 5" xfId="7496" xr:uid="{00000000-0005-0000-0000-0000FC210000}"/>
    <cellStyle name="Обычный 4" xfId="7497" xr:uid="{00000000-0005-0000-0000-0000FD210000}"/>
    <cellStyle name="Обычный 4 10" xfId="7498" xr:uid="{00000000-0005-0000-0000-0000FE210000}"/>
    <cellStyle name="Обычный 4 10 2" xfId="7499" xr:uid="{00000000-0005-0000-0000-0000FF210000}"/>
    <cellStyle name="Обычный 4 10 2 2" xfId="12174" xr:uid="{00000000-0005-0000-0000-000000220000}"/>
    <cellStyle name="Обычный 4 10 2 3" xfId="13808" xr:uid="{00000000-0005-0000-0000-000001220000}"/>
    <cellStyle name="Обычный 4 10 3" xfId="7500" xr:uid="{00000000-0005-0000-0000-000002220000}"/>
    <cellStyle name="Обычный 4 10 3 2" xfId="12175" xr:uid="{00000000-0005-0000-0000-000003220000}"/>
    <cellStyle name="Обычный 4 10 3 3" xfId="13809" xr:uid="{00000000-0005-0000-0000-000004220000}"/>
    <cellStyle name="Обычный 4 10 4" xfId="12173" xr:uid="{00000000-0005-0000-0000-000005220000}"/>
    <cellStyle name="Обычный 4 10 5" xfId="13807" xr:uid="{00000000-0005-0000-0000-000006220000}"/>
    <cellStyle name="Обычный 4 11" xfId="7501" xr:uid="{00000000-0005-0000-0000-000007220000}"/>
    <cellStyle name="Обычный 4 11 2" xfId="7502" xr:uid="{00000000-0005-0000-0000-000008220000}"/>
    <cellStyle name="Обычный 4 11 2 2" xfId="12177" xr:uid="{00000000-0005-0000-0000-000009220000}"/>
    <cellStyle name="Обычный 4 11 2 3" xfId="13811" xr:uid="{00000000-0005-0000-0000-00000A220000}"/>
    <cellStyle name="Обычный 4 11 3" xfId="12176" xr:uid="{00000000-0005-0000-0000-00000B220000}"/>
    <cellStyle name="Обычный 4 11 4" xfId="13810" xr:uid="{00000000-0005-0000-0000-00000C220000}"/>
    <cellStyle name="Обычный 4 12" xfId="7503" xr:uid="{00000000-0005-0000-0000-00000D220000}"/>
    <cellStyle name="Обычный 4 12 2" xfId="7504" xr:uid="{00000000-0005-0000-0000-00000E220000}"/>
    <cellStyle name="Обычный 4 12 3" xfId="12178" xr:uid="{00000000-0005-0000-0000-00000F220000}"/>
    <cellStyle name="Обычный 4 12 4" xfId="13812" xr:uid="{00000000-0005-0000-0000-000010220000}"/>
    <cellStyle name="Обычный 4 13" xfId="7505" xr:uid="{00000000-0005-0000-0000-000011220000}"/>
    <cellStyle name="Обычный 4 13 2" xfId="12179" xr:uid="{00000000-0005-0000-0000-000012220000}"/>
    <cellStyle name="Обычный 4 13 3" xfId="13813" xr:uid="{00000000-0005-0000-0000-000013220000}"/>
    <cellStyle name="Обычный 4 14" xfId="7506" xr:uid="{00000000-0005-0000-0000-000014220000}"/>
    <cellStyle name="Обычный 4 15" xfId="15142" xr:uid="{00000000-0005-0000-0000-000024000000}"/>
    <cellStyle name="Обычный 4 2" xfId="7507" xr:uid="{00000000-0005-0000-0000-000015220000}"/>
    <cellStyle name="Обычный 4 2 2" xfId="7508" xr:uid="{00000000-0005-0000-0000-000016220000}"/>
    <cellStyle name="Обычный 4 2 2 2" xfId="7509" xr:uid="{00000000-0005-0000-0000-000017220000}"/>
    <cellStyle name="Обычный 4 2 2 2 2" xfId="7510" xr:uid="{00000000-0005-0000-0000-000018220000}"/>
    <cellStyle name="Обычный 4 2 2 2 2 2" xfId="12182" xr:uid="{00000000-0005-0000-0000-000019220000}"/>
    <cellStyle name="Обычный 4 2 2 2 2 3" xfId="13816" xr:uid="{00000000-0005-0000-0000-00001A220000}"/>
    <cellStyle name="Обычный 4 2 2 2 3" xfId="15145" xr:uid="{00000000-0005-0000-0000-000027000000}"/>
    <cellStyle name="Обычный 4 2 2 3" xfId="7511" xr:uid="{00000000-0005-0000-0000-00001B220000}"/>
    <cellStyle name="Обычный 4 2 2 4" xfId="12181" xr:uid="{00000000-0005-0000-0000-00001C220000}"/>
    <cellStyle name="Обычный 4 2 2 5" xfId="13815" xr:uid="{00000000-0005-0000-0000-00001D220000}"/>
    <cellStyle name="Обычный 4 2 2 6" xfId="15144" xr:uid="{00000000-0005-0000-0000-000026000000}"/>
    <cellStyle name="Обычный 4 2 3" xfId="7512" xr:uid="{00000000-0005-0000-0000-00001E220000}"/>
    <cellStyle name="Обычный 4 2 3 2" xfId="7513" xr:uid="{00000000-0005-0000-0000-00001F220000}"/>
    <cellStyle name="Обычный 4 2 3 2 2" xfId="12183" xr:uid="{00000000-0005-0000-0000-000020220000}"/>
    <cellStyle name="Обычный 4 2 3 2 3" xfId="13817" xr:uid="{00000000-0005-0000-0000-000021220000}"/>
    <cellStyle name="Обычный 4 2 3 2 4" xfId="15147" xr:uid="{00000000-0005-0000-0000-000029000000}"/>
    <cellStyle name="Обычный 4 2 3 3" xfId="7514" xr:uid="{00000000-0005-0000-0000-000022220000}"/>
    <cellStyle name="Обычный 4 2 3 4" xfId="15146" xr:uid="{00000000-0005-0000-0000-000028000000}"/>
    <cellStyle name="Обычный 4 2 4" xfId="7515" xr:uid="{00000000-0005-0000-0000-000023220000}"/>
    <cellStyle name="Обычный 4 2 4 2" xfId="15148" xr:uid="{00000000-0005-0000-0000-00002A000000}"/>
    <cellStyle name="Обычный 4 2 5" xfId="12180" xr:uid="{00000000-0005-0000-0000-000024220000}"/>
    <cellStyle name="Обычный 4 2 6" xfId="13814" xr:uid="{00000000-0005-0000-0000-000025220000}"/>
    <cellStyle name="Обычный 4 2 7" xfId="15143" xr:uid="{00000000-0005-0000-0000-000025000000}"/>
    <cellStyle name="Обычный 4 3" xfId="7516" xr:uid="{00000000-0005-0000-0000-000026220000}"/>
    <cellStyle name="Обычный 4 3 2" xfId="7517" xr:uid="{00000000-0005-0000-0000-000027220000}"/>
    <cellStyle name="Обычный 4 3 2 2" xfId="7518" xr:uid="{00000000-0005-0000-0000-000028220000}"/>
    <cellStyle name="Обычный 4 3 2 3" xfId="15150" xr:uid="{00000000-0005-0000-0000-00002C000000}"/>
    <cellStyle name="Обычный 4 3 3" xfId="7519" xr:uid="{00000000-0005-0000-0000-000029220000}"/>
    <cellStyle name="Обычный 4 3 4" xfId="7520" xr:uid="{00000000-0005-0000-0000-00002A220000}"/>
    <cellStyle name="Обычный 4 3 5" xfId="15149" xr:uid="{00000000-0005-0000-0000-00002B000000}"/>
    <cellStyle name="Обычный 4 4" xfId="7521" xr:uid="{00000000-0005-0000-0000-00002B220000}"/>
    <cellStyle name="Обычный 4 4 2" xfId="7522" xr:uid="{00000000-0005-0000-0000-00002C220000}"/>
    <cellStyle name="Обычный 4 4 2 2" xfId="7523" xr:uid="{00000000-0005-0000-0000-00002D220000}"/>
    <cellStyle name="Обычный 4 4 2 3" xfId="15152" xr:uid="{00000000-0005-0000-0000-00002E000000}"/>
    <cellStyle name="Обычный 4 4 3" xfId="7524" xr:uid="{00000000-0005-0000-0000-00002E220000}"/>
    <cellStyle name="Обычный 4 4 3 2" xfId="7525" xr:uid="{00000000-0005-0000-0000-00002F220000}"/>
    <cellStyle name="Обычный 4 4 4" xfId="7526" xr:uid="{00000000-0005-0000-0000-000030220000}"/>
    <cellStyle name="Обычный 4 4 5" xfId="15151" xr:uid="{00000000-0005-0000-0000-00002D000000}"/>
    <cellStyle name="Обычный 4 5" xfId="7527" xr:uid="{00000000-0005-0000-0000-000031220000}"/>
    <cellStyle name="Обычный 4 5 2" xfId="7528" xr:uid="{00000000-0005-0000-0000-000032220000}"/>
    <cellStyle name="Обычный 4 5 3" xfId="7529" xr:uid="{00000000-0005-0000-0000-000033220000}"/>
    <cellStyle name="Обычный 4 5 4" xfId="15153" xr:uid="{00000000-0005-0000-0000-00002F000000}"/>
    <cellStyle name="Обычный 4 6" xfId="7530" xr:uid="{00000000-0005-0000-0000-000034220000}"/>
    <cellStyle name="Обычный 4 6 2" xfId="7531" xr:uid="{00000000-0005-0000-0000-000035220000}"/>
    <cellStyle name="Обычный 4 6 3" xfId="7532" xr:uid="{00000000-0005-0000-0000-000036220000}"/>
    <cellStyle name="Обычный 4 7" xfId="7533" xr:uid="{00000000-0005-0000-0000-000037220000}"/>
    <cellStyle name="Обычный 4 7 2" xfId="7534" xr:uid="{00000000-0005-0000-0000-000038220000}"/>
    <cellStyle name="Обычный 4 7 3" xfId="7535" xr:uid="{00000000-0005-0000-0000-000039220000}"/>
    <cellStyle name="Обычный 4 8" xfId="7536" xr:uid="{00000000-0005-0000-0000-00003A220000}"/>
    <cellStyle name="Обычный 4 8 2" xfId="7537" xr:uid="{00000000-0005-0000-0000-00003B220000}"/>
    <cellStyle name="Обычный 4 8 2 2" xfId="7538" xr:uid="{00000000-0005-0000-0000-00003C220000}"/>
    <cellStyle name="Обычный 4 8 2 2 2" xfId="7539" xr:uid="{00000000-0005-0000-0000-00003D220000}"/>
    <cellStyle name="Обычный 4 8 2 2 2 2" xfId="12187" xr:uid="{00000000-0005-0000-0000-00003E220000}"/>
    <cellStyle name="Обычный 4 8 2 2 2 3" xfId="13821" xr:uid="{00000000-0005-0000-0000-00003F220000}"/>
    <cellStyle name="Обычный 4 8 2 2 3" xfId="7540" xr:uid="{00000000-0005-0000-0000-000040220000}"/>
    <cellStyle name="Обычный 4 8 2 2 3 2" xfId="12188" xr:uid="{00000000-0005-0000-0000-000041220000}"/>
    <cellStyle name="Обычный 4 8 2 2 3 3" xfId="13822" xr:uid="{00000000-0005-0000-0000-000042220000}"/>
    <cellStyle name="Обычный 4 8 2 2 4" xfId="12186" xr:uid="{00000000-0005-0000-0000-000043220000}"/>
    <cellStyle name="Обычный 4 8 2 2 5" xfId="13820" xr:uid="{00000000-0005-0000-0000-000044220000}"/>
    <cellStyle name="Обычный 4 8 2 3" xfId="7541" xr:uid="{00000000-0005-0000-0000-000045220000}"/>
    <cellStyle name="Обычный 4 8 2 3 2" xfId="12189" xr:uid="{00000000-0005-0000-0000-000046220000}"/>
    <cellStyle name="Обычный 4 8 2 3 3" xfId="13823" xr:uid="{00000000-0005-0000-0000-000047220000}"/>
    <cellStyle name="Обычный 4 8 2 4" xfId="7542" xr:uid="{00000000-0005-0000-0000-000048220000}"/>
    <cellStyle name="Обычный 4 8 2 4 2" xfId="12190" xr:uid="{00000000-0005-0000-0000-000049220000}"/>
    <cellStyle name="Обычный 4 8 2 4 3" xfId="13824" xr:uid="{00000000-0005-0000-0000-00004A220000}"/>
    <cellStyle name="Обычный 4 8 2 5" xfId="12185" xr:uid="{00000000-0005-0000-0000-00004B220000}"/>
    <cellStyle name="Обычный 4 8 2 6" xfId="13819" xr:uid="{00000000-0005-0000-0000-00004C220000}"/>
    <cellStyle name="Обычный 4 8 3" xfId="7543" xr:uid="{00000000-0005-0000-0000-00004D220000}"/>
    <cellStyle name="Обычный 4 8 3 2" xfId="7544" xr:uid="{00000000-0005-0000-0000-00004E220000}"/>
    <cellStyle name="Обычный 4 8 3 2 2" xfId="12192" xr:uid="{00000000-0005-0000-0000-00004F220000}"/>
    <cellStyle name="Обычный 4 8 3 2 3" xfId="13826" xr:uid="{00000000-0005-0000-0000-000050220000}"/>
    <cellStyle name="Обычный 4 8 3 3" xfId="7545" xr:uid="{00000000-0005-0000-0000-000051220000}"/>
    <cellStyle name="Обычный 4 8 3 3 2" xfId="12193" xr:uid="{00000000-0005-0000-0000-000052220000}"/>
    <cellStyle name="Обычный 4 8 3 3 3" xfId="13827" xr:uid="{00000000-0005-0000-0000-000053220000}"/>
    <cellStyle name="Обычный 4 8 3 4" xfId="12191" xr:uid="{00000000-0005-0000-0000-000054220000}"/>
    <cellStyle name="Обычный 4 8 3 5" xfId="13825" xr:uid="{00000000-0005-0000-0000-000055220000}"/>
    <cellStyle name="Обычный 4 8 4" xfId="7546" xr:uid="{00000000-0005-0000-0000-000056220000}"/>
    <cellStyle name="Обычный 4 8 4 2" xfId="7547" xr:uid="{00000000-0005-0000-0000-000057220000}"/>
    <cellStyle name="Обычный 4 8 4 2 2" xfId="12195" xr:uid="{00000000-0005-0000-0000-000058220000}"/>
    <cellStyle name="Обычный 4 8 4 2 3" xfId="13829" xr:uid="{00000000-0005-0000-0000-000059220000}"/>
    <cellStyle name="Обычный 4 8 4 3" xfId="12194" xr:uid="{00000000-0005-0000-0000-00005A220000}"/>
    <cellStyle name="Обычный 4 8 4 4" xfId="13828" xr:uid="{00000000-0005-0000-0000-00005B220000}"/>
    <cellStyle name="Обычный 4 8 5" xfId="7548" xr:uid="{00000000-0005-0000-0000-00005C220000}"/>
    <cellStyle name="Обычный 4 8 5 2" xfId="12196" xr:uid="{00000000-0005-0000-0000-00005D220000}"/>
    <cellStyle name="Обычный 4 8 5 3" xfId="13830" xr:uid="{00000000-0005-0000-0000-00005E220000}"/>
    <cellStyle name="Обычный 4 8 6" xfId="7549" xr:uid="{00000000-0005-0000-0000-00005F220000}"/>
    <cellStyle name="Обычный 4 8 6 2" xfId="12197" xr:uid="{00000000-0005-0000-0000-000060220000}"/>
    <cellStyle name="Обычный 4 8 6 3" xfId="13831" xr:uid="{00000000-0005-0000-0000-000061220000}"/>
    <cellStyle name="Обычный 4 8 7" xfId="12184" xr:uid="{00000000-0005-0000-0000-000062220000}"/>
    <cellStyle name="Обычный 4 8 8" xfId="13818" xr:uid="{00000000-0005-0000-0000-000063220000}"/>
    <cellStyle name="Обычный 4 9" xfId="7550" xr:uid="{00000000-0005-0000-0000-000064220000}"/>
    <cellStyle name="Обычный 4 9 2" xfId="7551" xr:uid="{00000000-0005-0000-0000-000065220000}"/>
    <cellStyle name="Обычный 4 9 2 2" xfId="7552" xr:uid="{00000000-0005-0000-0000-000066220000}"/>
    <cellStyle name="Обычный 4 9 2 2 2" xfId="12200" xr:uid="{00000000-0005-0000-0000-000067220000}"/>
    <cellStyle name="Обычный 4 9 2 2 3" xfId="13834" xr:uid="{00000000-0005-0000-0000-000068220000}"/>
    <cellStyle name="Обычный 4 9 2 3" xfId="7553" xr:uid="{00000000-0005-0000-0000-000069220000}"/>
    <cellStyle name="Обычный 4 9 2 3 2" xfId="12201" xr:uid="{00000000-0005-0000-0000-00006A220000}"/>
    <cellStyle name="Обычный 4 9 2 3 3" xfId="13835" xr:uid="{00000000-0005-0000-0000-00006B220000}"/>
    <cellStyle name="Обычный 4 9 2 4" xfId="12199" xr:uid="{00000000-0005-0000-0000-00006C220000}"/>
    <cellStyle name="Обычный 4 9 2 5" xfId="13833" xr:uid="{00000000-0005-0000-0000-00006D220000}"/>
    <cellStyle name="Обычный 4 9 3" xfId="7554" xr:uid="{00000000-0005-0000-0000-00006E220000}"/>
    <cellStyle name="Обычный 4 9 3 2" xfId="12202" xr:uid="{00000000-0005-0000-0000-00006F220000}"/>
    <cellStyle name="Обычный 4 9 3 3" xfId="13836" xr:uid="{00000000-0005-0000-0000-000070220000}"/>
    <cellStyle name="Обычный 4 9 4" xfId="7555" xr:uid="{00000000-0005-0000-0000-000071220000}"/>
    <cellStyle name="Обычный 4 9 4 2" xfId="12203" xr:uid="{00000000-0005-0000-0000-000072220000}"/>
    <cellStyle name="Обычный 4 9 4 3" xfId="13837" xr:uid="{00000000-0005-0000-0000-000073220000}"/>
    <cellStyle name="Обычный 4 9 5" xfId="12198" xr:uid="{00000000-0005-0000-0000-000074220000}"/>
    <cellStyle name="Обычный 4 9 6" xfId="13832" xr:uid="{00000000-0005-0000-0000-000075220000}"/>
    <cellStyle name="Обычный 4_02. ДС 25_НПС 12_приложения 2_3_25" xfId="7556" xr:uid="{00000000-0005-0000-0000-000076220000}"/>
    <cellStyle name="Обычный 40" xfId="7557" xr:uid="{00000000-0005-0000-0000-000077220000}"/>
    <cellStyle name="Обычный 40 2" xfId="7558" xr:uid="{00000000-0005-0000-0000-000078220000}"/>
    <cellStyle name="Обычный 40 2 2" xfId="7559" xr:uid="{00000000-0005-0000-0000-000079220000}"/>
    <cellStyle name="Обычный 40 3" xfId="7560" xr:uid="{00000000-0005-0000-0000-00007A220000}"/>
    <cellStyle name="Обычный 40 4" xfId="7561" xr:uid="{00000000-0005-0000-0000-00007B220000}"/>
    <cellStyle name="Обычный 40 5" xfId="7562" xr:uid="{00000000-0005-0000-0000-00007C220000}"/>
    <cellStyle name="Обычный 40 6" xfId="12204" xr:uid="{00000000-0005-0000-0000-00007D220000}"/>
    <cellStyle name="Обычный 40 7" xfId="13838" xr:uid="{00000000-0005-0000-0000-00007E220000}"/>
    <cellStyle name="Обычный 41" xfId="7563" xr:uid="{00000000-0005-0000-0000-00007F220000}"/>
    <cellStyle name="Обычный 41 2" xfId="7564" xr:uid="{00000000-0005-0000-0000-000080220000}"/>
    <cellStyle name="Обычный 41 3" xfId="7565" xr:uid="{00000000-0005-0000-0000-000081220000}"/>
    <cellStyle name="Обычный 41 4" xfId="7566" xr:uid="{00000000-0005-0000-0000-000082220000}"/>
    <cellStyle name="Обычный 41 5" xfId="7567" xr:uid="{00000000-0005-0000-0000-000083220000}"/>
    <cellStyle name="Обычный 42" xfId="7568" xr:uid="{00000000-0005-0000-0000-000084220000}"/>
    <cellStyle name="Обычный 42 2" xfId="7569" xr:uid="{00000000-0005-0000-0000-000085220000}"/>
    <cellStyle name="Обычный 42 3" xfId="7570" xr:uid="{00000000-0005-0000-0000-000086220000}"/>
    <cellStyle name="Обычный 42 3 2" xfId="7571" xr:uid="{00000000-0005-0000-0000-000087220000}"/>
    <cellStyle name="Обычный 42 4" xfId="7572" xr:uid="{00000000-0005-0000-0000-000088220000}"/>
    <cellStyle name="Обычный 42 5" xfId="7573" xr:uid="{00000000-0005-0000-0000-000089220000}"/>
    <cellStyle name="Обычный 42 5 2" xfId="12205" xr:uid="{00000000-0005-0000-0000-00008A220000}"/>
    <cellStyle name="Обычный 42 5 3" xfId="13839" xr:uid="{00000000-0005-0000-0000-00008B220000}"/>
    <cellStyle name="Обычный 43" xfId="7574" xr:uid="{00000000-0005-0000-0000-00008C220000}"/>
    <cellStyle name="Обычный 43 2" xfId="7575" xr:uid="{00000000-0005-0000-0000-00008D220000}"/>
    <cellStyle name="Обычный 43 3" xfId="7576" xr:uid="{00000000-0005-0000-0000-00008E220000}"/>
    <cellStyle name="Обычный 43 3 2" xfId="12206" xr:uid="{00000000-0005-0000-0000-00008F220000}"/>
    <cellStyle name="Обычный 43 3 3" xfId="13840" xr:uid="{00000000-0005-0000-0000-000090220000}"/>
    <cellStyle name="Обычный 44" xfId="7577" xr:uid="{00000000-0005-0000-0000-000091220000}"/>
    <cellStyle name="Обычный 44 2" xfId="7578" xr:uid="{00000000-0005-0000-0000-000092220000}"/>
    <cellStyle name="Обычный 44 3" xfId="7579" xr:uid="{00000000-0005-0000-0000-000093220000}"/>
    <cellStyle name="Обычный 44 3 2" xfId="12207" xr:uid="{00000000-0005-0000-0000-000094220000}"/>
    <cellStyle name="Обычный 44 3 3" xfId="13841" xr:uid="{00000000-0005-0000-0000-000095220000}"/>
    <cellStyle name="Обычный 45" xfId="7580" xr:uid="{00000000-0005-0000-0000-000096220000}"/>
    <cellStyle name="Обычный 45 2" xfId="7581" xr:uid="{00000000-0005-0000-0000-000097220000}"/>
    <cellStyle name="Обычный 45 3" xfId="7582" xr:uid="{00000000-0005-0000-0000-000098220000}"/>
    <cellStyle name="Обычный 45 4" xfId="7583" xr:uid="{00000000-0005-0000-0000-000099220000}"/>
    <cellStyle name="Обычный 45 5" xfId="7584" xr:uid="{00000000-0005-0000-0000-00009A220000}"/>
    <cellStyle name="Обычный 46" xfId="7585" xr:uid="{00000000-0005-0000-0000-00009B220000}"/>
    <cellStyle name="Обычный 46 2" xfId="7586" xr:uid="{00000000-0005-0000-0000-00009C220000}"/>
    <cellStyle name="Обычный 46 3" xfId="7587" xr:uid="{00000000-0005-0000-0000-00009D220000}"/>
    <cellStyle name="Обычный 46 3 2" xfId="12208" xr:uid="{00000000-0005-0000-0000-00009E220000}"/>
    <cellStyle name="Обычный 46 3 3" xfId="13842" xr:uid="{00000000-0005-0000-0000-00009F220000}"/>
    <cellStyle name="Обычный 47" xfId="7588" xr:uid="{00000000-0005-0000-0000-0000A0220000}"/>
    <cellStyle name="Обычный 47 2" xfId="7589" xr:uid="{00000000-0005-0000-0000-0000A1220000}"/>
    <cellStyle name="Обычный 47 3" xfId="7590" xr:uid="{00000000-0005-0000-0000-0000A2220000}"/>
    <cellStyle name="Обычный 47 4" xfId="7591" xr:uid="{00000000-0005-0000-0000-0000A3220000}"/>
    <cellStyle name="Обычный 47 5" xfId="7592" xr:uid="{00000000-0005-0000-0000-0000A4220000}"/>
    <cellStyle name="Обычный 48" xfId="7593" xr:uid="{00000000-0005-0000-0000-0000A5220000}"/>
    <cellStyle name="Обычный 48 2" xfId="7594" xr:uid="{00000000-0005-0000-0000-0000A6220000}"/>
    <cellStyle name="Обычный 48 3" xfId="7595" xr:uid="{00000000-0005-0000-0000-0000A7220000}"/>
    <cellStyle name="Обычный 48 4" xfId="7596" xr:uid="{00000000-0005-0000-0000-0000A8220000}"/>
    <cellStyle name="Обычный 48 5" xfId="7597" xr:uid="{00000000-0005-0000-0000-0000A9220000}"/>
    <cellStyle name="Обычный 49" xfId="7598" xr:uid="{00000000-0005-0000-0000-0000AA220000}"/>
    <cellStyle name="Обычный 49 2" xfId="7599" xr:uid="{00000000-0005-0000-0000-0000AB220000}"/>
    <cellStyle name="Обычный 49 3" xfId="7600" xr:uid="{00000000-0005-0000-0000-0000AC220000}"/>
    <cellStyle name="Обычный 49 4" xfId="7601" xr:uid="{00000000-0005-0000-0000-0000AD220000}"/>
    <cellStyle name="Обычный 49 5" xfId="7602" xr:uid="{00000000-0005-0000-0000-0000AE220000}"/>
    <cellStyle name="Обычный 5" xfId="7603" xr:uid="{00000000-0005-0000-0000-0000AF220000}"/>
    <cellStyle name="Обычный 5 10" xfId="7604" xr:uid="{00000000-0005-0000-0000-0000B0220000}"/>
    <cellStyle name="Обычный 5 10 2" xfId="7605" xr:uid="{00000000-0005-0000-0000-0000B1220000}"/>
    <cellStyle name="Обычный 5 10 3" xfId="7606" xr:uid="{00000000-0005-0000-0000-0000B2220000}"/>
    <cellStyle name="Обычный 5 11" xfId="7607" xr:uid="{00000000-0005-0000-0000-0000B3220000}"/>
    <cellStyle name="Обычный 5 11 2" xfId="7608" xr:uid="{00000000-0005-0000-0000-0000B4220000}"/>
    <cellStyle name="Обычный 5 11 2 2" xfId="7609" xr:uid="{00000000-0005-0000-0000-0000B5220000}"/>
    <cellStyle name="Обычный 5 11 2 2 2" xfId="7610" xr:uid="{00000000-0005-0000-0000-0000B6220000}"/>
    <cellStyle name="Обычный 5 11 2 2 2 2" xfId="12211" xr:uid="{00000000-0005-0000-0000-0000B7220000}"/>
    <cellStyle name="Обычный 5 11 2 2 2 3" xfId="13845" xr:uid="{00000000-0005-0000-0000-0000B8220000}"/>
    <cellStyle name="Обычный 5 11 2 2 3" xfId="7611" xr:uid="{00000000-0005-0000-0000-0000B9220000}"/>
    <cellStyle name="Обычный 5 11 2 2 3 2" xfId="12212" xr:uid="{00000000-0005-0000-0000-0000BA220000}"/>
    <cellStyle name="Обычный 5 11 2 2 3 3" xfId="13846" xr:uid="{00000000-0005-0000-0000-0000BB220000}"/>
    <cellStyle name="Обычный 5 11 2 2 4" xfId="12210" xr:uid="{00000000-0005-0000-0000-0000BC220000}"/>
    <cellStyle name="Обычный 5 11 2 2 5" xfId="13844" xr:uid="{00000000-0005-0000-0000-0000BD220000}"/>
    <cellStyle name="Обычный 5 11 2 3" xfId="7612" xr:uid="{00000000-0005-0000-0000-0000BE220000}"/>
    <cellStyle name="Обычный 5 11 2 3 2" xfId="12213" xr:uid="{00000000-0005-0000-0000-0000BF220000}"/>
    <cellStyle name="Обычный 5 11 2 3 3" xfId="13847" xr:uid="{00000000-0005-0000-0000-0000C0220000}"/>
    <cellStyle name="Обычный 5 11 2 4" xfId="7613" xr:uid="{00000000-0005-0000-0000-0000C1220000}"/>
    <cellStyle name="Обычный 5 11 2 4 2" xfId="12214" xr:uid="{00000000-0005-0000-0000-0000C2220000}"/>
    <cellStyle name="Обычный 5 11 2 4 3" xfId="13848" xr:uid="{00000000-0005-0000-0000-0000C3220000}"/>
    <cellStyle name="Обычный 5 11 2 5" xfId="12209" xr:uid="{00000000-0005-0000-0000-0000C4220000}"/>
    <cellStyle name="Обычный 5 11 2 6" xfId="13843" xr:uid="{00000000-0005-0000-0000-0000C5220000}"/>
    <cellStyle name="Обычный 5 11 3" xfId="7614" xr:uid="{00000000-0005-0000-0000-0000C6220000}"/>
    <cellStyle name="Обычный 5 11 3 2" xfId="7615" xr:uid="{00000000-0005-0000-0000-0000C7220000}"/>
    <cellStyle name="Обычный 5 11 3 2 2" xfId="12216" xr:uid="{00000000-0005-0000-0000-0000C8220000}"/>
    <cellStyle name="Обычный 5 11 3 2 3" xfId="13850" xr:uid="{00000000-0005-0000-0000-0000C9220000}"/>
    <cellStyle name="Обычный 5 11 3 3" xfId="7616" xr:uid="{00000000-0005-0000-0000-0000CA220000}"/>
    <cellStyle name="Обычный 5 11 3 3 2" xfId="12217" xr:uid="{00000000-0005-0000-0000-0000CB220000}"/>
    <cellStyle name="Обычный 5 11 3 3 3" xfId="13851" xr:uid="{00000000-0005-0000-0000-0000CC220000}"/>
    <cellStyle name="Обычный 5 11 3 4" xfId="12215" xr:uid="{00000000-0005-0000-0000-0000CD220000}"/>
    <cellStyle name="Обычный 5 11 3 5" xfId="13849" xr:uid="{00000000-0005-0000-0000-0000CE220000}"/>
    <cellStyle name="Обычный 5 11 4" xfId="7617" xr:uid="{00000000-0005-0000-0000-0000CF220000}"/>
    <cellStyle name="Обычный 5 11 4 2" xfId="7618" xr:uid="{00000000-0005-0000-0000-0000D0220000}"/>
    <cellStyle name="Обычный 5 11 4 2 2" xfId="12219" xr:uid="{00000000-0005-0000-0000-0000D1220000}"/>
    <cellStyle name="Обычный 5 11 4 2 3" xfId="13853" xr:uid="{00000000-0005-0000-0000-0000D2220000}"/>
    <cellStyle name="Обычный 5 11 4 3" xfId="12218" xr:uid="{00000000-0005-0000-0000-0000D3220000}"/>
    <cellStyle name="Обычный 5 11 4 4" xfId="13852" xr:uid="{00000000-0005-0000-0000-0000D4220000}"/>
    <cellStyle name="Обычный 5 11 5" xfId="7619" xr:uid="{00000000-0005-0000-0000-0000D5220000}"/>
    <cellStyle name="Обычный 5 11 5 2" xfId="12220" xr:uid="{00000000-0005-0000-0000-0000D6220000}"/>
    <cellStyle name="Обычный 5 11 5 3" xfId="13854" xr:uid="{00000000-0005-0000-0000-0000D7220000}"/>
    <cellStyle name="Обычный 5 12" xfId="7620" xr:uid="{00000000-0005-0000-0000-0000D8220000}"/>
    <cellStyle name="Обычный 5 12 2" xfId="7621" xr:uid="{00000000-0005-0000-0000-0000D9220000}"/>
    <cellStyle name="Обычный 5 12 2 2" xfId="7622" xr:uid="{00000000-0005-0000-0000-0000DA220000}"/>
    <cellStyle name="Обычный 5 12 2 2 2" xfId="12223" xr:uid="{00000000-0005-0000-0000-0000DB220000}"/>
    <cellStyle name="Обычный 5 12 2 2 3" xfId="13857" xr:uid="{00000000-0005-0000-0000-0000DC220000}"/>
    <cellStyle name="Обычный 5 12 2 3" xfId="7623" xr:uid="{00000000-0005-0000-0000-0000DD220000}"/>
    <cellStyle name="Обычный 5 12 2 3 2" xfId="12224" xr:uid="{00000000-0005-0000-0000-0000DE220000}"/>
    <cellStyle name="Обычный 5 12 2 3 3" xfId="13858" xr:uid="{00000000-0005-0000-0000-0000DF220000}"/>
    <cellStyle name="Обычный 5 12 2 4" xfId="12222" xr:uid="{00000000-0005-0000-0000-0000E0220000}"/>
    <cellStyle name="Обычный 5 12 2 5" xfId="13856" xr:uid="{00000000-0005-0000-0000-0000E1220000}"/>
    <cellStyle name="Обычный 5 12 3" xfId="7624" xr:uid="{00000000-0005-0000-0000-0000E2220000}"/>
    <cellStyle name="Обычный 5 12 3 2" xfId="12225" xr:uid="{00000000-0005-0000-0000-0000E3220000}"/>
    <cellStyle name="Обычный 5 12 3 3" xfId="13859" xr:uid="{00000000-0005-0000-0000-0000E4220000}"/>
    <cellStyle name="Обычный 5 12 4" xfId="7625" xr:uid="{00000000-0005-0000-0000-0000E5220000}"/>
    <cellStyle name="Обычный 5 12 4 2" xfId="12226" xr:uid="{00000000-0005-0000-0000-0000E6220000}"/>
    <cellStyle name="Обычный 5 12 4 3" xfId="13860" xr:uid="{00000000-0005-0000-0000-0000E7220000}"/>
    <cellStyle name="Обычный 5 12 5" xfId="12221" xr:uid="{00000000-0005-0000-0000-0000E8220000}"/>
    <cellStyle name="Обычный 5 12 6" xfId="13855" xr:uid="{00000000-0005-0000-0000-0000E9220000}"/>
    <cellStyle name="Обычный 5 13" xfId="7626" xr:uid="{00000000-0005-0000-0000-0000EA220000}"/>
    <cellStyle name="Обычный 5 13 2" xfId="7627" xr:uid="{00000000-0005-0000-0000-0000EB220000}"/>
    <cellStyle name="Обычный 5 13 2 2" xfId="12228" xr:uid="{00000000-0005-0000-0000-0000EC220000}"/>
    <cellStyle name="Обычный 5 13 2 3" xfId="13862" xr:uid="{00000000-0005-0000-0000-0000ED220000}"/>
    <cellStyle name="Обычный 5 13 3" xfId="7628" xr:uid="{00000000-0005-0000-0000-0000EE220000}"/>
    <cellStyle name="Обычный 5 13 3 2" xfId="12229" xr:uid="{00000000-0005-0000-0000-0000EF220000}"/>
    <cellStyle name="Обычный 5 13 3 3" xfId="13863" xr:uid="{00000000-0005-0000-0000-0000F0220000}"/>
    <cellStyle name="Обычный 5 13 4" xfId="12227" xr:uid="{00000000-0005-0000-0000-0000F1220000}"/>
    <cellStyle name="Обычный 5 13 5" xfId="13861" xr:uid="{00000000-0005-0000-0000-0000F2220000}"/>
    <cellStyle name="Обычный 5 14" xfId="7629" xr:uid="{00000000-0005-0000-0000-0000F3220000}"/>
    <cellStyle name="Обычный 5 14 2" xfId="7630" xr:uid="{00000000-0005-0000-0000-0000F4220000}"/>
    <cellStyle name="Обычный 5 14 2 2" xfId="12231" xr:uid="{00000000-0005-0000-0000-0000F5220000}"/>
    <cellStyle name="Обычный 5 14 2 3" xfId="13865" xr:uid="{00000000-0005-0000-0000-0000F6220000}"/>
    <cellStyle name="Обычный 5 14 3" xfId="12230" xr:uid="{00000000-0005-0000-0000-0000F7220000}"/>
    <cellStyle name="Обычный 5 14 4" xfId="13864" xr:uid="{00000000-0005-0000-0000-0000F8220000}"/>
    <cellStyle name="Обычный 5 15" xfId="7631" xr:uid="{00000000-0005-0000-0000-0000F9220000}"/>
    <cellStyle name="Обычный 5 15 2" xfId="12232" xr:uid="{00000000-0005-0000-0000-0000FA220000}"/>
    <cellStyle name="Обычный 5 15 3" xfId="13866" xr:uid="{00000000-0005-0000-0000-0000FB220000}"/>
    <cellStyle name="Обычный 5 16" xfId="7632" xr:uid="{00000000-0005-0000-0000-0000FC220000}"/>
    <cellStyle name="Обычный 5 16 2" xfId="12233" xr:uid="{00000000-0005-0000-0000-0000FD220000}"/>
    <cellStyle name="Обычный 5 16 3" xfId="13867" xr:uid="{00000000-0005-0000-0000-0000FE220000}"/>
    <cellStyle name="Обычный 5 17" xfId="15154" xr:uid="{00000000-0005-0000-0000-000030000000}"/>
    <cellStyle name="Обычный 5 2" xfId="7633" xr:uid="{00000000-0005-0000-0000-0000FF220000}"/>
    <cellStyle name="Обычный 5 2 10" xfId="7634" xr:uid="{00000000-0005-0000-0000-000000230000}"/>
    <cellStyle name="Обычный 5 2 11" xfId="7635" xr:uid="{00000000-0005-0000-0000-000001230000}"/>
    <cellStyle name="Обычный 5 2 12" xfId="15155" xr:uid="{00000000-0005-0000-0000-000031000000}"/>
    <cellStyle name="Обычный 5 2 2" xfId="7636" xr:uid="{00000000-0005-0000-0000-000002230000}"/>
    <cellStyle name="Обычный 5 2 2 2" xfId="7637" xr:uid="{00000000-0005-0000-0000-000003230000}"/>
    <cellStyle name="Обычный 5 2 2 2 2" xfId="7638" xr:uid="{00000000-0005-0000-0000-000004230000}"/>
    <cellStyle name="Обычный 5 2 2 2 3" xfId="7639" xr:uid="{00000000-0005-0000-0000-000005230000}"/>
    <cellStyle name="Обычный 5 2 2 2 4" xfId="15157" xr:uid="{00000000-0005-0000-0000-000033000000}"/>
    <cellStyle name="Обычный 5 2 2 3" xfId="7640" xr:uid="{00000000-0005-0000-0000-000006230000}"/>
    <cellStyle name="Обычный 5 2 2 3 2" xfId="7641" xr:uid="{00000000-0005-0000-0000-000007230000}"/>
    <cellStyle name="Обычный 5 2 2 3 2 2" xfId="12234" xr:uid="{00000000-0005-0000-0000-000008230000}"/>
    <cellStyle name="Обычный 5 2 2 3 2 3" xfId="13868" xr:uid="{00000000-0005-0000-0000-000009230000}"/>
    <cellStyle name="Обычный 5 2 2 4" xfId="7642" xr:uid="{00000000-0005-0000-0000-00000A230000}"/>
    <cellStyle name="Обычный 5 2 2 5" xfId="7643" xr:uid="{00000000-0005-0000-0000-00000B230000}"/>
    <cellStyle name="Обычный 5 2 2 6" xfId="15156" xr:uid="{00000000-0005-0000-0000-000032000000}"/>
    <cellStyle name="Обычный 5 2 2_Альбом_Персонал" xfId="7644" xr:uid="{00000000-0005-0000-0000-00000C230000}"/>
    <cellStyle name="Обычный 5 2 3" xfId="7645" xr:uid="{00000000-0005-0000-0000-00000D230000}"/>
    <cellStyle name="Обычный 5 2 3 2" xfId="7646" xr:uid="{00000000-0005-0000-0000-00000E230000}"/>
    <cellStyle name="Обычный 5 2 3 2 2" xfId="7647" xr:uid="{00000000-0005-0000-0000-00000F230000}"/>
    <cellStyle name="Обычный 5 2 3 2 3" xfId="7648" xr:uid="{00000000-0005-0000-0000-000010230000}"/>
    <cellStyle name="Обычный 5 2 3 2 4" xfId="15159" xr:uid="{00000000-0005-0000-0000-000035000000}"/>
    <cellStyle name="Обычный 5 2 3 3" xfId="7649" xr:uid="{00000000-0005-0000-0000-000011230000}"/>
    <cellStyle name="Обычный 5 2 3 4" xfId="7650" xr:uid="{00000000-0005-0000-0000-000012230000}"/>
    <cellStyle name="Обычный 5 2 3 5" xfId="15158" xr:uid="{00000000-0005-0000-0000-000034000000}"/>
    <cellStyle name="Обычный 5 2 3_Альбом_Персонал" xfId="7651" xr:uid="{00000000-0005-0000-0000-000013230000}"/>
    <cellStyle name="Обычный 5 2 4" xfId="7652" xr:uid="{00000000-0005-0000-0000-000014230000}"/>
    <cellStyle name="Обычный 5 2 4 2" xfId="7653" xr:uid="{00000000-0005-0000-0000-000015230000}"/>
    <cellStyle name="Обычный 5 2 4 3" xfId="7654" xr:uid="{00000000-0005-0000-0000-000016230000}"/>
    <cellStyle name="Обычный 5 2 4 4" xfId="15160" xr:uid="{00000000-0005-0000-0000-000036000000}"/>
    <cellStyle name="Обычный 5 2 5" xfId="7655" xr:uid="{00000000-0005-0000-0000-000017230000}"/>
    <cellStyle name="Обычный 5 2 5 2" xfId="7656" xr:uid="{00000000-0005-0000-0000-000018230000}"/>
    <cellStyle name="Обычный 5 2 5 3" xfId="7657" xr:uid="{00000000-0005-0000-0000-000019230000}"/>
    <cellStyle name="Обычный 5 2 6" xfId="7658" xr:uid="{00000000-0005-0000-0000-00001A230000}"/>
    <cellStyle name="Обычный 5 2 7" xfId="7659" xr:uid="{00000000-0005-0000-0000-00001B230000}"/>
    <cellStyle name="Обычный 5 2 8" xfId="7660" xr:uid="{00000000-0005-0000-0000-00001C230000}"/>
    <cellStyle name="Обычный 5 2 9" xfId="7661" xr:uid="{00000000-0005-0000-0000-00001D230000}"/>
    <cellStyle name="Обычный 5 2_Альбом_Персонал" xfId="7662" xr:uid="{00000000-0005-0000-0000-00001E230000}"/>
    <cellStyle name="Обычный 5 3" xfId="7663" xr:uid="{00000000-0005-0000-0000-00001F230000}"/>
    <cellStyle name="Обычный 5 3 2" xfId="7664" xr:uid="{00000000-0005-0000-0000-000020230000}"/>
    <cellStyle name="Обычный 5 3 2 2" xfId="7665" xr:uid="{00000000-0005-0000-0000-000021230000}"/>
    <cellStyle name="Обычный 5 3 2 2 2" xfId="7666" xr:uid="{00000000-0005-0000-0000-000022230000}"/>
    <cellStyle name="Обычный 5 3 2 3" xfId="7667" xr:uid="{00000000-0005-0000-0000-000023230000}"/>
    <cellStyle name="Обычный 5 3 2 4" xfId="7668" xr:uid="{00000000-0005-0000-0000-000024230000}"/>
    <cellStyle name="Обычный 5 3 2 5" xfId="15162" xr:uid="{00000000-0005-0000-0000-000038000000}"/>
    <cellStyle name="Обычный 5 3 3" xfId="7669" xr:uid="{00000000-0005-0000-0000-000025230000}"/>
    <cellStyle name="Обычный 5 3 4" xfId="7670" xr:uid="{00000000-0005-0000-0000-000026230000}"/>
    <cellStyle name="Обычный 5 3 5" xfId="7671" xr:uid="{00000000-0005-0000-0000-000027230000}"/>
    <cellStyle name="Обычный 5 3 6" xfId="15161" xr:uid="{00000000-0005-0000-0000-000037000000}"/>
    <cellStyle name="Обычный 5 3_Альбом_Персонал" xfId="7672" xr:uid="{00000000-0005-0000-0000-000028230000}"/>
    <cellStyle name="Обычный 5 4" xfId="7673" xr:uid="{00000000-0005-0000-0000-000029230000}"/>
    <cellStyle name="Обычный 5 4 2" xfId="7674" xr:uid="{00000000-0005-0000-0000-00002A230000}"/>
    <cellStyle name="Обычный 5 4 2 2" xfId="7675" xr:uid="{00000000-0005-0000-0000-00002B230000}"/>
    <cellStyle name="Обычный 5 4 2 3" xfId="7676" xr:uid="{00000000-0005-0000-0000-00002C230000}"/>
    <cellStyle name="Обычный 5 4 2 4" xfId="15164" xr:uid="{00000000-0005-0000-0000-00003A000000}"/>
    <cellStyle name="Обычный 5 4 3" xfId="7677" xr:uid="{00000000-0005-0000-0000-00002D230000}"/>
    <cellStyle name="Обычный 5 4 3 2" xfId="7678" xr:uid="{00000000-0005-0000-0000-00002E230000}"/>
    <cellStyle name="Обычный 5 4 4" xfId="7679" xr:uid="{00000000-0005-0000-0000-00002F230000}"/>
    <cellStyle name="Обычный 5 4 5" xfId="7680" xr:uid="{00000000-0005-0000-0000-000030230000}"/>
    <cellStyle name="Обычный 5 4 6" xfId="15163" xr:uid="{00000000-0005-0000-0000-000039000000}"/>
    <cellStyle name="Обычный 5 4_Альбом_Персонал" xfId="7681" xr:uid="{00000000-0005-0000-0000-000031230000}"/>
    <cellStyle name="Обычный 5 5" xfId="7682" xr:uid="{00000000-0005-0000-0000-000032230000}"/>
    <cellStyle name="Обычный 5 5 2" xfId="7683" xr:uid="{00000000-0005-0000-0000-000033230000}"/>
    <cellStyle name="Обычный 5 5 2 2" xfId="7684" xr:uid="{00000000-0005-0000-0000-000034230000}"/>
    <cellStyle name="Обычный 5 5 2 3" xfId="7685" xr:uid="{00000000-0005-0000-0000-000035230000}"/>
    <cellStyle name="Обычный 5 5 3" xfId="7686" xr:uid="{00000000-0005-0000-0000-000036230000}"/>
    <cellStyle name="Обычный 5 5 4" xfId="7687" xr:uid="{00000000-0005-0000-0000-000037230000}"/>
    <cellStyle name="Обычный 5 5 5" xfId="15165" xr:uid="{00000000-0005-0000-0000-00003B000000}"/>
    <cellStyle name="Обычный 5 5_Альбом_Персонал" xfId="7688" xr:uid="{00000000-0005-0000-0000-000038230000}"/>
    <cellStyle name="Обычный 5 6" xfId="7689" xr:uid="{00000000-0005-0000-0000-000039230000}"/>
    <cellStyle name="Обычный 5 6 2" xfId="7690" xr:uid="{00000000-0005-0000-0000-00003A230000}"/>
    <cellStyle name="Обычный 5 6 3" xfId="7691" xr:uid="{00000000-0005-0000-0000-00003B230000}"/>
    <cellStyle name="Обычный 5 7" xfId="7692" xr:uid="{00000000-0005-0000-0000-00003C230000}"/>
    <cellStyle name="Обычный 5 7 2" xfId="7693" xr:uid="{00000000-0005-0000-0000-00003D230000}"/>
    <cellStyle name="Обычный 5 7 2 2" xfId="15167" xr:uid="{00000000-0005-0000-0000-00003D000000}"/>
    <cellStyle name="Обычный 5 7 3" xfId="7694" xr:uid="{00000000-0005-0000-0000-00003E230000}"/>
    <cellStyle name="Обычный 5 7 4" xfId="15166" xr:uid="{00000000-0005-0000-0000-00003C000000}"/>
    <cellStyle name="Обычный 5 8" xfId="7695" xr:uid="{00000000-0005-0000-0000-00003F230000}"/>
    <cellStyle name="Обычный 5 8 2" xfId="7696" xr:uid="{00000000-0005-0000-0000-000040230000}"/>
    <cellStyle name="Обычный 5 8 3" xfId="7697" xr:uid="{00000000-0005-0000-0000-000041230000}"/>
    <cellStyle name="Обычный 5 9" xfId="7698" xr:uid="{00000000-0005-0000-0000-000042230000}"/>
    <cellStyle name="Обычный 5 9 2" xfId="7699" xr:uid="{00000000-0005-0000-0000-000043230000}"/>
    <cellStyle name="Обычный 5 9 3" xfId="7700" xr:uid="{00000000-0005-0000-0000-000044230000}"/>
    <cellStyle name="Обычный 5_Альбом_Персонал" xfId="7701" xr:uid="{00000000-0005-0000-0000-000045230000}"/>
    <cellStyle name="Обычный 50" xfId="7702" xr:uid="{00000000-0005-0000-0000-000046230000}"/>
    <cellStyle name="Обычный 50 2" xfId="7703" xr:uid="{00000000-0005-0000-0000-000047230000}"/>
    <cellStyle name="Обычный 50 3" xfId="7704" xr:uid="{00000000-0005-0000-0000-000048230000}"/>
    <cellStyle name="Обычный 50 3 2" xfId="12235" xr:uid="{00000000-0005-0000-0000-000049230000}"/>
    <cellStyle name="Обычный 50 3 3" xfId="13869" xr:uid="{00000000-0005-0000-0000-00004A230000}"/>
    <cellStyle name="Обычный 51" xfId="7705" xr:uid="{00000000-0005-0000-0000-00004B230000}"/>
    <cellStyle name="Обычный 51 2" xfId="7706" xr:uid="{00000000-0005-0000-0000-00004C230000}"/>
    <cellStyle name="Обычный 51 3" xfId="7707" xr:uid="{00000000-0005-0000-0000-00004D230000}"/>
    <cellStyle name="Обычный 51 4" xfId="7708" xr:uid="{00000000-0005-0000-0000-00004E230000}"/>
    <cellStyle name="Обычный 51 5" xfId="7709" xr:uid="{00000000-0005-0000-0000-00004F230000}"/>
    <cellStyle name="Обычный 52" xfId="7710" xr:uid="{00000000-0005-0000-0000-000050230000}"/>
    <cellStyle name="Обычный 52 2" xfId="7711" xr:uid="{00000000-0005-0000-0000-000051230000}"/>
    <cellStyle name="Обычный 52 3" xfId="7712" xr:uid="{00000000-0005-0000-0000-000052230000}"/>
    <cellStyle name="Обычный 52 4" xfId="7713" xr:uid="{00000000-0005-0000-0000-000053230000}"/>
    <cellStyle name="Обычный 52 5" xfId="7714" xr:uid="{00000000-0005-0000-0000-000054230000}"/>
    <cellStyle name="Обычный 53" xfId="7715" xr:uid="{00000000-0005-0000-0000-000055230000}"/>
    <cellStyle name="Обычный 53 2" xfId="7716" xr:uid="{00000000-0005-0000-0000-000056230000}"/>
    <cellStyle name="Обычный 53 3" xfId="7717" xr:uid="{00000000-0005-0000-0000-000057230000}"/>
    <cellStyle name="Обычный 53 4" xfId="7718" xr:uid="{00000000-0005-0000-0000-000058230000}"/>
    <cellStyle name="Обычный 53 5" xfId="7719" xr:uid="{00000000-0005-0000-0000-000059230000}"/>
    <cellStyle name="Обычный 54" xfId="7720" xr:uid="{00000000-0005-0000-0000-00005A230000}"/>
    <cellStyle name="Обычный 54 2" xfId="7721" xr:uid="{00000000-0005-0000-0000-00005B230000}"/>
    <cellStyle name="Обычный 54 3" xfId="7722" xr:uid="{00000000-0005-0000-0000-00005C230000}"/>
    <cellStyle name="Обычный 54 3 2" xfId="12236" xr:uid="{00000000-0005-0000-0000-00005D230000}"/>
    <cellStyle name="Обычный 54 3 3" xfId="13870" xr:uid="{00000000-0005-0000-0000-00005E230000}"/>
    <cellStyle name="Обычный 55" xfId="7723" xr:uid="{00000000-0005-0000-0000-00005F230000}"/>
    <cellStyle name="Обычный 55 2" xfId="7724" xr:uid="{00000000-0005-0000-0000-000060230000}"/>
    <cellStyle name="Обычный 55 3" xfId="7725" xr:uid="{00000000-0005-0000-0000-000061230000}"/>
    <cellStyle name="Обычный 55 4" xfId="7726" xr:uid="{00000000-0005-0000-0000-000062230000}"/>
    <cellStyle name="Обычный 55 5" xfId="7727" xr:uid="{00000000-0005-0000-0000-000063230000}"/>
    <cellStyle name="Обычный 56" xfId="7728" xr:uid="{00000000-0005-0000-0000-000064230000}"/>
    <cellStyle name="Обычный 56 2" xfId="7729" xr:uid="{00000000-0005-0000-0000-000065230000}"/>
    <cellStyle name="Обычный 56 3" xfId="7730" xr:uid="{00000000-0005-0000-0000-000066230000}"/>
    <cellStyle name="Обычный 56 4" xfId="7731" xr:uid="{00000000-0005-0000-0000-000067230000}"/>
    <cellStyle name="Обычный 56 5" xfId="7732" xr:uid="{00000000-0005-0000-0000-000068230000}"/>
    <cellStyle name="Обычный 57" xfId="7733" xr:uid="{00000000-0005-0000-0000-000069230000}"/>
    <cellStyle name="Обычный 57 2" xfId="7734" xr:uid="{00000000-0005-0000-0000-00006A230000}"/>
    <cellStyle name="Обычный 57 3" xfId="7735" xr:uid="{00000000-0005-0000-0000-00006B230000}"/>
    <cellStyle name="Обычный 57 4" xfId="7736" xr:uid="{00000000-0005-0000-0000-00006C230000}"/>
    <cellStyle name="Обычный 57 5" xfId="7737" xr:uid="{00000000-0005-0000-0000-00006D230000}"/>
    <cellStyle name="Обычный 58" xfId="7738" xr:uid="{00000000-0005-0000-0000-00006E230000}"/>
    <cellStyle name="Обычный 58 2" xfId="7739" xr:uid="{00000000-0005-0000-0000-00006F230000}"/>
    <cellStyle name="Обычный 58 3" xfId="7740" xr:uid="{00000000-0005-0000-0000-000070230000}"/>
    <cellStyle name="Обычный 58 3 2" xfId="12237" xr:uid="{00000000-0005-0000-0000-000071230000}"/>
    <cellStyle name="Обычный 58 3 3" xfId="13871" xr:uid="{00000000-0005-0000-0000-000072230000}"/>
    <cellStyle name="Обычный 59" xfId="7741" xr:uid="{00000000-0005-0000-0000-000073230000}"/>
    <cellStyle name="Обычный 59 2" xfId="7742" xr:uid="{00000000-0005-0000-0000-000074230000}"/>
    <cellStyle name="Обычный 59 3" xfId="7743" xr:uid="{00000000-0005-0000-0000-000075230000}"/>
    <cellStyle name="Обычный 59 4" xfId="7744" xr:uid="{00000000-0005-0000-0000-000076230000}"/>
    <cellStyle name="Обычный 59 5" xfId="7745" xr:uid="{00000000-0005-0000-0000-000077230000}"/>
    <cellStyle name="Обычный 6" xfId="7746" xr:uid="{00000000-0005-0000-0000-000078230000}"/>
    <cellStyle name="Обычный 6 10" xfId="7747" xr:uid="{00000000-0005-0000-0000-000079230000}"/>
    <cellStyle name="Обычный 6 10 10" xfId="7748" xr:uid="{00000000-0005-0000-0000-00007A230000}"/>
    <cellStyle name="Обычный 6 10 10 2" xfId="7749" xr:uid="{00000000-0005-0000-0000-00007B230000}"/>
    <cellStyle name="Обычный 6 10 10 2 2" xfId="12239" xr:uid="{00000000-0005-0000-0000-00007C230000}"/>
    <cellStyle name="Обычный 6 10 10 2 3" xfId="13873" xr:uid="{00000000-0005-0000-0000-00007D230000}"/>
    <cellStyle name="Обычный 6 10 10 3" xfId="12238" xr:uid="{00000000-0005-0000-0000-00007E230000}"/>
    <cellStyle name="Обычный 6 10 10 4" xfId="13872" xr:uid="{00000000-0005-0000-0000-00007F230000}"/>
    <cellStyle name="Обычный 6 10 11" xfId="7750" xr:uid="{00000000-0005-0000-0000-000080230000}"/>
    <cellStyle name="Обычный 6 10 11 2" xfId="12240" xr:uid="{00000000-0005-0000-0000-000081230000}"/>
    <cellStyle name="Обычный 6 10 11 3" xfId="13874" xr:uid="{00000000-0005-0000-0000-000082230000}"/>
    <cellStyle name="Обычный 6 10 12" xfId="7751" xr:uid="{00000000-0005-0000-0000-000083230000}"/>
    <cellStyle name="Обычный 6 10 2" xfId="7752" xr:uid="{00000000-0005-0000-0000-000084230000}"/>
    <cellStyle name="Обычный 6 10 2 2" xfId="7753" xr:uid="{00000000-0005-0000-0000-000085230000}"/>
    <cellStyle name="Обычный 6 10 2 2 2" xfId="7754" xr:uid="{00000000-0005-0000-0000-000086230000}"/>
    <cellStyle name="Обычный 6 10 2 2 2 2" xfId="7755" xr:uid="{00000000-0005-0000-0000-000087230000}"/>
    <cellStyle name="Обычный 6 10 2 2 2 2 2" xfId="7756" xr:uid="{00000000-0005-0000-0000-000088230000}"/>
    <cellStyle name="Обычный 6 10 2 2 2 2 2 2" xfId="12245" xr:uid="{00000000-0005-0000-0000-000089230000}"/>
    <cellStyle name="Обычный 6 10 2 2 2 2 2 3" xfId="13879" xr:uid="{00000000-0005-0000-0000-00008A230000}"/>
    <cellStyle name="Обычный 6 10 2 2 2 2 3" xfId="7757" xr:uid="{00000000-0005-0000-0000-00008B230000}"/>
    <cellStyle name="Обычный 6 10 2 2 2 2 3 2" xfId="12246" xr:uid="{00000000-0005-0000-0000-00008C230000}"/>
    <cellStyle name="Обычный 6 10 2 2 2 2 3 3" xfId="13880" xr:uid="{00000000-0005-0000-0000-00008D230000}"/>
    <cellStyle name="Обычный 6 10 2 2 2 2 4" xfId="12244" xr:uid="{00000000-0005-0000-0000-00008E230000}"/>
    <cellStyle name="Обычный 6 10 2 2 2 2 5" xfId="13878" xr:uid="{00000000-0005-0000-0000-00008F230000}"/>
    <cellStyle name="Обычный 6 10 2 2 2 3" xfId="7758" xr:uid="{00000000-0005-0000-0000-000090230000}"/>
    <cellStyle name="Обычный 6 10 2 2 2 3 2" xfId="12247" xr:uid="{00000000-0005-0000-0000-000091230000}"/>
    <cellStyle name="Обычный 6 10 2 2 2 3 3" xfId="13881" xr:uid="{00000000-0005-0000-0000-000092230000}"/>
    <cellStyle name="Обычный 6 10 2 2 2 4" xfId="7759" xr:uid="{00000000-0005-0000-0000-000093230000}"/>
    <cellStyle name="Обычный 6 10 2 2 2 4 2" xfId="12248" xr:uid="{00000000-0005-0000-0000-000094230000}"/>
    <cellStyle name="Обычный 6 10 2 2 2 4 3" xfId="13882" xr:uid="{00000000-0005-0000-0000-000095230000}"/>
    <cellStyle name="Обычный 6 10 2 2 2 5" xfId="12243" xr:uid="{00000000-0005-0000-0000-000096230000}"/>
    <cellStyle name="Обычный 6 10 2 2 2 6" xfId="13877" xr:uid="{00000000-0005-0000-0000-000097230000}"/>
    <cellStyle name="Обычный 6 10 2 2 3" xfId="7760" xr:uid="{00000000-0005-0000-0000-000098230000}"/>
    <cellStyle name="Обычный 6 10 2 2 3 2" xfId="7761" xr:uid="{00000000-0005-0000-0000-000099230000}"/>
    <cellStyle name="Обычный 6 10 2 2 3 2 2" xfId="12250" xr:uid="{00000000-0005-0000-0000-00009A230000}"/>
    <cellStyle name="Обычный 6 10 2 2 3 2 3" xfId="13884" xr:uid="{00000000-0005-0000-0000-00009B230000}"/>
    <cellStyle name="Обычный 6 10 2 2 3 3" xfId="7762" xr:uid="{00000000-0005-0000-0000-00009C230000}"/>
    <cellStyle name="Обычный 6 10 2 2 3 3 2" xfId="12251" xr:uid="{00000000-0005-0000-0000-00009D230000}"/>
    <cellStyle name="Обычный 6 10 2 2 3 3 3" xfId="13885" xr:uid="{00000000-0005-0000-0000-00009E230000}"/>
    <cellStyle name="Обычный 6 10 2 2 3 4" xfId="12249" xr:uid="{00000000-0005-0000-0000-00009F230000}"/>
    <cellStyle name="Обычный 6 10 2 2 3 5" xfId="13883" xr:uid="{00000000-0005-0000-0000-0000A0230000}"/>
    <cellStyle name="Обычный 6 10 2 2 4" xfId="7763" xr:uid="{00000000-0005-0000-0000-0000A1230000}"/>
    <cellStyle name="Обычный 6 10 2 2 4 2" xfId="7764" xr:uid="{00000000-0005-0000-0000-0000A2230000}"/>
    <cellStyle name="Обычный 6 10 2 2 4 2 2" xfId="12253" xr:uid="{00000000-0005-0000-0000-0000A3230000}"/>
    <cellStyle name="Обычный 6 10 2 2 4 2 3" xfId="13887" xr:uid="{00000000-0005-0000-0000-0000A4230000}"/>
    <cellStyle name="Обычный 6 10 2 2 4 3" xfId="12252" xr:uid="{00000000-0005-0000-0000-0000A5230000}"/>
    <cellStyle name="Обычный 6 10 2 2 4 4" xfId="13886" xr:uid="{00000000-0005-0000-0000-0000A6230000}"/>
    <cellStyle name="Обычный 6 10 2 2 5" xfId="7765" xr:uid="{00000000-0005-0000-0000-0000A7230000}"/>
    <cellStyle name="Обычный 6 10 2 2 5 2" xfId="12254" xr:uid="{00000000-0005-0000-0000-0000A8230000}"/>
    <cellStyle name="Обычный 6 10 2 2 5 3" xfId="13888" xr:uid="{00000000-0005-0000-0000-0000A9230000}"/>
    <cellStyle name="Обычный 6 10 2 2 6" xfId="12242" xr:uid="{00000000-0005-0000-0000-0000AA230000}"/>
    <cellStyle name="Обычный 6 10 2 2 7" xfId="13876" xr:uid="{00000000-0005-0000-0000-0000AB230000}"/>
    <cellStyle name="Обычный 6 10 2 3" xfId="7766" xr:uid="{00000000-0005-0000-0000-0000AC230000}"/>
    <cellStyle name="Обычный 6 10 2 3 2" xfId="7767" xr:uid="{00000000-0005-0000-0000-0000AD230000}"/>
    <cellStyle name="Обычный 6 10 2 3 2 2" xfId="7768" xr:uid="{00000000-0005-0000-0000-0000AE230000}"/>
    <cellStyle name="Обычный 6 10 2 3 2 2 2" xfId="12257" xr:uid="{00000000-0005-0000-0000-0000AF230000}"/>
    <cellStyle name="Обычный 6 10 2 3 2 2 3" xfId="13891" xr:uid="{00000000-0005-0000-0000-0000B0230000}"/>
    <cellStyle name="Обычный 6 10 2 3 2 3" xfId="7769" xr:uid="{00000000-0005-0000-0000-0000B1230000}"/>
    <cellStyle name="Обычный 6 10 2 3 2 3 2" xfId="12258" xr:uid="{00000000-0005-0000-0000-0000B2230000}"/>
    <cellStyle name="Обычный 6 10 2 3 2 3 3" xfId="13892" xr:uid="{00000000-0005-0000-0000-0000B3230000}"/>
    <cellStyle name="Обычный 6 10 2 3 2 4" xfId="12256" xr:uid="{00000000-0005-0000-0000-0000B4230000}"/>
    <cellStyle name="Обычный 6 10 2 3 2 5" xfId="13890" xr:uid="{00000000-0005-0000-0000-0000B5230000}"/>
    <cellStyle name="Обычный 6 10 2 3 3" xfId="7770" xr:uid="{00000000-0005-0000-0000-0000B6230000}"/>
    <cellStyle name="Обычный 6 10 2 3 3 2" xfId="12259" xr:uid="{00000000-0005-0000-0000-0000B7230000}"/>
    <cellStyle name="Обычный 6 10 2 3 3 3" xfId="13893" xr:uid="{00000000-0005-0000-0000-0000B8230000}"/>
    <cellStyle name="Обычный 6 10 2 3 4" xfId="7771" xr:uid="{00000000-0005-0000-0000-0000B9230000}"/>
    <cellStyle name="Обычный 6 10 2 3 4 2" xfId="12260" xr:uid="{00000000-0005-0000-0000-0000BA230000}"/>
    <cellStyle name="Обычный 6 10 2 3 4 3" xfId="13894" xr:uid="{00000000-0005-0000-0000-0000BB230000}"/>
    <cellStyle name="Обычный 6 10 2 3 5" xfId="12255" xr:uid="{00000000-0005-0000-0000-0000BC230000}"/>
    <cellStyle name="Обычный 6 10 2 3 6" xfId="13889" xr:uid="{00000000-0005-0000-0000-0000BD230000}"/>
    <cellStyle name="Обычный 6 10 2 4" xfId="7772" xr:uid="{00000000-0005-0000-0000-0000BE230000}"/>
    <cellStyle name="Обычный 6 10 2 4 2" xfId="7773" xr:uid="{00000000-0005-0000-0000-0000BF230000}"/>
    <cellStyle name="Обычный 6 10 2 4 2 2" xfId="12262" xr:uid="{00000000-0005-0000-0000-0000C0230000}"/>
    <cellStyle name="Обычный 6 10 2 4 2 3" xfId="13896" xr:uid="{00000000-0005-0000-0000-0000C1230000}"/>
    <cellStyle name="Обычный 6 10 2 4 3" xfId="7774" xr:uid="{00000000-0005-0000-0000-0000C2230000}"/>
    <cellStyle name="Обычный 6 10 2 4 3 2" xfId="12263" xr:uid="{00000000-0005-0000-0000-0000C3230000}"/>
    <cellStyle name="Обычный 6 10 2 4 3 3" xfId="13897" xr:uid="{00000000-0005-0000-0000-0000C4230000}"/>
    <cellStyle name="Обычный 6 10 2 4 4" xfId="12261" xr:uid="{00000000-0005-0000-0000-0000C5230000}"/>
    <cellStyle name="Обычный 6 10 2 4 5" xfId="13895" xr:uid="{00000000-0005-0000-0000-0000C6230000}"/>
    <cellStyle name="Обычный 6 10 2 5" xfId="7775" xr:uid="{00000000-0005-0000-0000-0000C7230000}"/>
    <cellStyle name="Обычный 6 10 2 5 2" xfId="7776" xr:uid="{00000000-0005-0000-0000-0000C8230000}"/>
    <cellStyle name="Обычный 6 10 2 5 2 2" xfId="12265" xr:uid="{00000000-0005-0000-0000-0000C9230000}"/>
    <cellStyle name="Обычный 6 10 2 5 2 3" xfId="13899" xr:uid="{00000000-0005-0000-0000-0000CA230000}"/>
    <cellStyle name="Обычный 6 10 2 5 3" xfId="12264" xr:uid="{00000000-0005-0000-0000-0000CB230000}"/>
    <cellStyle name="Обычный 6 10 2 5 4" xfId="13898" xr:uid="{00000000-0005-0000-0000-0000CC230000}"/>
    <cellStyle name="Обычный 6 10 2 6" xfId="7777" xr:uid="{00000000-0005-0000-0000-0000CD230000}"/>
    <cellStyle name="Обычный 6 10 2 6 2" xfId="12266" xr:uid="{00000000-0005-0000-0000-0000CE230000}"/>
    <cellStyle name="Обычный 6 10 2 6 3" xfId="13900" xr:uid="{00000000-0005-0000-0000-0000CF230000}"/>
    <cellStyle name="Обычный 6 10 2 7" xfId="12241" xr:uid="{00000000-0005-0000-0000-0000D0230000}"/>
    <cellStyle name="Обычный 6 10 2 8" xfId="13875" xr:uid="{00000000-0005-0000-0000-0000D1230000}"/>
    <cellStyle name="Обычный 6 10 3" xfId="7778" xr:uid="{00000000-0005-0000-0000-0000D2230000}"/>
    <cellStyle name="Обычный 6 10 3 2" xfId="7779" xr:uid="{00000000-0005-0000-0000-0000D3230000}"/>
    <cellStyle name="Обычный 6 10 3 2 2" xfId="7780" xr:uid="{00000000-0005-0000-0000-0000D4230000}"/>
    <cellStyle name="Обычный 6 10 3 2 2 2" xfId="7781" xr:uid="{00000000-0005-0000-0000-0000D5230000}"/>
    <cellStyle name="Обычный 6 10 3 2 2 2 2" xfId="7782" xr:uid="{00000000-0005-0000-0000-0000D6230000}"/>
    <cellStyle name="Обычный 6 10 3 2 2 2 2 2" xfId="12271" xr:uid="{00000000-0005-0000-0000-0000D7230000}"/>
    <cellStyle name="Обычный 6 10 3 2 2 2 2 3" xfId="13905" xr:uid="{00000000-0005-0000-0000-0000D8230000}"/>
    <cellStyle name="Обычный 6 10 3 2 2 2 3" xfId="7783" xr:uid="{00000000-0005-0000-0000-0000D9230000}"/>
    <cellStyle name="Обычный 6 10 3 2 2 2 3 2" xfId="12272" xr:uid="{00000000-0005-0000-0000-0000DA230000}"/>
    <cellStyle name="Обычный 6 10 3 2 2 2 3 3" xfId="13906" xr:uid="{00000000-0005-0000-0000-0000DB230000}"/>
    <cellStyle name="Обычный 6 10 3 2 2 2 4" xfId="12270" xr:uid="{00000000-0005-0000-0000-0000DC230000}"/>
    <cellStyle name="Обычный 6 10 3 2 2 2 5" xfId="13904" xr:uid="{00000000-0005-0000-0000-0000DD230000}"/>
    <cellStyle name="Обычный 6 10 3 2 2 3" xfId="7784" xr:uid="{00000000-0005-0000-0000-0000DE230000}"/>
    <cellStyle name="Обычный 6 10 3 2 2 3 2" xfId="12273" xr:uid="{00000000-0005-0000-0000-0000DF230000}"/>
    <cellStyle name="Обычный 6 10 3 2 2 3 3" xfId="13907" xr:uid="{00000000-0005-0000-0000-0000E0230000}"/>
    <cellStyle name="Обычный 6 10 3 2 2 4" xfId="7785" xr:uid="{00000000-0005-0000-0000-0000E1230000}"/>
    <cellStyle name="Обычный 6 10 3 2 2 4 2" xfId="12274" xr:uid="{00000000-0005-0000-0000-0000E2230000}"/>
    <cellStyle name="Обычный 6 10 3 2 2 4 3" xfId="13908" xr:uid="{00000000-0005-0000-0000-0000E3230000}"/>
    <cellStyle name="Обычный 6 10 3 2 2 5" xfId="7786" xr:uid="{00000000-0005-0000-0000-0000E4230000}"/>
    <cellStyle name="Обычный 6 10 3 2 2 5 2" xfId="12275" xr:uid="{00000000-0005-0000-0000-0000E5230000}"/>
    <cellStyle name="Обычный 6 10 3 2 2 5 3" xfId="13909" xr:uid="{00000000-0005-0000-0000-0000E6230000}"/>
    <cellStyle name="Обычный 6 10 3 2 2 6" xfId="12269" xr:uid="{00000000-0005-0000-0000-0000E7230000}"/>
    <cellStyle name="Обычный 6 10 3 2 2 7" xfId="13903" xr:uid="{00000000-0005-0000-0000-0000E8230000}"/>
    <cellStyle name="Обычный 6 10 3 2 3" xfId="7787" xr:uid="{00000000-0005-0000-0000-0000E9230000}"/>
    <cellStyle name="Обычный 6 10 3 2 3 2" xfId="7788" xr:uid="{00000000-0005-0000-0000-0000EA230000}"/>
    <cellStyle name="Обычный 6 10 3 2 3 2 2" xfId="12277" xr:uid="{00000000-0005-0000-0000-0000EB230000}"/>
    <cellStyle name="Обычный 6 10 3 2 3 2 3" xfId="13911" xr:uid="{00000000-0005-0000-0000-0000EC230000}"/>
    <cellStyle name="Обычный 6 10 3 2 3 3" xfId="7789" xr:uid="{00000000-0005-0000-0000-0000ED230000}"/>
    <cellStyle name="Обычный 6 10 3 2 3 3 2" xfId="12278" xr:uid="{00000000-0005-0000-0000-0000EE230000}"/>
    <cellStyle name="Обычный 6 10 3 2 3 3 3" xfId="13912" xr:uid="{00000000-0005-0000-0000-0000EF230000}"/>
    <cellStyle name="Обычный 6 10 3 2 3 4" xfId="12276" xr:uid="{00000000-0005-0000-0000-0000F0230000}"/>
    <cellStyle name="Обычный 6 10 3 2 3 5" xfId="13910" xr:uid="{00000000-0005-0000-0000-0000F1230000}"/>
    <cellStyle name="Обычный 6 10 3 2 4" xfId="7790" xr:uid="{00000000-0005-0000-0000-0000F2230000}"/>
    <cellStyle name="Обычный 6 10 3 2 4 2" xfId="7791" xr:uid="{00000000-0005-0000-0000-0000F3230000}"/>
    <cellStyle name="Обычный 6 10 3 2 4 2 2" xfId="12280" xr:uid="{00000000-0005-0000-0000-0000F4230000}"/>
    <cellStyle name="Обычный 6 10 3 2 4 2 3" xfId="13914" xr:uid="{00000000-0005-0000-0000-0000F5230000}"/>
    <cellStyle name="Обычный 6 10 3 2 4 3" xfId="12279" xr:uid="{00000000-0005-0000-0000-0000F6230000}"/>
    <cellStyle name="Обычный 6 10 3 2 4 4" xfId="13913" xr:uid="{00000000-0005-0000-0000-0000F7230000}"/>
    <cellStyle name="Обычный 6 10 3 2 5" xfId="7792" xr:uid="{00000000-0005-0000-0000-0000F8230000}"/>
    <cellStyle name="Обычный 6 10 3 2 5 2" xfId="12281" xr:uid="{00000000-0005-0000-0000-0000F9230000}"/>
    <cellStyle name="Обычный 6 10 3 2 5 3" xfId="13915" xr:uid="{00000000-0005-0000-0000-0000FA230000}"/>
    <cellStyle name="Обычный 6 10 3 2 6" xfId="12268" xr:uid="{00000000-0005-0000-0000-0000FB230000}"/>
    <cellStyle name="Обычный 6 10 3 2 7" xfId="13902" xr:uid="{00000000-0005-0000-0000-0000FC230000}"/>
    <cellStyle name="Обычный 6 10 3 3" xfId="7793" xr:uid="{00000000-0005-0000-0000-0000FD230000}"/>
    <cellStyle name="Обычный 6 10 3 3 2" xfId="7794" xr:uid="{00000000-0005-0000-0000-0000FE230000}"/>
    <cellStyle name="Обычный 6 10 3 3 2 2" xfId="7795" xr:uid="{00000000-0005-0000-0000-0000FF230000}"/>
    <cellStyle name="Обычный 6 10 3 3 2 2 2" xfId="12284" xr:uid="{00000000-0005-0000-0000-000000240000}"/>
    <cellStyle name="Обычный 6 10 3 3 2 2 3" xfId="13918" xr:uid="{00000000-0005-0000-0000-000001240000}"/>
    <cellStyle name="Обычный 6 10 3 3 2 3" xfId="7796" xr:uid="{00000000-0005-0000-0000-000002240000}"/>
    <cellStyle name="Обычный 6 10 3 3 2 3 2" xfId="12285" xr:uid="{00000000-0005-0000-0000-000003240000}"/>
    <cellStyle name="Обычный 6 10 3 3 2 3 3" xfId="13919" xr:uid="{00000000-0005-0000-0000-000004240000}"/>
    <cellStyle name="Обычный 6 10 3 3 2 4" xfId="12283" xr:uid="{00000000-0005-0000-0000-000005240000}"/>
    <cellStyle name="Обычный 6 10 3 3 2 5" xfId="13917" xr:uid="{00000000-0005-0000-0000-000006240000}"/>
    <cellStyle name="Обычный 6 10 3 3 3" xfId="7797" xr:uid="{00000000-0005-0000-0000-000007240000}"/>
    <cellStyle name="Обычный 6 10 3 3 3 2" xfId="12286" xr:uid="{00000000-0005-0000-0000-000008240000}"/>
    <cellStyle name="Обычный 6 10 3 3 3 3" xfId="13920" xr:uid="{00000000-0005-0000-0000-000009240000}"/>
    <cellStyle name="Обычный 6 10 3 3 4" xfId="7798" xr:uid="{00000000-0005-0000-0000-00000A240000}"/>
    <cellStyle name="Обычный 6 10 3 3 4 2" xfId="12287" xr:uid="{00000000-0005-0000-0000-00000B240000}"/>
    <cellStyle name="Обычный 6 10 3 3 4 3" xfId="13921" xr:uid="{00000000-0005-0000-0000-00000C240000}"/>
    <cellStyle name="Обычный 6 10 3 3 5" xfId="12282" xr:uid="{00000000-0005-0000-0000-00000D240000}"/>
    <cellStyle name="Обычный 6 10 3 3 6" xfId="13916" xr:uid="{00000000-0005-0000-0000-00000E240000}"/>
    <cellStyle name="Обычный 6 10 3 4" xfId="7799" xr:uid="{00000000-0005-0000-0000-00000F240000}"/>
    <cellStyle name="Обычный 6 10 3 4 2" xfId="7800" xr:uid="{00000000-0005-0000-0000-000010240000}"/>
    <cellStyle name="Обычный 6 10 3 4 2 2" xfId="12289" xr:uid="{00000000-0005-0000-0000-000011240000}"/>
    <cellStyle name="Обычный 6 10 3 4 2 3" xfId="13923" xr:uid="{00000000-0005-0000-0000-000012240000}"/>
    <cellStyle name="Обычный 6 10 3 4 3" xfId="7801" xr:uid="{00000000-0005-0000-0000-000013240000}"/>
    <cellStyle name="Обычный 6 10 3 4 3 2" xfId="12290" xr:uid="{00000000-0005-0000-0000-000014240000}"/>
    <cellStyle name="Обычный 6 10 3 4 3 3" xfId="13924" xr:uid="{00000000-0005-0000-0000-000015240000}"/>
    <cellStyle name="Обычный 6 10 3 4 4" xfId="12288" xr:uid="{00000000-0005-0000-0000-000016240000}"/>
    <cellStyle name="Обычный 6 10 3 4 5" xfId="13922" xr:uid="{00000000-0005-0000-0000-000017240000}"/>
    <cellStyle name="Обычный 6 10 3 5" xfId="7802" xr:uid="{00000000-0005-0000-0000-000018240000}"/>
    <cellStyle name="Обычный 6 10 3 5 2" xfId="7803" xr:uid="{00000000-0005-0000-0000-000019240000}"/>
    <cellStyle name="Обычный 6 10 3 5 2 2" xfId="12292" xr:uid="{00000000-0005-0000-0000-00001A240000}"/>
    <cellStyle name="Обычный 6 10 3 5 2 3" xfId="13926" xr:uid="{00000000-0005-0000-0000-00001B240000}"/>
    <cellStyle name="Обычный 6 10 3 5 3" xfId="12291" xr:uid="{00000000-0005-0000-0000-00001C240000}"/>
    <cellStyle name="Обычный 6 10 3 5 4" xfId="13925" xr:uid="{00000000-0005-0000-0000-00001D240000}"/>
    <cellStyle name="Обычный 6 10 3 6" xfId="7804" xr:uid="{00000000-0005-0000-0000-00001E240000}"/>
    <cellStyle name="Обычный 6 10 3 6 2" xfId="12293" xr:uid="{00000000-0005-0000-0000-00001F240000}"/>
    <cellStyle name="Обычный 6 10 3 6 3" xfId="13927" xr:uid="{00000000-0005-0000-0000-000020240000}"/>
    <cellStyle name="Обычный 6 10 3 7" xfId="12267" xr:uid="{00000000-0005-0000-0000-000021240000}"/>
    <cellStyle name="Обычный 6 10 3 8" xfId="13901" xr:uid="{00000000-0005-0000-0000-000022240000}"/>
    <cellStyle name="Обычный 6 10 4" xfId="7805" xr:uid="{00000000-0005-0000-0000-000023240000}"/>
    <cellStyle name="Обычный 6 10 4 2" xfId="7806" xr:uid="{00000000-0005-0000-0000-000024240000}"/>
    <cellStyle name="Обычный 6 10 4 2 2" xfId="7807" xr:uid="{00000000-0005-0000-0000-000025240000}"/>
    <cellStyle name="Обычный 6 10 4 2 2 2" xfId="7808" xr:uid="{00000000-0005-0000-0000-000026240000}"/>
    <cellStyle name="Обычный 6 10 4 2 2 2 2" xfId="7809" xr:uid="{00000000-0005-0000-0000-000027240000}"/>
    <cellStyle name="Обычный 6 10 4 2 2 2 2 2" xfId="12298" xr:uid="{00000000-0005-0000-0000-000028240000}"/>
    <cellStyle name="Обычный 6 10 4 2 2 2 2 3" xfId="13932" xr:uid="{00000000-0005-0000-0000-000029240000}"/>
    <cellStyle name="Обычный 6 10 4 2 2 2 3" xfId="7810" xr:uid="{00000000-0005-0000-0000-00002A240000}"/>
    <cellStyle name="Обычный 6 10 4 2 2 2 3 2" xfId="12299" xr:uid="{00000000-0005-0000-0000-00002B240000}"/>
    <cellStyle name="Обычный 6 10 4 2 2 2 3 3" xfId="13933" xr:uid="{00000000-0005-0000-0000-00002C240000}"/>
    <cellStyle name="Обычный 6 10 4 2 2 2 4" xfId="12297" xr:uid="{00000000-0005-0000-0000-00002D240000}"/>
    <cellStyle name="Обычный 6 10 4 2 2 2 5" xfId="13931" xr:uid="{00000000-0005-0000-0000-00002E240000}"/>
    <cellStyle name="Обычный 6 10 4 2 2 3" xfId="7811" xr:uid="{00000000-0005-0000-0000-00002F240000}"/>
    <cellStyle name="Обычный 6 10 4 2 2 3 2" xfId="12300" xr:uid="{00000000-0005-0000-0000-000030240000}"/>
    <cellStyle name="Обычный 6 10 4 2 2 3 3" xfId="13934" xr:uid="{00000000-0005-0000-0000-000031240000}"/>
    <cellStyle name="Обычный 6 10 4 2 2 4" xfId="7812" xr:uid="{00000000-0005-0000-0000-000032240000}"/>
    <cellStyle name="Обычный 6 10 4 2 2 4 2" xfId="12301" xr:uid="{00000000-0005-0000-0000-000033240000}"/>
    <cellStyle name="Обычный 6 10 4 2 2 4 3" xfId="13935" xr:uid="{00000000-0005-0000-0000-000034240000}"/>
    <cellStyle name="Обычный 6 10 4 2 2 5" xfId="12296" xr:uid="{00000000-0005-0000-0000-000035240000}"/>
    <cellStyle name="Обычный 6 10 4 2 2 6" xfId="13930" xr:uid="{00000000-0005-0000-0000-000036240000}"/>
    <cellStyle name="Обычный 6 10 4 2 3" xfId="7813" xr:uid="{00000000-0005-0000-0000-000037240000}"/>
    <cellStyle name="Обычный 6 10 4 2 3 2" xfId="7814" xr:uid="{00000000-0005-0000-0000-000038240000}"/>
    <cellStyle name="Обычный 6 10 4 2 3 2 2" xfId="12303" xr:uid="{00000000-0005-0000-0000-000039240000}"/>
    <cellStyle name="Обычный 6 10 4 2 3 2 3" xfId="13937" xr:uid="{00000000-0005-0000-0000-00003A240000}"/>
    <cellStyle name="Обычный 6 10 4 2 3 3" xfId="7815" xr:uid="{00000000-0005-0000-0000-00003B240000}"/>
    <cellStyle name="Обычный 6 10 4 2 3 3 2" xfId="12304" xr:uid="{00000000-0005-0000-0000-00003C240000}"/>
    <cellStyle name="Обычный 6 10 4 2 3 3 3" xfId="13938" xr:uid="{00000000-0005-0000-0000-00003D240000}"/>
    <cellStyle name="Обычный 6 10 4 2 3 4" xfId="12302" xr:uid="{00000000-0005-0000-0000-00003E240000}"/>
    <cellStyle name="Обычный 6 10 4 2 3 5" xfId="13936" xr:uid="{00000000-0005-0000-0000-00003F240000}"/>
    <cellStyle name="Обычный 6 10 4 2 4" xfId="7816" xr:uid="{00000000-0005-0000-0000-000040240000}"/>
    <cellStyle name="Обычный 6 10 4 2 4 2" xfId="7817" xr:uid="{00000000-0005-0000-0000-000041240000}"/>
    <cellStyle name="Обычный 6 10 4 2 4 2 2" xfId="12306" xr:uid="{00000000-0005-0000-0000-000042240000}"/>
    <cellStyle name="Обычный 6 10 4 2 4 2 3" xfId="13940" xr:uid="{00000000-0005-0000-0000-000043240000}"/>
    <cellStyle name="Обычный 6 10 4 2 4 3" xfId="12305" xr:uid="{00000000-0005-0000-0000-000044240000}"/>
    <cellStyle name="Обычный 6 10 4 2 4 4" xfId="13939" xr:uid="{00000000-0005-0000-0000-000045240000}"/>
    <cellStyle name="Обычный 6 10 4 2 5" xfId="7818" xr:uid="{00000000-0005-0000-0000-000046240000}"/>
    <cellStyle name="Обычный 6 10 4 2 5 2" xfId="12307" xr:uid="{00000000-0005-0000-0000-000047240000}"/>
    <cellStyle name="Обычный 6 10 4 2 5 3" xfId="13941" xr:uid="{00000000-0005-0000-0000-000048240000}"/>
    <cellStyle name="Обычный 6 10 4 2 6" xfId="12295" xr:uid="{00000000-0005-0000-0000-000049240000}"/>
    <cellStyle name="Обычный 6 10 4 2 7" xfId="13929" xr:uid="{00000000-0005-0000-0000-00004A240000}"/>
    <cellStyle name="Обычный 6 10 4 3" xfId="7819" xr:uid="{00000000-0005-0000-0000-00004B240000}"/>
    <cellStyle name="Обычный 6 10 4 3 2" xfId="7820" xr:uid="{00000000-0005-0000-0000-00004C240000}"/>
    <cellStyle name="Обычный 6 10 4 3 2 2" xfId="7821" xr:uid="{00000000-0005-0000-0000-00004D240000}"/>
    <cellStyle name="Обычный 6 10 4 3 2 2 2" xfId="12310" xr:uid="{00000000-0005-0000-0000-00004E240000}"/>
    <cellStyle name="Обычный 6 10 4 3 2 2 3" xfId="13944" xr:uid="{00000000-0005-0000-0000-00004F240000}"/>
    <cellStyle name="Обычный 6 10 4 3 2 3" xfId="7822" xr:uid="{00000000-0005-0000-0000-000050240000}"/>
    <cellStyle name="Обычный 6 10 4 3 2 3 2" xfId="12311" xr:uid="{00000000-0005-0000-0000-000051240000}"/>
    <cellStyle name="Обычный 6 10 4 3 2 3 3" xfId="13945" xr:uid="{00000000-0005-0000-0000-000052240000}"/>
    <cellStyle name="Обычный 6 10 4 3 2 4" xfId="12309" xr:uid="{00000000-0005-0000-0000-000053240000}"/>
    <cellStyle name="Обычный 6 10 4 3 2 5" xfId="13943" xr:uid="{00000000-0005-0000-0000-000054240000}"/>
    <cellStyle name="Обычный 6 10 4 3 3" xfId="7823" xr:uid="{00000000-0005-0000-0000-000055240000}"/>
    <cellStyle name="Обычный 6 10 4 3 3 2" xfId="12312" xr:uid="{00000000-0005-0000-0000-000056240000}"/>
    <cellStyle name="Обычный 6 10 4 3 3 3" xfId="13946" xr:uid="{00000000-0005-0000-0000-000057240000}"/>
    <cellStyle name="Обычный 6 10 4 3 4" xfId="7824" xr:uid="{00000000-0005-0000-0000-000058240000}"/>
    <cellStyle name="Обычный 6 10 4 3 4 2" xfId="12313" xr:uid="{00000000-0005-0000-0000-000059240000}"/>
    <cellStyle name="Обычный 6 10 4 3 4 3" xfId="13947" xr:uid="{00000000-0005-0000-0000-00005A240000}"/>
    <cellStyle name="Обычный 6 10 4 3 5" xfId="12308" xr:uid="{00000000-0005-0000-0000-00005B240000}"/>
    <cellStyle name="Обычный 6 10 4 3 6" xfId="13942" xr:uid="{00000000-0005-0000-0000-00005C240000}"/>
    <cellStyle name="Обычный 6 10 4 4" xfId="7825" xr:uid="{00000000-0005-0000-0000-00005D240000}"/>
    <cellStyle name="Обычный 6 10 4 4 2" xfId="7826" xr:uid="{00000000-0005-0000-0000-00005E240000}"/>
    <cellStyle name="Обычный 6 10 4 4 2 2" xfId="12315" xr:uid="{00000000-0005-0000-0000-00005F240000}"/>
    <cellStyle name="Обычный 6 10 4 4 2 3" xfId="13949" xr:uid="{00000000-0005-0000-0000-000060240000}"/>
    <cellStyle name="Обычный 6 10 4 4 3" xfId="7827" xr:uid="{00000000-0005-0000-0000-000061240000}"/>
    <cellStyle name="Обычный 6 10 4 4 3 2" xfId="12316" xr:uid="{00000000-0005-0000-0000-000062240000}"/>
    <cellStyle name="Обычный 6 10 4 4 3 3" xfId="13950" xr:uid="{00000000-0005-0000-0000-000063240000}"/>
    <cellStyle name="Обычный 6 10 4 4 4" xfId="12314" xr:uid="{00000000-0005-0000-0000-000064240000}"/>
    <cellStyle name="Обычный 6 10 4 4 5" xfId="13948" xr:uid="{00000000-0005-0000-0000-000065240000}"/>
    <cellStyle name="Обычный 6 10 4 5" xfId="7828" xr:uid="{00000000-0005-0000-0000-000066240000}"/>
    <cellStyle name="Обычный 6 10 4 5 2" xfId="7829" xr:uid="{00000000-0005-0000-0000-000067240000}"/>
    <cellStyle name="Обычный 6 10 4 5 2 2" xfId="12318" xr:uid="{00000000-0005-0000-0000-000068240000}"/>
    <cellStyle name="Обычный 6 10 4 5 2 3" xfId="13952" xr:uid="{00000000-0005-0000-0000-000069240000}"/>
    <cellStyle name="Обычный 6 10 4 5 3" xfId="12317" xr:uid="{00000000-0005-0000-0000-00006A240000}"/>
    <cellStyle name="Обычный 6 10 4 5 4" xfId="13951" xr:uid="{00000000-0005-0000-0000-00006B240000}"/>
    <cellStyle name="Обычный 6 10 4 6" xfId="7830" xr:uid="{00000000-0005-0000-0000-00006C240000}"/>
    <cellStyle name="Обычный 6 10 4 6 2" xfId="12319" xr:uid="{00000000-0005-0000-0000-00006D240000}"/>
    <cellStyle name="Обычный 6 10 4 6 3" xfId="13953" xr:uid="{00000000-0005-0000-0000-00006E240000}"/>
    <cellStyle name="Обычный 6 10 4 7" xfId="12294" xr:uid="{00000000-0005-0000-0000-00006F240000}"/>
    <cellStyle name="Обычный 6 10 4 8" xfId="13928" xr:uid="{00000000-0005-0000-0000-000070240000}"/>
    <cellStyle name="Обычный 6 10 5" xfId="7831" xr:uid="{00000000-0005-0000-0000-000071240000}"/>
    <cellStyle name="Обычный 6 10 5 2" xfId="7832" xr:uid="{00000000-0005-0000-0000-000072240000}"/>
    <cellStyle name="Обычный 6 10 5 2 2" xfId="7833" xr:uid="{00000000-0005-0000-0000-000073240000}"/>
    <cellStyle name="Обычный 6 10 5 2 2 2" xfId="7834" xr:uid="{00000000-0005-0000-0000-000074240000}"/>
    <cellStyle name="Обычный 6 10 5 2 2 2 2" xfId="7835" xr:uid="{00000000-0005-0000-0000-000075240000}"/>
    <cellStyle name="Обычный 6 10 5 2 2 2 2 2" xfId="12324" xr:uid="{00000000-0005-0000-0000-000076240000}"/>
    <cellStyle name="Обычный 6 10 5 2 2 2 2 3" xfId="13958" xr:uid="{00000000-0005-0000-0000-000077240000}"/>
    <cellStyle name="Обычный 6 10 5 2 2 2 3" xfId="7836" xr:uid="{00000000-0005-0000-0000-000078240000}"/>
    <cellStyle name="Обычный 6 10 5 2 2 2 3 2" xfId="12325" xr:uid="{00000000-0005-0000-0000-000079240000}"/>
    <cellStyle name="Обычный 6 10 5 2 2 2 3 3" xfId="13959" xr:uid="{00000000-0005-0000-0000-00007A240000}"/>
    <cellStyle name="Обычный 6 10 5 2 2 2 4" xfId="12323" xr:uid="{00000000-0005-0000-0000-00007B240000}"/>
    <cellStyle name="Обычный 6 10 5 2 2 2 5" xfId="13957" xr:uid="{00000000-0005-0000-0000-00007C240000}"/>
    <cellStyle name="Обычный 6 10 5 2 2 3" xfId="7837" xr:uid="{00000000-0005-0000-0000-00007D240000}"/>
    <cellStyle name="Обычный 6 10 5 2 2 3 2" xfId="12326" xr:uid="{00000000-0005-0000-0000-00007E240000}"/>
    <cellStyle name="Обычный 6 10 5 2 2 3 3" xfId="13960" xr:uid="{00000000-0005-0000-0000-00007F240000}"/>
    <cellStyle name="Обычный 6 10 5 2 2 4" xfId="7838" xr:uid="{00000000-0005-0000-0000-000080240000}"/>
    <cellStyle name="Обычный 6 10 5 2 2 4 2" xfId="12327" xr:uid="{00000000-0005-0000-0000-000081240000}"/>
    <cellStyle name="Обычный 6 10 5 2 2 4 3" xfId="13961" xr:uid="{00000000-0005-0000-0000-000082240000}"/>
    <cellStyle name="Обычный 6 10 5 2 2 5" xfId="12322" xr:uid="{00000000-0005-0000-0000-000083240000}"/>
    <cellStyle name="Обычный 6 10 5 2 2 6" xfId="13956" xr:uid="{00000000-0005-0000-0000-000084240000}"/>
    <cellStyle name="Обычный 6 10 5 2 3" xfId="7839" xr:uid="{00000000-0005-0000-0000-000085240000}"/>
    <cellStyle name="Обычный 6 10 5 2 3 2" xfId="7840" xr:uid="{00000000-0005-0000-0000-000086240000}"/>
    <cellStyle name="Обычный 6 10 5 2 3 2 2" xfId="12329" xr:uid="{00000000-0005-0000-0000-000087240000}"/>
    <cellStyle name="Обычный 6 10 5 2 3 2 3" xfId="13963" xr:uid="{00000000-0005-0000-0000-000088240000}"/>
    <cellStyle name="Обычный 6 10 5 2 3 3" xfId="7841" xr:uid="{00000000-0005-0000-0000-000089240000}"/>
    <cellStyle name="Обычный 6 10 5 2 3 3 2" xfId="12330" xr:uid="{00000000-0005-0000-0000-00008A240000}"/>
    <cellStyle name="Обычный 6 10 5 2 3 3 3" xfId="13964" xr:uid="{00000000-0005-0000-0000-00008B240000}"/>
    <cellStyle name="Обычный 6 10 5 2 3 4" xfId="12328" xr:uid="{00000000-0005-0000-0000-00008C240000}"/>
    <cellStyle name="Обычный 6 10 5 2 3 5" xfId="13962" xr:uid="{00000000-0005-0000-0000-00008D240000}"/>
    <cellStyle name="Обычный 6 10 5 2 4" xfId="7842" xr:uid="{00000000-0005-0000-0000-00008E240000}"/>
    <cellStyle name="Обычный 6 10 5 2 4 2" xfId="7843" xr:uid="{00000000-0005-0000-0000-00008F240000}"/>
    <cellStyle name="Обычный 6 10 5 2 4 2 2" xfId="12332" xr:uid="{00000000-0005-0000-0000-000090240000}"/>
    <cellStyle name="Обычный 6 10 5 2 4 2 3" xfId="13966" xr:uid="{00000000-0005-0000-0000-000091240000}"/>
    <cellStyle name="Обычный 6 10 5 2 4 3" xfId="12331" xr:uid="{00000000-0005-0000-0000-000092240000}"/>
    <cellStyle name="Обычный 6 10 5 2 4 4" xfId="13965" xr:uid="{00000000-0005-0000-0000-000093240000}"/>
    <cellStyle name="Обычный 6 10 5 2 5" xfId="7844" xr:uid="{00000000-0005-0000-0000-000094240000}"/>
    <cellStyle name="Обычный 6 10 5 2 5 2" xfId="12333" xr:uid="{00000000-0005-0000-0000-000095240000}"/>
    <cellStyle name="Обычный 6 10 5 2 5 3" xfId="13967" xr:uid="{00000000-0005-0000-0000-000096240000}"/>
    <cellStyle name="Обычный 6 10 5 2 6" xfId="12321" xr:uid="{00000000-0005-0000-0000-000097240000}"/>
    <cellStyle name="Обычный 6 10 5 2 7" xfId="13955" xr:uid="{00000000-0005-0000-0000-000098240000}"/>
    <cellStyle name="Обычный 6 10 5 3" xfId="7845" xr:uid="{00000000-0005-0000-0000-000099240000}"/>
    <cellStyle name="Обычный 6 10 5 3 2" xfId="7846" xr:uid="{00000000-0005-0000-0000-00009A240000}"/>
    <cellStyle name="Обычный 6 10 5 3 2 2" xfId="7847" xr:uid="{00000000-0005-0000-0000-00009B240000}"/>
    <cellStyle name="Обычный 6 10 5 3 2 2 2" xfId="12336" xr:uid="{00000000-0005-0000-0000-00009C240000}"/>
    <cellStyle name="Обычный 6 10 5 3 2 2 3" xfId="13970" xr:uid="{00000000-0005-0000-0000-00009D240000}"/>
    <cellStyle name="Обычный 6 10 5 3 2 3" xfId="7848" xr:uid="{00000000-0005-0000-0000-00009E240000}"/>
    <cellStyle name="Обычный 6 10 5 3 2 3 2" xfId="12337" xr:uid="{00000000-0005-0000-0000-00009F240000}"/>
    <cellStyle name="Обычный 6 10 5 3 2 3 3" xfId="13971" xr:uid="{00000000-0005-0000-0000-0000A0240000}"/>
    <cellStyle name="Обычный 6 10 5 3 2 4" xfId="12335" xr:uid="{00000000-0005-0000-0000-0000A1240000}"/>
    <cellStyle name="Обычный 6 10 5 3 2 5" xfId="13969" xr:uid="{00000000-0005-0000-0000-0000A2240000}"/>
    <cellStyle name="Обычный 6 10 5 3 3" xfId="7849" xr:uid="{00000000-0005-0000-0000-0000A3240000}"/>
    <cellStyle name="Обычный 6 10 5 3 3 2" xfId="12338" xr:uid="{00000000-0005-0000-0000-0000A4240000}"/>
    <cellStyle name="Обычный 6 10 5 3 3 3" xfId="13972" xr:uid="{00000000-0005-0000-0000-0000A5240000}"/>
    <cellStyle name="Обычный 6 10 5 3 4" xfId="7850" xr:uid="{00000000-0005-0000-0000-0000A6240000}"/>
    <cellStyle name="Обычный 6 10 5 3 4 2" xfId="12339" xr:uid="{00000000-0005-0000-0000-0000A7240000}"/>
    <cellStyle name="Обычный 6 10 5 3 4 3" xfId="13973" xr:uid="{00000000-0005-0000-0000-0000A8240000}"/>
    <cellStyle name="Обычный 6 10 5 3 5" xfId="12334" xr:uid="{00000000-0005-0000-0000-0000A9240000}"/>
    <cellStyle name="Обычный 6 10 5 3 6" xfId="13968" xr:uid="{00000000-0005-0000-0000-0000AA240000}"/>
    <cellStyle name="Обычный 6 10 5 4" xfId="7851" xr:uid="{00000000-0005-0000-0000-0000AB240000}"/>
    <cellStyle name="Обычный 6 10 5 4 2" xfId="7852" xr:uid="{00000000-0005-0000-0000-0000AC240000}"/>
    <cellStyle name="Обычный 6 10 5 4 2 2" xfId="12341" xr:uid="{00000000-0005-0000-0000-0000AD240000}"/>
    <cellStyle name="Обычный 6 10 5 4 2 3" xfId="13975" xr:uid="{00000000-0005-0000-0000-0000AE240000}"/>
    <cellStyle name="Обычный 6 10 5 4 3" xfId="7853" xr:uid="{00000000-0005-0000-0000-0000AF240000}"/>
    <cellStyle name="Обычный 6 10 5 4 3 2" xfId="12342" xr:uid="{00000000-0005-0000-0000-0000B0240000}"/>
    <cellStyle name="Обычный 6 10 5 4 3 3" xfId="13976" xr:uid="{00000000-0005-0000-0000-0000B1240000}"/>
    <cellStyle name="Обычный 6 10 5 4 4" xfId="12340" xr:uid="{00000000-0005-0000-0000-0000B2240000}"/>
    <cellStyle name="Обычный 6 10 5 4 5" xfId="13974" xr:uid="{00000000-0005-0000-0000-0000B3240000}"/>
    <cellStyle name="Обычный 6 10 5 5" xfId="7854" xr:uid="{00000000-0005-0000-0000-0000B4240000}"/>
    <cellStyle name="Обычный 6 10 5 5 2" xfId="7855" xr:uid="{00000000-0005-0000-0000-0000B5240000}"/>
    <cellStyle name="Обычный 6 10 5 5 2 2" xfId="12344" xr:uid="{00000000-0005-0000-0000-0000B6240000}"/>
    <cellStyle name="Обычный 6 10 5 5 2 3" xfId="13978" xr:uid="{00000000-0005-0000-0000-0000B7240000}"/>
    <cellStyle name="Обычный 6 10 5 5 3" xfId="12343" xr:uid="{00000000-0005-0000-0000-0000B8240000}"/>
    <cellStyle name="Обычный 6 10 5 5 4" xfId="13977" xr:uid="{00000000-0005-0000-0000-0000B9240000}"/>
    <cellStyle name="Обычный 6 10 5 6" xfId="7856" xr:uid="{00000000-0005-0000-0000-0000BA240000}"/>
    <cellStyle name="Обычный 6 10 5 6 2" xfId="12345" xr:uid="{00000000-0005-0000-0000-0000BB240000}"/>
    <cellStyle name="Обычный 6 10 5 6 3" xfId="13979" xr:uid="{00000000-0005-0000-0000-0000BC240000}"/>
    <cellStyle name="Обычный 6 10 5 7" xfId="12320" xr:uid="{00000000-0005-0000-0000-0000BD240000}"/>
    <cellStyle name="Обычный 6 10 5 8" xfId="13954" xr:uid="{00000000-0005-0000-0000-0000BE240000}"/>
    <cellStyle name="Обычный 6 10 6" xfId="7857" xr:uid="{00000000-0005-0000-0000-0000BF240000}"/>
    <cellStyle name="Обычный 6 10 6 2" xfId="7858" xr:uid="{00000000-0005-0000-0000-0000C0240000}"/>
    <cellStyle name="Обычный 6 10 6 2 2" xfId="7859" xr:uid="{00000000-0005-0000-0000-0000C1240000}"/>
    <cellStyle name="Обычный 6 10 6 2 2 2" xfId="7860" xr:uid="{00000000-0005-0000-0000-0000C2240000}"/>
    <cellStyle name="Обычный 6 10 6 2 2 2 2" xfId="7861" xr:uid="{00000000-0005-0000-0000-0000C3240000}"/>
    <cellStyle name="Обычный 6 10 6 2 2 2 2 2" xfId="7862" xr:uid="{00000000-0005-0000-0000-0000C4240000}"/>
    <cellStyle name="Обычный 6 10 6 2 2 2 2 2 2" xfId="12351" xr:uid="{00000000-0005-0000-0000-0000C5240000}"/>
    <cellStyle name="Обычный 6 10 6 2 2 2 2 2 3" xfId="13985" xr:uid="{00000000-0005-0000-0000-0000C6240000}"/>
    <cellStyle name="Обычный 6 10 6 2 2 2 2 3" xfId="7863" xr:uid="{00000000-0005-0000-0000-0000C7240000}"/>
    <cellStyle name="Обычный 6 10 6 2 2 2 2 3 2" xfId="12352" xr:uid="{00000000-0005-0000-0000-0000C8240000}"/>
    <cellStyle name="Обычный 6 10 6 2 2 2 2 3 3" xfId="13986" xr:uid="{00000000-0005-0000-0000-0000C9240000}"/>
    <cellStyle name="Обычный 6 10 6 2 2 2 2 4" xfId="12350" xr:uid="{00000000-0005-0000-0000-0000CA240000}"/>
    <cellStyle name="Обычный 6 10 6 2 2 2 2 5" xfId="13984" xr:uid="{00000000-0005-0000-0000-0000CB240000}"/>
    <cellStyle name="Обычный 6 10 6 2 2 2 3" xfId="7864" xr:uid="{00000000-0005-0000-0000-0000CC240000}"/>
    <cellStyle name="Обычный 6 10 6 2 2 2 3 2" xfId="12353" xr:uid="{00000000-0005-0000-0000-0000CD240000}"/>
    <cellStyle name="Обычный 6 10 6 2 2 2 3 3" xfId="13987" xr:uid="{00000000-0005-0000-0000-0000CE240000}"/>
    <cellStyle name="Обычный 6 10 6 2 2 2 4" xfId="7865" xr:uid="{00000000-0005-0000-0000-0000CF240000}"/>
    <cellStyle name="Обычный 6 10 6 2 2 2 4 2" xfId="12354" xr:uid="{00000000-0005-0000-0000-0000D0240000}"/>
    <cellStyle name="Обычный 6 10 6 2 2 2 4 3" xfId="13988" xr:uid="{00000000-0005-0000-0000-0000D1240000}"/>
    <cellStyle name="Обычный 6 10 6 2 2 2 5" xfId="12349" xr:uid="{00000000-0005-0000-0000-0000D2240000}"/>
    <cellStyle name="Обычный 6 10 6 2 2 2 6" xfId="13983" xr:uid="{00000000-0005-0000-0000-0000D3240000}"/>
    <cellStyle name="Обычный 6 10 6 2 2 3" xfId="7866" xr:uid="{00000000-0005-0000-0000-0000D4240000}"/>
    <cellStyle name="Обычный 6 10 6 2 2 3 2" xfId="7867" xr:uid="{00000000-0005-0000-0000-0000D5240000}"/>
    <cellStyle name="Обычный 6 10 6 2 2 3 2 2" xfId="12356" xr:uid="{00000000-0005-0000-0000-0000D6240000}"/>
    <cellStyle name="Обычный 6 10 6 2 2 3 2 3" xfId="13990" xr:uid="{00000000-0005-0000-0000-0000D7240000}"/>
    <cellStyle name="Обычный 6 10 6 2 2 3 3" xfId="7868" xr:uid="{00000000-0005-0000-0000-0000D8240000}"/>
    <cellStyle name="Обычный 6 10 6 2 2 3 3 2" xfId="12357" xr:uid="{00000000-0005-0000-0000-0000D9240000}"/>
    <cellStyle name="Обычный 6 10 6 2 2 3 3 3" xfId="13991" xr:uid="{00000000-0005-0000-0000-0000DA240000}"/>
    <cellStyle name="Обычный 6 10 6 2 2 3 4" xfId="12355" xr:uid="{00000000-0005-0000-0000-0000DB240000}"/>
    <cellStyle name="Обычный 6 10 6 2 2 3 5" xfId="13989" xr:uid="{00000000-0005-0000-0000-0000DC240000}"/>
    <cellStyle name="Обычный 6 10 6 2 2 4" xfId="7869" xr:uid="{00000000-0005-0000-0000-0000DD240000}"/>
    <cellStyle name="Обычный 6 10 6 2 2 4 2" xfId="7870" xr:uid="{00000000-0005-0000-0000-0000DE240000}"/>
    <cellStyle name="Обычный 6 10 6 2 2 4 2 2" xfId="12359" xr:uid="{00000000-0005-0000-0000-0000DF240000}"/>
    <cellStyle name="Обычный 6 10 6 2 2 4 2 3" xfId="13993" xr:uid="{00000000-0005-0000-0000-0000E0240000}"/>
    <cellStyle name="Обычный 6 10 6 2 2 4 3" xfId="12358" xr:uid="{00000000-0005-0000-0000-0000E1240000}"/>
    <cellStyle name="Обычный 6 10 6 2 2 4 4" xfId="13992" xr:uid="{00000000-0005-0000-0000-0000E2240000}"/>
    <cellStyle name="Обычный 6 10 6 2 2 5" xfId="7871" xr:uid="{00000000-0005-0000-0000-0000E3240000}"/>
    <cellStyle name="Обычный 6 10 6 2 2 5 2" xfId="12360" xr:uid="{00000000-0005-0000-0000-0000E4240000}"/>
    <cellStyle name="Обычный 6 10 6 2 2 5 3" xfId="13994" xr:uid="{00000000-0005-0000-0000-0000E5240000}"/>
    <cellStyle name="Обычный 6 10 6 2 2 6" xfId="12348" xr:uid="{00000000-0005-0000-0000-0000E6240000}"/>
    <cellStyle name="Обычный 6 10 6 2 2 7" xfId="13982" xr:uid="{00000000-0005-0000-0000-0000E7240000}"/>
    <cellStyle name="Обычный 6 10 6 2 3" xfId="7872" xr:uid="{00000000-0005-0000-0000-0000E8240000}"/>
    <cellStyle name="Обычный 6 10 6 2 3 2" xfId="7873" xr:uid="{00000000-0005-0000-0000-0000E9240000}"/>
    <cellStyle name="Обычный 6 10 6 2 3 2 2" xfId="7874" xr:uid="{00000000-0005-0000-0000-0000EA240000}"/>
    <cellStyle name="Обычный 6 10 6 2 3 2 2 2" xfId="12363" xr:uid="{00000000-0005-0000-0000-0000EB240000}"/>
    <cellStyle name="Обычный 6 10 6 2 3 2 2 3" xfId="13997" xr:uid="{00000000-0005-0000-0000-0000EC240000}"/>
    <cellStyle name="Обычный 6 10 6 2 3 2 3" xfId="7875" xr:uid="{00000000-0005-0000-0000-0000ED240000}"/>
    <cellStyle name="Обычный 6 10 6 2 3 2 3 2" xfId="12364" xr:uid="{00000000-0005-0000-0000-0000EE240000}"/>
    <cellStyle name="Обычный 6 10 6 2 3 2 3 3" xfId="13998" xr:uid="{00000000-0005-0000-0000-0000EF240000}"/>
    <cellStyle name="Обычный 6 10 6 2 3 2 4" xfId="12362" xr:uid="{00000000-0005-0000-0000-0000F0240000}"/>
    <cellStyle name="Обычный 6 10 6 2 3 2 5" xfId="13996" xr:uid="{00000000-0005-0000-0000-0000F1240000}"/>
    <cellStyle name="Обычный 6 10 6 2 3 3" xfId="7876" xr:uid="{00000000-0005-0000-0000-0000F2240000}"/>
    <cellStyle name="Обычный 6 10 6 2 3 3 2" xfId="12365" xr:uid="{00000000-0005-0000-0000-0000F3240000}"/>
    <cellStyle name="Обычный 6 10 6 2 3 3 3" xfId="13999" xr:uid="{00000000-0005-0000-0000-0000F4240000}"/>
    <cellStyle name="Обычный 6 10 6 2 3 4" xfId="7877" xr:uid="{00000000-0005-0000-0000-0000F5240000}"/>
    <cellStyle name="Обычный 6 10 6 2 3 4 2" xfId="12366" xr:uid="{00000000-0005-0000-0000-0000F6240000}"/>
    <cellStyle name="Обычный 6 10 6 2 3 4 3" xfId="14000" xr:uid="{00000000-0005-0000-0000-0000F7240000}"/>
    <cellStyle name="Обычный 6 10 6 2 3 5" xfId="12361" xr:uid="{00000000-0005-0000-0000-0000F8240000}"/>
    <cellStyle name="Обычный 6 10 6 2 3 6" xfId="13995" xr:uid="{00000000-0005-0000-0000-0000F9240000}"/>
    <cellStyle name="Обычный 6 10 6 2 4" xfId="7878" xr:uid="{00000000-0005-0000-0000-0000FA240000}"/>
    <cellStyle name="Обычный 6 10 6 2 4 2" xfId="7879" xr:uid="{00000000-0005-0000-0000-0000FB240000}"/>
    <cellStyle name="Обычный 6 10 6 2 4 2 2" xfId="12368" xr:uid="{00000000-0005-0000-0000-0000FC240000}"/>
    <cellStyle name="Обычный 6 10 6 2 4 2 3" xfId="14002" xr:uid="{00000000-0005-0000-0000-0000FD240000}"/>
    <cellStyle name="Обычный 6 10 6 2 4 3" xfId="7880" xr:uid="{00000000-0005-0000-0000-0000FE240000}"/>
    <cellStyle name="Обычный 6 10 6 2 4 3 2" xfId="12369" xr:uid="{00000000-0005-0000-0000-0000FF240000}"/>
    <cellStyle name="Обычный 6 10 6 2 4 3 3" xfId="14003" xr:uid="{00000000-0005-0000-0000-000000250000}"/>
    <cellStyle name="Обычный 6 10 6 2 4 4" xfId="12367" xr:uid="{00000000-0005-0000-0000-000001250000}"/>
    <cellStyle name="Обычный 6 10 6 2 4 5" xfId="14001" xr:uid="{00000000-0005-0000-0000-000002250000}"/>
    <cellStyle name="Обычный 6 10 6 2 5" xfId="7881" xr:uid="{00000000-0005-0000-0000-000003250000}"/>
    <cellStyle name="Обычный 6 10 6 2 5 2" xfId="7882" xr:uid="{00000000-0005-0000-0000-000004250000}"/>
    <cellStyle name="Обычный 6 10 6 2 5 2 2" xfId="12371" xr:uid="{00000000-0005-0000-0000-000005250000}"/>
    <cellStyle name="Обычный 6 10 6 2 5 2 3" xfId="14005" xr:uid="{00000000-0005-0000-0000-000006250000}"/>
    <cellStyle name="Обычный 6 10 6 2 5 3" xfId="12370" xr:uid="{00000000-0005-0000-0000-000007250000}"/>
    <cellStyle name="Обычный 6 10 6 2 5 4" xfId="14004" xr:uid="{00000000-0005-0000-0000-000008250000}"/>
    <cellStyle name="Обычный 6 10 6 2 6" xfId="7883" xr:uid="{00000000-0005-0000-0000-000009250000}"/>
    <cellStyle name="Обычный 6 10 6 2 6 2" xfId="12372" xr:uid="{00000000-0005-0000-0000-00000A250000}"/>
    <cellStyle name="Обычный 6 10 6 2 6 3" xfId="14006" xr:uid="{00000000-0005-0000-0000-00000B250000}"/>
    <cellStyle name="Обычный 6 10 6 2 7" xfId="12347" xr:uid="{00000000-0005-0000-0000-00000C250000}"/>
    <cellStyle name="Обычный 6 10 6 2 8" xfId="13981" xr:uid="{00000000-0005-0000-0000-00000D250000}"/>
    <cellStyle name="Обычный 6 10 6 3" xfId="7884" xr:uid="{00000000-0005-0000-0000-00000E250000}"/>
    <cellStyle name="Обычный 6 10 6 3 2" xfId="7885" xr:uid="{00000000-0005-0000-0000-00000F250000}"/>
    <cellStyle name="Обычный 6 10 6 3 2 2" xfId="7886" xr:uid="{00000000-0005-0000-0000-000010250000}"/>
    <cellStyle name="Обычный 6 10 6 3 2 2 2" xfId="7887" xr:uid="{00000000-0005-0000-0000-000011250000}"/>
    <cellStyle name="Обычный 6 10 6 3 2 2 2 2" xfId="12376" xr:uid="{00000000-0005-0000-0000-000012250000}"/>
    <cellStyle name="Обычный 6 10 6 3 2 2 2 3" xfId="14010" xr:uid="{00000000-0005-0000-0000-000013250000}"/>
    <cellStyle name="Обычный 6 10 6 3 2 2 3" xfId="7888" xr:uid="{00000000-0005-0000-0000-000014250000}"/>
    <cellStyle name="Обычный 6 10 6 3 2 2 3 2" xfId="12377" xr:uid="{00000000-0005-0000-0000-000015250000}"/>
    <cellStyle name="Обычный 6 10 6 3 2 2 3 3" xfId="14011" xr:uid="{00000000-0005-0000-0000-000016250000}"/>
    <cellStyle name="Обычный 6 10 6 3 2 2 4" xfId="12375" xr:uid="{00000000-0005-0000-0000-000017250000}"/>
    <cellStyle name="Обычный 6 10 6 3 2 2 5" xfId="14009" xr:uid="{00000000-0005-0000-0000-000018250000}"/>
    <cellStyle name="Обычный 6 10 6 3 2 3" xfId="7889" xr:uid="{00000000-0005-0000-0000-000019250000}"/>
    <cellStyle name="Обычный 6 10 6 3 2 3 2" xfId="12378" xr:uid="{00000000-0005-0000-0000-00001A250000}"/>
    <cellStyle name="Обычный 6 10 6 3 2 3 3" xfId="14012" xr:uid="{00000000-0005-0000-0000-00001B250000}"/>
    <cellStyle name="Обычный 6 10 6 3 2 4" xfId="7890" xr:uid="{00000000-0005-0000-0000-00001C250000}"/>
    <cellStyle name="Обычный 6 10 6 3 2 4 2" xfId="12379" xr:uid="{00000000-0005-0000-0000-00001D250000}"/>
    <cellStyle name="Обычный 6 10 6 3 2 4 3" xfId="14013" xr:uid="{00000000-0005-0000-0000-00001E250000}"/>
    <cellStyle name="Обычный 6 10 6 3 2 5" xfId="12374" xr:uid="{00000000-0005-0000-0000-00001F250000}"/>
    <cellStyle name="Обычный 6 10 6 3 2 6" xfId="14008" xr:uid="{00000000-0005-0000-0000-000020250000}"/>
    <cellStyle name="Обычный 6 10 6 3 3" xfId="7891" xr:uid="{00000000-0005-0000-0000-000021250000}"/>
    <cellStyle name="Обычный 6 10 6 3 3 2" xfId="7892" xr:uid="{00000000-0005-0000-0000-000022250000}"/>
    <cellStyle name="Обычный 6 10 6 3 3 2 2" xfId="12381" xr:uid="{00000000-0005-0000-0000-000023250000}"/>
    <cellStyle name="Обычный 6 10 6 3 3 2 3" xfId="14015" xr:uid="{00000000-0005-0000-0000-000024250000}"/>
    <cellStyle name="Обычный 6 10 6 3 3 3" xfId="7893" xr:uid="{00000000-0005-0000-0000-000025250000}"/>
    <cellStyle name="Обычный 6 10 6 3 3 3 2" xfId="12382" xr:uid="{00000000-0005-0000-0000-000026250000}"/>
    <cellStyle name="Обычный 6 10 6 3 3 3 3" xfId="14016" xr:uid="{00000000-0005-0000-0000-000027250000}"/>
    <cellStyle name="Обычный 6 10 6 3 3 4" xfId="12380" xr:uid="{00000000-0005-0000-0000-000028250000}"/>
    <cellStyle name="Обычный 6 10 6 3 3 5" xfId="14014" xr:uid="{00000000-0005-0000-0000-000029250000}"/>
    <cellStyle name="Обычный 6 10 6 3 4" xfId="7894" xr:uid="{00000000-0005-0000-0000-00002A250000}"/>
    <cellStyle name="Обычный 6 10 6 3 4 2" xfId="7895" xr:uid="{00000000-0005-0000-0000-00002B250000}"/>
    <cellStyle name="Обычный 6 10 6 3 4 2 2" xfId="12384" xr:uid="{00000000-0005-0000-0000-00002C250000}"/>
    <cellStyle name="Обычный 6 10 6 3 4 2 3" xfId="14018" xr:uid="{00000000-0005-0000-0000-00002D250000}"/>
    <cellStyle name="Обычный 6 10 6 3 4 3" xfId="12383" xr:uid="{00000000-0005-0000-0000-00002E250000}"/>
    <cellStyle name="Обычный 6 10 6 3 4 4" xfId="14017" xr:uid="{00000000-0005-0000-0000-00002F250000}"/>
    <cellStyle name="Обычный 6 10 6 3 5" xfId="7896" xr:uid="{00000000-0005-0000-0000-000030250000}"/>
    <cellStyle name="Обычный 6 10 6 3 5 2" xfId="12385" xr:uid="{00000000-0005-0000-0000-000031250000}"/>
    <cellStyle name="Обычный 6 10 6 3 5 3" xfId="14019" xr:uid="{00000000-0005-0000-0000-000032250000}"/>
    <cellStyle name="Обычный 6 10 6 3 6" xfId="12373" xr:uid="{00000000-0005-0000-0000-000033250000}"/>
    <cellStyle name="Обычный 6 10 6 3 7" xfId="14007" xr:uid="{00000000-0005-0000-0000-000034250000}"/>
    <cellStyle name="Обычный 6 10 6 4" xfId="7897" xr:uid="{00000000-0005-0000-0000-000035250000}"/>
    <cellStyle name="Обычный 6 10 6 4 2" xfId="7898" xr:uid="{00000000-0005-0000-0000-000036250000}"/>
    <cellStyle name="Обычный 6 10 6 4 2 2" xfId="7899" xr:uid="{00000000-0005-0000-0000-000037250000}"/>
    <cellStyle name="Обычный 6 10 6 4 2 2 2" xfId="12388" xr:uid="{00000000-0005-0000-0000-000038250000}"/>
    <cellStyle name="Обычный 6 10 6 4 2 2 3" xfId="14022" xr:uid="{00000000-0005-0000-0000-000039250000}"/>
    <cellStyle name="Обычный 6 10 6 4 2 3" xfId="7900" xr:uid="{00000000-0005-0000-0000-00003A250000}"/>
    <cellStyle name="Обычный 6 10 6 4 2 3 2" xfId="12389" xr:uid="{00000000-0005-0000-0000-00003B250000}"/>
    <cellStyle name="Обычный 6 10 6 4 2 3 3" xfId="14023" xr:uid="{00000000-0005-0000-0000-00003C250000}"/>
    <cellStyle name="Обычный 6 10 6 4 2 4" xfId="12387" xr:uid="{00000000-0005-0000-0000-00003D250000}"/>
    <cellStyle name="Обычный 6 10 6 4 2 5" xfId="14021" xr:uid="{00000000-0005-0000-0000-00003E250000}"/>
    <cellStyle name="Обычный 6 10 6 4 3" xfId="7901" xr:uid="{00000000-0005-0000-0000-00003F250000}"/>
    <cellStyle name="Обычный 6 10 6 4 3 2" xfId="12390" xr:uid="{00000000-0005-0000-0000-000040250000}"/>
    <cellStyle name="Обычный 6 10 6 4 3 3" xfId="14024" xr:uid="{00000000-0005-0000-0000-000041250000}"/>
    <cellStyle name="Обычный 6 10 6 4 4" xfId="7902" xr:uid="{00000000-0005-0000-0000-000042250000}"/>
    <cellStyle name="Обычный 6 10 6 4 4 2" xfId="12391" xr:uid="{00000000-0005-0000-0000-000043250000}"/>
    <cellStyle name="Обычный 6 10 6 4 4 3" xfId="14025" xr:uid="{00000000-0005-0000-0000-000044250000}"/>
    <cellStyle name="Обычный 6 10 6 4 5" xfId="12386" xr:uid="{00000000-0005-0000-0000-000045250000}"/>
    <cellStyle name="Обычный 6 10 6 4 6" xfId="14020" xr:uid="{00000000-0005-0000-0000-000046250000}"/>
    <cellStyle name="Обычный 6 10 6 5" xfId="7903" xr:uid="{00000000-0005-0000-0000-000047250000}"/>
    <cellStyle name="Обычный 6 10 6 5 2" xfId="7904" xr:uid="{00000000-0005-0000-0000-000048250000}"/>
    <cellStyle name="Обычный 6 10 6 5 2 2" xfId="12393" xr:uid="{00000000-0005-0000-0000-000049250000}"/>
    <cellStyle name="Обычный 6 10 6 5 2 3" xfId="14027" xr:uid="{00000000-0005-0000-0000-00004A250000}"/>
    <cellStyle name="Обычный 6 10 6 5 3" xfId="7905" xr:uid="{00000000-0005-0000-0000-00004B250000}"/>
    <cellStyle name="Обычный 6 10 6 5 3 2" xfId="12394" xr:uid="{00000000-0005-0000-0000-00004C250000}"/>
    <cellStyle name="Обычный 6 10 6 5 3 3" xfId="14028" xr:uid="{00000000-0005-0000-0000-00004D250000}"/>
    <cellStyle name="Обычный 6 10 6 5 4" xfId="12392" xr:uid="{00000000-0005-0000-0000-00004E250000}"/>
    <cellStyle name="Обычный 6 10 6 5 5" xfId="14026" xr:uid="{00000000-0005-0000-0000-00004F250000}"/>
    <cellStyle name="Обычный 6 10 6 6" xfId="7906" xr:uid="{00000000-0005-0000-0000-000050250000}"/>
    <cellStyle name="Обычный 6 10 6 6 2" xfId="7907" xr:uid="{00000000-0005-0000-0000-000051250000}"/>
    <cellStyle name="Обычный 6 10 6 6 2 2" xfId="12396" xr:uid="{00000000-0005-0000-0000-000052250000}"/>
    <cellStyle name="Обычный 6 10 6 6 2 3" xfId="14030" xr:uid="{00000000-0005-0000-0000-000053250000}"/>
    <cellStyle name="Обычный 6 10 6 6 3" xfId="12395" xr:uid="{00000000-0005-0000-0000-000054250000}"/>
    <cellStyle name="Обычный 6 10 6 6 4" xfId="14029" xr:uid="{00000000-0005-0000-0000-000055250000}"/>
    <cellStyle name="Обычный 6 10 6 7" xfId="7908" xr:uid="{00000000-0005-0000-0000-000056250000}"/>
    <cellStyle name="Обычный 6 10 6 7 2" xfId="12397" xr:uid="{00000000-0005-0000-0000-000057250000}"/>
    <cellStyle name="Обычный 6 10 6 7 3" xfId="14031" xr:uid="{00000000-0005-0000-0000-000058250000}"/>
    <cellStyle name="Обычный 6 10 6 8" xfId="12346" xr:uid="{00000000-0005-0000-0000-000059250000}"/>
    <cellStyle name="Обычный 6 10 6 9" xfId="13980" xr:uid="{00000000-0005-0000-0000-00005A250000}"/>
    <cellStyle name="Обычный 6 10 7" xfId="7909" xr:uid="{00000000-0005-0000-0000-00005B250000}"/>
    <cellStyle name="Обычный 6 10 7 2" xfId="7910" xr:uid="{00000000-0005-0000-0000-00005C250000}"/>
    <cellStyle name="Обычный 6 10 7 2 2" xfId="7911" xr:uid="{00000000-0005-0000-0000-00005D250000}"/>
    <cellStyle name="Обычный 6 10 7 2 2 2" xfId="7912" xr:uid="{00000000-0005-0000-0000-00005E250000}"/>
    <cellStyle name="Обычный 6 10 7 2 2 2 2" xfId="12401" xr:uid="{00000000-0005-0000-0000-00005F250000}"/>
    <cellStyle name="Обычный 6 10 7 2 2 2 3" xfId="14035" xr:uid="{00000000-0005-0000-0000-000060250000}"/>
    <cellStyle name="Обычный 6 10 7 2 2 3" xfId="7913" xr:uid="{00000000-0005-0000-0000-000061250000}"/>
    <cellStyle name="Обычный 6 10 7 2 2 3 2" xfId="12402" xr:uid="{00000000-0005-0000-0000-000062250000}"/>
    <cellStyle name="Обычный 6 10 7 2 2 3 3" xfId="14036" xr:uid="{00000000-0005-0000-0000-000063250000}"/>
    <cellStyle name="Обычный 6 10 7 2 2 4" xfId="12400" xr:uid="{00000000-0005-0000-0000-000064250000}"/>
    <cellStyle name="Обычный 6 10 7 2 2 5" xfId="14034" xr:uid="{00000000-0005-0000-0000-000065250000}"/>
    <cellStyle name="Обычный 6 10 7 2 3" xfId="7914" xr:uid="{00000000-0005-0000-0000-000066250000}"/>
    <cellStyle name="Обычный 6 10 7 2 3 2" xfId="12403" xr:uid="{00000000-0005-0000-0000-000067250000}"/>
    <cellStyle name="Обычный 6 10 7 2 3 3" xfId="14037" xr:uid="{00000000-0005-0000-0000-000068250000}"/>
    <cellStyle name="Обычный 6 10 7 2 4" xfId="7915" xr:uid="{00000000-0005-0000-0000-000069250000}"/>
    <cellStyle name="Обычный 6 10 7 2 4 2" xfId="12404" xr:uid="{00000000-0005-0000-0000-00006A250000}"/>
    <cellStyle name="Обычный 6 10 7 2 4 3" xfId="14038" xr:uid="{00000000-0005-0000-0000-00006B250000}"/>
    <cellStyle name="Обычный 6 10 7 2 5" xfId="12399" xr:uid="{00000000-0005-0000-0000-00006C250000}"/>
    <cellStyle name="Обычный 6 10 7 2 6" xfId="14033" xr:uid="{00000000-0005-0000-0000-00006D250000}"/>
    <cellStyle name="Обычный 6 10 7 3" xfId="7916" xr:uid="{00000000-0005-0000-0000-00006E250000}"/>
    <cellStyle name="Обычный 6 10 7 3 2" xfId="7917" xr:uid="{00000000-0005-0000-0000-00006F250000}"/>
    <cellStyle name="Обычный 6 10 7 3 2 2" xfId="12406" xr:uid="{00000000-0005-0000-0000-000070250000}"/>
    <cellStyle name="Обычный 6 10 7 3 2 3" xfId="14040" xr:uid="{00000000-0005-0000-0000-000071250000}"/>
    <cellStyle name="Обычный 6 10 7 3 3" xfId="7918" xr:uid="{00000000-0005-0000-0000-000072250000}"/>
    <cellStyle name="Обычный 6 10 7 3 3 2" xfId="12407" xr:uid="{00000000-0005-0000-0000-000073250000}"/>
    <cellStyle name="Обычный 6 10 7 3 3 3" xfId="14041" xr:uid="{00000000-0005-0000-0000-000074250000}"/>
    <cellStyle name="Обычный 6 10 7 3 4" xfId="12405" xr:uid="{00000000-0005-0000-0000-000075250000}"/>
    <cellStyle name="Обычный 6 10 7 3 5" xfId="14039" xr:uid="{00000000-0005-0000-0000-000076250000}"/>
    <cellStyle name="Обычный 6 10 7 4" xfId="7919" xr:uid="{00000000-0005-0000-0000-000077250000}"/>
    <cellStyle name="Обычный 6 10 7 4 2" xfId="7920" xr:uid="{00000000-0005-0000-0000-000078250000}"/>
    <cellStyle name="Обычный 6 10 7 4 2 2" xfId="12409" xr:uid="{00000000-0005-0000-0000-000079250000}"/>
    <cellStyle name="Обычный 6 10 7 4 2 3" xfId="14043" xr:uid="{00000000-0005-0000-0000-00007A250000}"/>
    <cellStyle name="Обычный 6 10 7 4 3" xfId="12408" xr:uid="{00000000-0005-0000-0000-00007B250000}"/>
    <cellStyle name="Обычный 6 10 7 4 4" xfId="14042" xr:uid="{00000000-0005-0000-0000-00007C250000}"/>
    <cellStyle name="Обычный 6 10 7 5" xfId="7921" xr:uid="{00000000-0005-0000-0000-00007D250000}"/>
    <cellStyle name="Обычный 6 10 7 5 2" xfId="12410" xr:uid="{00000000-0005-0000-0000-00007E250000}"/>
    <cellStyle name="Обычный 6 10 7 5 3" xfId="14044" xr:uid="{00000000-0005-0000-0000-00007F250000}"/>
    <cellStyle name="Обычный 6 10 7 6" xfId="12398" xr:uid="{00000000-0005-0000-0000-000080250000}"/>
    <cellStyle name="Обычный 6 10 7 7" xfId="14032" xr:uid="{00000000-0005-0000-0000-000081250000}"/>
    <cellStyle name="Обычный 6 10 8" xfId="7922" xr:uid="{00000000-0005-0000-0000-000082250000}"/>
    <cellStyle name="Обычный 6 10 8 2" xfId="7923" xr:uid="{00000000-0005-0000-0000-000083250000}"/>
    <cellStyle name="Обычный 6 10 8 2 2" xfId="7924" xr:uid="{00000000-0005-0000-0000-000084250000}"/>
    <cellStyle name="Обычный 6 10 8 2 2 2" xfId="12413" xr:uid="{00000000-0005-0000-0000-000085250000}"/>
    <cellStyle name="Обычный 6 10 8 2 2 3" xfId="14047" xr:uid="{00000000-0005-0000-0000-000086250000}"/>
    <cellStyle name="Обычный 6 10 8 2 3" xfId="7925" xr:uid="{00000000-0005-0000-0000-000087250000}"/>
    <cellStyle name="Обычный 6 10 8 2 3 2" xfId="12414" xr:uid="{00000000-0005-0000-0000-000088250000}"/>
    <cellStyle name="Обычный 6 10 8 2 3 3" xfId="14048" xr:uid="{00000000-0005-0000-0000-000089250000}"/>
    <cellStyle name="Обычный 6 10 8 2 4" xfId="12412" xr:uid="{00000000-0005-0000-0000-00008A250000}"/>
    <cellStyle name="Обычный 6 10 8 2 5" xfId="14046" xr:uid="{00000000-0005-0000-0000-00008B250000}"/>
    <cellStyle name="Обычный 6 10 8 3" xfId="7926" xr:uid="{00000000-0005-0000-0000-00008C250000}"/>
    <cellStyle name="Обычный 6 10 8 3 2" xfId="12415" xr:uid="{00000000-0005-0000-0000-00008D250000}"/>
    <cellStyle name="Обычный 6 10 8 3 3" xfId="14049" xr:uid="{00000000-0005-0000-0000-00008E250000}"/>
    <cellStyle name="Обычный 6 10 8 4" xfId="7927" xr:uid="{00000000-0005-0000-0000-00008F250000}"/>
    <cellStyle name="Обычный 6 10 8 4 2" xfId="12416" xr:uid="{00000000-0005-0000-0000-000090250000}"/>
    <cellStyle name="Обычный 6 10 8 4 3" xfId="14050" xr:uid="{00000000-0005-0000-0000-000091250000}"/>
    <cellStyle name="Обычный 6 10 8 5" xfId="12411" xr:uid="{00000000-0005-0000-0000-000092250000}"/>
    <cellStyle name="Обычный 6 10 8 6" xfId="14045" xr:uid="{00000000-0005-0000-0000-000093250000}"/>
    <cellStyle name="Обычный 6 10 9" xfId="7928" xr:uid="{00000000-0005-0000-0000-000094250000}"/>
    <cellStyle name="Обычный 6 10 9 2" xfId="7929" xr:uid="{00000000-0005-0000-0000-000095250000}"/>
    <cellStyle name="Обычный 6 10 9 2 2" xfId="12418" xr:uid="{00000000-0005-0000-0000-000096250000}"/>
    <cellStyle name="Обычный 6 10 9 2 3" xfId="14052" xr:uid="{00000000-0005-0000-0000-000097250000}"/>
    <cellStyle name="Обычный 6 10 9 3" xfId="7930" xr:uid="{00000000-0005-0000-0000-000098250000}"/>
    <cellStyle name="Обычный 6 10 9 3 2" xfId="12419" xr:uid="{00000000-0005-0000-0000-000099250000}"/>
    <cellStyle name="Обычный 6 10 9 3 3" xfId="14053" xr:uid="{00000000-0005-0000-0000-00009A250000}"/>
    <cellStyle name="Обычный 6 10 9 4" xfId="12417" xr:uid="{00000000-0005-0000-0000-00009B250000}"/>
    <cellStyle name="Обычный 6 10 9 5" xfId="14051" xr:uid="{00000000-0005-0000-0000-00009C250000}"/>
    <cellStyle name="Обычный 6 11" xfId="7931" xr:uid="{00000000-0005-0000-0000-00009D250000}"/>
    <cellStyle name="Обычный 6 11 10" xfId="7932" xr:uid="{00000000-0005-0000-0000-00009E250000}"/>
    <cellStyle name="Обычный 6 11 10 2" xfId="7933" xr:uid="{00000000-0005-0000-0000-00009F250000}"/>
    <cellStyle name="Обычный 6 11 10 2 2" xfId="12422" xr:uid="{00000000-0005-0000-0000-0000A0250000}"/>
    <cellStyle name="Обычный 6 11 10 2 3" xfId="14056" xr:uid="{00000000-0005-0000-0000-0000A1250000}"/>
    <cellStyle name="Обычный 6 11 10 3" xfId="12421" xr:uid="{00000000-0005-0000-0000-0000A2250000}"/>
    <cellStyle name="Обычный 6 11 10 4" xfId="14055" xr:uid="{00000000-0005-0000-0000-0000A3250000}"/>
    <cellStyle name="Обычный 6 11 11" xfId="7934" xr:uid="{00000000-0005-0000-0000-0000A4250000}"/>
    <cellStyle name="Обычный 6 11 11 2" xfId="12423" xr:uid="{00000000-0005-0000-0000-0000A5250000}"/>
    <cellStyle name="Обычный 6 11 11 3" xfId="14057" xr:uid="{00000000-0005-0000-0000-0000A6250000}"/>
    <cellStyle name="Обычный 6 11 12" xfId="12420" xr:uid="{00000000-0005-0000-0000-0000A7250000}"/>
    <cellStyle name="Обычный 6 11 13" xfId="14054" xr:uid="{00000000-0005-0000-0000-0000A8250000}"/>
    <cellStyle name="Обычный 6 11 2" xfId="7935" xr:uid="{00000000-0005-0000-0000-0000A9250000}"/>
    <cellStyle name="Обычный 6 11 2 2" xfId="7936" xr:uid="{00000000-0005-0000-0000-0000AA250000}"/>
    <cellStyle name="Обычный 6 11 2 2 2" xfId="7937" xr:uid="{00000000-0005-0000-0000-0000AB250000}"/>
    <cellStyle name="Обычный 6 11 2 2 2 2" xfId="7938" xr:uid="{00000000-0005-0000-0000-0000AC250000}"/>
    <cellStyle name="Обычный 6 11 2 2 2 2 2" xfId="7939" xr:uid="{00000000-0005-0000-0000-0000AD250000}"/>
    <cellStyle name="Обычный 6 11 2 2 2 2 2 2" xfId="12428" xr:uid="{00000000-0005-0000-0000-0000AE250000}"/>
    <cellStyle name="Обычный 6 11 2 2 2 2 2 3" xfId="14062" xr:uid="{00000000-0005-0000-0000-0000AF250000}"/>
    <cellStyle name="Обычный 6 11 2 2 2 2 3" xfId="7940" xr:uid="{00000000-0005-0000-0000-0000B0250000}"/>
    <cellStyle name="Обычный 6 11 2 2 2 2 3 2" xfId="12429" xr:uid="{00000000-0005-0000-0000-0000B1250000}"/>
    <cellStyle name="Обычный 6 11 2 2 2 2 3 3" xfId="14063" xr:uid="{00000000-0005-0000-0000-0000B2250000}"/>
    <cellStyle name="Обычный 6 11 2 2 2 2 4" xfId="7941" xr:uid="{00000000-0005-0000-0000-0000B3250000}"/>
    <cellStyle name="Обычный 6 11 2 2 2 2 4 2" xfId="12430" xr:uid="{00000000-0005-0000-0000-0000B4250000}"/>
    <cellStyle name="Обычный 6 11 2 2 2 2 4 3" xfId="14064" xr:uid="{00000000-0005-0000-0000-0000B5250000}"/>
    <cellStyle name="Обычный 6 11 2 2 2 2 5" xfId="12427" xr:uid="{00000000-0005-0000-0000-0000B6250000}"/>
    <cellStyle name="Обычный 6 11 2 2 2 2 6" xfId="14061" xr:uid="{00000000-0005-0000-0000-0000B7250000}"/>
    <cellStyle name="Обычный 6 11 2 2 2 3" xfId="7942" xr:uid="{00000000-0005-0000-0000-0000B8250000}"/>
    <cellStyle name="Обычный 6 11 2 2 2 3 2" xfId="7943" xr:uid="{00000000-0005-0000-0000-0000B9250000}"/>
    <cellStyle name="Обычный 6 11 2 2 2 3 2 2" xfId="12432" xr:uid="{00000000-0005-0000-0000-0000BA250000}"/>
    <cellStyle name="Обычный 6 11 2 2 2 3 2 3" xfId="14066" xr:uid="{00000000-0005-0000-0000-0000BB250000}"/>
    <cellStyle name="Обычный 6 11 2 2 2 3 3" xfId="12431" xr:uid="{00000000-0005-0000-0000-0000BC250000}"/>
    <cellStyle name="Обычный 6 11 2 2 2 3 4" xfId="14065" xr:uid="{00000000-0005-0000-0000-0000BD250000}"/>
    <cellStyle name="Обычный 6 11 2 2 2 4" xfId="7944" xr:uid="{00000000-0005-0000-0000-0000BE250000}"/>
    <cellStyle name="Обычный 6 11 2 2 2 4 2" xfId="7945" xr:uid="{00000000-0005-0000-0000-0000BF250000}"/>
    <cellStyle name="Обычный 6 11 2 2 2 4 2 2" xfId="12434" xr:uid="{00000000-0005-0000-0000-0000C0250000}"/>
    <cellStyle name="Обычный 6 11 2 2 2 4 2 3" xfId="14068" xr:uid="{00000000-0005-0000-0000-0000C1250000}"/>
    <cellStyle name="Обычный 6 11 2 2 2 4 3" xfId="12433" xr:uid="{00000000-0005-0000-0000-0000C2250000}"/>
    <cellStyle name="Обычный 6 11 2 2 2 4 4" xfId="14067" xr:uid="{00000000-0005-0000-0000-0000C3250000}"/>
    <cellStyle name="Обычный 6 11 2 2 2 5" xfId="7946" xr:uid="{00000000-0005-0000-0000-0000C4250000}"/>
    <cellStyle name="Обычный 6 11 2 2 2 5 2" xfId="12435" xr:uid="{00000000-0005-0000-0000-0000C5250000}"/>
    <cellStyle name="Обычный 6 11 2 2 2 5 3" xfId="14069" xr:uid="{00000000-0005-0000-0000-0000C6250000}"/>
    <cellStyle name="Обычный 6 11 2 2 2 6" xfId="12426" xr:uid="{00000000-0005-0000-0000-0000C7250000}"/>
    <cellStyle name="Обычный 6 11 2 2 2 7" xfId="14060" xr:uid="{00000000-0005-0000-0000-0000C8250000}"/>
    <cellStyle name="Обычный 6 11 2 2 3" xfId="7947" xr:uid="{00000000-0005-0000-0000-0000C9250000}"/>
    <cellStyle name="Обычный 6 11 2 2 3 2" xfId="7948" xr:uid="{00000000-0005-0000-0000-0000CA250000}"/>
    <cellStyle name="Обычный 6 11 2 2 3 2 2" xfId="12437" xr:uid="{00000000-0005-0000-0000-0000CB250000}"/>
    <cellStyle name="Обычный 6 11 2 2 3 2 3" xfId="14071" xr:uid="{00000000-0005-0000-0000-0000CC250000}"/>
    <cellStyle name="Обычный 6 11 2 2 3 3" xfId="7949" xr:uid="{00000000-0005-0000-0000-0000CD250000}"/>
    <cellStyle name="Обычный 6 11 2 2 3 3 2" xfId="12438" xr:uid="{00000000-0005-0000-0000-0000CE250000}"/>
    <cellStyle name="Обычный 6 11 2 2 3 3 3" xfId="14072" xr:uid="{00000000-0005-0000-0000-0000CF250000}"/>
    <cellStyle name="Обычный 6 11 2 2 3 4" xfId="7950" xr:uid="{00000000-0005-0000-0000-0000D0250000}"/>
    <cellStyle name="Обычный 6 11 2 2 3 4 2" xfId="12439" xr:uid="{00000000-0005-0000-0000-0000D1250000}"/>
    <cellStyle name="Обычный 6 11 2 2 3 4 3" xfId="14073" xr:uid="{00000000-0005-0000-0000-0000D2250000}"/>
    <cellStyle name="Обычный 6 11 2 2 3 5" xfId="12436" xr:uid="{00000000-0005-0000-0000-0000D3250000}"/>
    <cellStyle name="Обычный 6 11 2 2 3 6" xfId="14070" xr:uid="{00000000-0005-0000-0000-0000D4250000}"/>
    <cellStyle name="Обычный 6 11 2 2 4" xfId="7951" xr:uid="{00000000-0005-0000-0000-0000D5250000}"/>
    <cellStyle name="Обычный 6 11 2 2 4 2" xfId="7952" xr:uid="{00000000-0005-0000-0000-0000D6250000}"/>
    <cellStyle name="Обычный 6 11 2 2 4 2 2" xfId="12441" xr:uid="{00000000-0005-0000-0000-0000D7250000}"/>
    <cellStyle name="Обычный 6 11 2 2 4 2 3" xfId="14075" xr:uid="{00000000-0005-0000-0000-0000D8250000}"/>
    <cellStyle name="Обычный 6 11 2 2 4 3" xfId="12440" xr:uid="{00000000-0005-0000-0000-0000D9250000}"/>
    <cellStyle name="Обычный 6 11 2 2 4 4" xfId="14074" xr:uid="{00000000-0005-0000-0000-0000DA250000}"/>
    <cellStyle name="Обычный 6 11 2 2 5" xfId="7953" xr:uid="{00000000-0005-0000-0000-0000DB250000}"/>
    <cellStyle name="Обычный 6 11 2 2 5 2" xfId="12442" xr:uid="{00000000-0005-0000-0000-0000DC250000}"/>
    <cellStyle name="Обычный 6 11 2 2 5 3" xfId="14076" xr:uid="{00000000-0005-0000-0000-0000DD250000}"/>
    <cellStyle name="Обычный 6 11 2 2 6" xfId="12425" xr:uid="{00000000-0005-0000-0000-0000DE250000}"/>
    <cellStyle name="Обычный 6 11 2 2 7" xfId="14059" xr:uid="{00000000-0005-0000-0000-0000DF250000}"/>
    <cellStyle name="Обычный 6 11 2 3" xfId="7954" xr:uid="{00000000-0005-0000-0000-0000E0250000}"/>
    <cellStyle name="Обычный 6 11 2 3 2" xfId="7955" xr:uid="{00000000-0005-0000-0000-0000E1250000}"/>
    <cellStyle name="Обычный 6 11 2 3 2 2" xfId="7956" xr:uid="{00000000-0005-0000-0000-0000E2250000}"/>
    <cellStyle name="Обычный 6 11 2 3 2 2 2" xfId="12445" xr:uid="{00000000-0005-0000-0000-0000E3250000}"/>
    <cellStyle name="Обычный 6 11 2 3 2 2 3" xfId="14079" xr:uid="{00000000-0005-0000-0000-0000E4250000}"/>
    <cellStyle name="Обычный 6 11 2 3 2 3" xfId="7957" xr:uid="{00000000-0005-0000-0000-0000E5250000}"/>
    <cellStyle name="Обычный 6 11 2 3 2 3 2" xfId="12446" xr:uid="{00000000-0005-0000-0000-0000E6250000}"/>
    <cellStyle name="Обычный 6 11 2 3 2 3 3" xfId="14080" xr:uid="{00000000-0005-0000-0000-0000E7250000}"/>
    <cellStyle name="Обычный 6 11 2 3 2 4" xfId="7958" xr:uid="{00000000-0005-0000-0000-0000E8250000}"/>
    <cellStyle name="Обычный 6 11 2 3 2 4 2" xfId="12447" xr:uid="{00000000-0005-0000-0000-0000E9250000}"/>
    <cellStyle name="Обычный 6 11 2 3 2 4 3" xfId="14081" xr:uid="{00000000-0005-0000-0000-0000EA250000}"/>
    <cellStyle name="Обычный 6 11 2 3 2 5" xfId="12444" xr:uid="{00000000-0005-0000-0000-0000EB250000}"/>
    <cellStyle name="Обычный 6 11 2 3 2 6" xfId="14078" xr:uid="{00000000-0005-0000-0000-0000EC250000}"/>
    <cellStyle name="Обычный 6 11 2 3 3" xfId="7959" xr:uid="{00000000-0005-0000-0000-0000ED250000}"/>
    <cellStyle name="Обычный 6 11 2 3 3 2" xfId="12448" xr:uid="{00000000-0005-0000-0000-0000EE250000}"/>
    <cellStyle name="Обычный 6 11 2 3 3 3" xfId="14082" xr:uid="{00000000-0005-0000-0000-0000EF250000}"/>
    <cellStyle name="Обычный 6 11 2 3 4" xfId="7960" xr:uid="{00000000-0005-0000-0000-0000F0250000}"/>
    <cellStyle name="Обычный 6 11 2 3 4 2" xfId="12449" xr:uid="{00000000-0005-0000-0000-0000F1250000}"/>
    <cellStyle name="Обычный 6 11 2 3 4 3" xfId="14083" xr:uid="{00000000-0005-0000-0000-0000F2250000}"/>
    <cellStyle name="Обычный 6 11 2 3 5" xfId="7961" xr:uid="{00000000-0005-0000-0000-0000F3250000}"/>
    <cellStyle name="Обычный 6 11 2 3 5 2" xfId="12450" xr:uid="{00000000-0005-0000-0000-0000F4250000}"/>
    <cellStyle name="Обычный 6 11 2 3 5 3" xfId="14084" xr:uid="{00000000-0005-0000-0000-0000F5250000}"/>
    <cellStyle name="Обычный 6 11 2 3 6" xfId="12443" xr:uid="{00000000-0005-0000-0000-0000F6250000}"/>
    <cellStyle name="Обычный 6 11 2 3 7" xfId="14077" xr:uid="{00000000-0005-0000-0000-0000F7250000}"/>
    <cellStyle name="Обычный 6 11 2 4" xfId="7962" xr:uid="{00000000-0005-0000-0000-0000F8250000}"/>
    <cellStyle name="Обычный 6 11 2 4 2" xfId="7963" xr:uid="{00000000-0005-0000-0000-0000F9250000}"/>
    <cellStyle name="Обычный 6 11 2 4 2 2" xfId="12452" xr:uid="{00000000-0005-0000-0000-0000FA250000}"/>
    <cellStyle name="Обычный 6 11 2 4 2 3" xfId="14086" xr:uid="{00000000-0005-0000-0000-0000FB250000}"/>
    <cellStyle name="Обычный 6 11 2 4 3" xfId="7964" xr:uid="{00000000-0005-0000-0000-0000FC250000}"/>
    <cellStyle name="Обычный 6 11 2 4 3 2" xfId="12453" xr:uid="{00000000-0005-0000-0000-0000FD250000}"/>
    <cellStyle name="Обычный 6 11 2 4 3 3" xfId="14087" xr:uid="{00000000-0005-0000-0000-0000FE250000}"/>
    <cellStyle name="Обычный 6 11 2 4 4" xfId="12451" xr:uid="{00000000-0005-0000-0000-0000FF250000}"/>
    <cellStyle name="Обычный 6 11 2 4 5" xfId="14085" xr:uid="{00000000-0005-0000-0000-000000260000}"/>
    <cellStyle name="Обычный 6 11 2 5" xfId="7965" xr:uid="{00000000-0005-0000-0000-000001260000}"/>
    <cellStyle name="Обычный 6 11 2 5 2" xfId="7966" xr:uid="{00000000-0005-0000-0000-000002260000}"/>
    <cellStyle name="Обычный 6 11 2 5 2 2" xfId="12455" xr:uid="{00000000-0005-0000-0000-000003260000}"/>
    <cellStyle name="Обычный 6 11 2 5 2 3" xfId="14089" xr:uid="{00000000-0005-0000-0000-000004260000}"/>
    <cellStyle name="Обычный 6 11 2 5 3" xfId="12454" xr:uid="{00000000-0005-0000-0000-000005260000}"/>
    <cellStyle name="Обычный 6 11 2 5 4" xfId="14088" xr:uid="{00000000-0005-0000-0000-000006260000}"/>
    <cellStyle name="Обычный 6 11 2 6" xfId="7967" xr:uid="{00000000-0005-0000-0000-000007260000}"/>
    <cellStyle name="Обычный 6 11 2 6 2" xfId="12456" xr:uid="{00000000-0005-0000-0000-000008260000}"/>
    <cellStyle name="Обычный 6 11 2 6 3" xfId="14090" xr:uid="{00000000-0005-0000-0000-000009260000}"/>
    <cellStyle name="Обычный 6 11 2 7" xfId="12424" xr:uid="{00000000-0005-0000-0000-00000A260000}"/>
    <cellStyle name="Обычный 6 11 2 8" xfId="14058" xr:uid="{00000000-0005-0000-0000-00000B260000}"/>
    <cellStyle name="Обычный 6 11 3" xfId="7968" xr:uid="{00000000-0005-0000-0000-00000C260000}"/>
    <cellStyle name="Обычный 6 11 3 2" xfId="7969" xr:uid="{00000000-0005-0000-0000-00000D260000}"/>
    <cellStyle name="Обычный 6 11 3 2 2" xfId="7970" xr:uid="{00000000-0005-0000-0000-00000E260000}"/>
    <cellStyle name="Обычный 6 11 3 2 2 2" xfId="7971" xr:uid="{00000000-0005-0000-0000-00000F260000}"/>
    <cellStyle name="Обычный 6 11 3 2 2 2 2" xfId="7972" xr:uid="{00000000-0005-0000-0000-000010260000}"/>
    <cellStyle name="Обычный 6 11 3 2 2 2 2 2" xfId="12461" xr:uid="{00000000-0005-0000-0000-000011260000}"/>
    <cellStyle name="Обычный 6 11 3 2 2 2 2 3" xfId="14095" xr:uid="{00000000-0005-0000-0000-000012260000}"/>
    <cellStyle name="Обычный 6 11 3 2 2 2 3" xfId="7973" xr:uid="{00000000-0005-0000-0000-000013260000}"/>
    <cellStyle name="Обычный 6 11 3 2 2 2 3 2" xfId="12462" xr:uid="{00000000-0005-0000-0000-000014260000}"/>
    <cellStyle name="Обычный 6 11 3 2 2 2 3 3" xfId="14096" xr:uid="{00000000-0005-0000-0000-000015260000}"/>
    <cellStyle name="Обычный 6 11 3 2 2 2 4" xfId="12460" xr:uid="{00000000-0005-0000-0000-000016260000}"/>
    <cellStyle name="Обычный 6 11 3 2 2 2 5" xfId="14094" xr:uid="{00000000-0005-0000-0000-000017260000}"/>
    <cellStyle name="Обычный 6 11 3 2 2 3" xfId="7974" xr:uid="{00000000-0005-0000-0000-000018260000}"/>
    <cellStyle name="Обычный 6 11 3 2 2 3 2" xfId="12463" xr:uid="{00000000-0005-0000-0000-000019260000}"/>
    <cellStyle name="Обычный 6 11 3 2 2 3 3" xfId="14097" xr:uid="{00000000-0005-0000-0000-00001A260000}"/>
    <cellStyle name="Обычный 6 11 3 2 2 4" xfId="7975" xr:uid="{00000000-0005-0000-0000-00001B260000}"/>
    <cellStyle name="Обычный 6 11 3 2 2 4 2" xfId="12464" xr:uid="{00000000-0005-0000-0000-00001C260000}"/>
    <cellStyle name="Обычный 6 11 3 2 2 4 3" xfId="14098" xr:uid="{00000000-0005-0000-0000-00001D260000}"/>
    <cellStyle name="Обычный 6 11 3 2 2 5" xfId="12459" xr:uid="{00000000-0005-0000-0000-00001E260000}"/>
    <cellStyle name="Обычный 6 11 3 2 2 6" xfId="14093" xr:uid="{00000000-0005-0000-0000-00001F260000}"/>
    <cellStyle name="Обычный 6 11 3 2 3" xfId="7976" xr:uid="{00000000-0005-0000-0000-000020260000}"/>
    <cellStyle name="Обычный 6 11 3 2 3 2" xfId="7977" xr:uid="{00000000-0005-0000-0000-000021260000}"/>
    <cellStyle name="Обычный 6 11 3 2 3 2 2" xfId="12466" xr:uid="{00000000-0005-0000-0000-000022260000}"/>
    <cellStyle name="Обычный 6 11 3 2 3 2 3" xfId="14100" xr:uid="{00000000-0005-0000-0000-000023260000}"/>
    <cellStyle name="Обычный 6 11 3 2 3 3" xfId="7978" xr:uid="{00000000-0005-0000-0000-000024260000}"/>
    <cellStyle name="Обычный 6 11 3 2 3 3 2" xfId="12467" xr:uid="{00000000-0005-0000-0000-000025260000}"/>
    <cellStyle name="Обычный 6 11 3 2 3 3 3" xfId="14101" xr:uid="{00000000-0005-0000-0000-000026260000}"/>
    <cellStyle name="Обычный 6 11 3 2 3 4" xfId="12465" xr:uid="{00000000-0005-0000-0000-000027260000}"/>
    <cellStyle name="Обычный 6 11 3 2 3 5" xfId="14099" xr:uid="{00000000-0005-0000-0000-000028260000}"/>
    <cellStyle name="Обычный 6 11 3 2 4" xfId="7979" xr:uid="{00000000-0005-0000-0000-000029260000}"/>
    <cellStyle name="Обычный 6 11 3 2 4 2" xfId="7980" xr:uid="{00000000-0005-0000-0000-00002A260000}"/>
    <cellStyle name="Обычный 6 11 3 2 4 2 2" xfId="12469" xr:uid="{00000000-0005-0000-0000-00002B260000}"/>
    <cellStyle name="Обычный 6 11 3 2 4 2 3" xfId="14103" xr:uid="{00000000-0005-0000-0000-00002C260000}"/>
    <cellStyle name="Обычный 6 11 3 2 4 3" xfId="12468" xr:uid="{00000000-0005-0000-0000-00002D260000}"/>
    <cellStyle name="Обычный 6 11 3 2 4 4" xfId="14102" xr:uid="{00000000-0005-0000-0000-00002E260000}"/>
    <cellStyle name="Обычный 6 11 3 2 5" xfId="7981" xr:uid="{00000000-0005-0000-0000-00002F260000}"/>
    <cellStyle name="Обычный 6 11 3 2 5 2" xfId="12470" xr:uid="{00000000-0005-0000-0000-000030260000}"/>
    <cellStyle name="Обычный 6 11 3 2 5 3" xfId="14104" xr:uid="{00000000-0005-0000-0000-000031260000}"/>
    <cellStyle name="Обычный 6 11 3 2 6" xfId="12458" xr:uid="{00000000-0005-0000-0000-000032260000}"/>
    <cellStyle name="Обычный 6 11 3 2 7" xfId="14092" xr:uid="{00000000-0005-0000-0000-000033260000}"/>
    <cellStyle name="Обычный 6 11 3 3" xfId="7982" xr:uid="{00000000-0005-0000-0000-000034260000}"/>
    <cellStyle name="Обычный 6 11 3 3 2" xfId="7983" xr:uid="{00000000-0005-0000-0000-000035260000}"/>
    <cellStyle name="Обычный 6 11 3 3 2 2" xfId="7984" xr:uid="{00000000-0005-0000-0000-000036260000}"/>
    <cellStyle name="Обычный 6 11 3 3 2 2 2" xfId="12473" xr:uid="{00000000-0005-0000-0000-000037260000}"/>
    <cellStyle name="Обычный 6 11 3 3 2 2 3" xfId="14107" xr:uid="{00000000-0005-0000-0000-000038260000}"/>
    <cellStyle name="Обычный 6 11 3 3 2 3" xfId="7985" xr:uid="{00000000-0005-0000-0000-000039260000}"/>
    <cellStyle name="Обычный 6 11 3 3 2 3 2" xfId="12474" xr:uid="{00000000-0005-0000-0000-00003A260000}"/>
    <cellStyle name="Обычный 6 11 3 3 2 3 3" xfId="14108" xr:uid="{00000000-0005-0000-0000-00003B260000}"/>
    <cellStyle name="Обычный 6 11 3 3 2 4" xfId="12472" xr:uid="{00000000-0005-0000-0000-00003C260000}"/>
    <cellStyle name="Обычный 6 11 3 3 2 5" xfId="14106" xr:uid="{00000000-0005-0000-0000-00003D260000}"/>
    <cellStyle name="Обычный 6 11 3 3 3" xfId="7986" xr:uid="{00000000-0005-0000-0000-00003E260000}"/>
    <cellStyle name="Обычный 6 11 3 3 3 2" xfId="12475" xr:uid="{00000000-0005-0000-0000-00003F260000}"/>
    <cellStyle name="Обычный 6 11 3 3 3 3" xfId="14109" xr:uid="{00000000-0005-0000-0000-000040260000}"/>
    <cellStyle name="Обычный 6 11 3 3 4" xfId="7987" xr:uid="{00000000-0005-0000-0000-000041260000}"/>
    <cellStyle name="Обычный 6 11 3 3 4 2" xfId="12476" xr:uid="{00000000-0005-0000-0000-000042260000}"/>
    <cellStyle name="Обычный 6 11 3 3 4 3" xfId="14110" xr:uid="{00000000-0005-0000-0000-000043260000}"/>
    <cellStyle name="Обычный 6 11 3 3 5" xfId="12471" xr:uid="{00000000-0005-0000-0000-000044260000}"/>
    <cellStyle name="Обычный 6 11 3 3 6" xfId="14105" xr:uid="{00000000-0005-0000-0000-000045260000}"/>
    <cellStyle name="Обычный 6 11 3 4" xfId="7988" xr:uid="{00000000-0005-0000-0000-000046260000}"/>
    <cellStyle name="Обычный 6 11 3 4 2" xfId="7989" xr:uid="{00000000-0005-0000-0000-000047260000}"/>
    <cellStyle name="Обычный 6 11 3 4 2 2" xfId="12478" xr:uid="{00000000-0005-0000-0000-000048260000}"/>
    <cellStyle name="Обычный 6 11 3 4 2 3" xfId="14112" xr:uid="{00000000-0005-0000-0000-000049260000}"/>
    <cellStyle name="Обычный 6 11 3 4 3" xfId="7990" xr:uid="{00000000-0005-0000-0000-00004A260000}"/>
    <cellStyle name="Обычный 6 11 3 4 3 2" xfId="12479" xr:uid="{00000000-0005-0000-0000-00004B260000}"/>
    <cellStyle name="Обычный 6 11 3 4 3 3" xfId="14113" xr:uid="{00000000-0005-0000-0000-00004C260000}"/>
    <cellStyle name="Обычный 6 11 3 4 4" xfId="12477" xr:uid="{00000000-0005-0000-0000-00004D260000}"/>
    <cellStyle name="Обычный 6 11 3 4 5" xfId="14111" xr:uid="{00000000-0005-0000-0000-00004E260000}"/>
    <cellStyle name="Обычный 6 11 3 5" xfId="7991" xr:uid="{00000000-0005-0000-0000-00004F260000}"/>
    <cellStyle name="Обычный 6 11 3 5 2" xfId="7992" xr:uid="{00000000-0005-0000-0000-000050260000}"/>
    <cellStyle name="Обычный 6 11 3 5 2 2" xfId="12481" xr:uid="{00000000-0005-0000-0000-000051260000}"/>
    <cellStyle name="Обычный 6 11 3 5 2 3" xfId="14115" xr:uid="{00000000-0005-0000-0000-000052260000}"/>
    <cellStyle name="Обычный 6 11 3 5 3" xfId="12480" xr:uid="{00000000-0005-0000-0000-000053260000}"/>
    <cellStyle name="Обычный 6 11 3 5 4" xfId="14114" xr:uid="{00000000-0005-0000-0000-000054260000}"/>
    <cellStyle name="Обычный 6 11 3 6" xfId="7993" xr:uid="{00000000-0005-0000-0000-000055260000}"/>
    <cellStyle name="Обычный 6 11 3 6 2" xfId="12482" xr:uid="{00000000-0005-0000-0000-000056260000}"/>
    <cellStyle name="Обычный 6 11 3 6 3" xfId="14116" xr:uid="{00000000-0005-0000-0000-000057260000}"/>
    <cellStyle name="Обычный 6 11 3 7" xfId="12457" xr:uid="{00000000-0005-0000-0000-000058260000}"/>
    <cellStyle name="Обычный 6 11 3 8" xfId="14091" xr:uid="{00000000-0005-0000-0000-000059260000}"/>
    <cellStyle name="Обычный 6 11 4" xfId="7994" xr:uid="{00000000-0005-0000-0000-00005A260000}"/>
    <cellStyle name="Обычный 6 11 4 2" xfId="7995" xr:uid="{00000000-0005-0000-0000-00005B260000}"/>
    <cellStyle name="Обычный 6 11 4 2 2" xfId="7996" xr:uid="{00000000-0005-0000-0000-00005C260000}"/>
    <cellStyle name="Обычный 6 11 4 2 2 2" xfId="7997" xr:uid="{00000000-0005-0000-0000-00005D260000}"/>
    <cellStyle name="Обычный 6 11 4 2 2 2 2" xfId="7998" xr:uid="{00000000-0005-0000-0000-00005E260000}"/>
    <cellStyle name="Обычный 6 11 4 2 2 2 2 2" xfId="12487" xr:uid="{00000000-0005-0000-0000-00005F260000}"/>
    <cellStyle name="Обычный 6 11 4 2 2 2 2 3" xfId="14121" xr:uid="{00000000-0005-0000-0000-000060260000}"/>
    <cellStyle name="Обычный 6 11 4 2 2 2 3" xfId="7999" xr:uid="{00000000-0005-0000-0000-000061260000}"/>
    <cellStyle name="Обычный 6 11 4 2 2 2 3 2" xfId="12488" xr:uid="{00000000-0005-0000-0000-000062260000}"/>
    <cellStyle name="Обычный 6 11 4 2 2 2 3 3" xfId="14122" xr:uid="{00000000-0005-0000-0000-000063260000}"/>
    <cellStyle name="Обычный 6 11 4 2 2 2 4" xfId="12486" xr:uid="{00000000-0005-0000-0000-000064260000}"/>
    <cellStyle name="Обычный 6 11 4 2 2 2 5" xfId="14120" xr:uid="{00000000-0005-0000-0000-000065260000}"/>
    <cellStyle name="Обычный 6 11 4 2 2 3" xfId="8000" xr:uid="{00000000-0005-0000-0000-000066260000}"/>
    <cellStyle name="Обычный 6 11 4 2 2 3 2" xfId="12489" xr:uid="{00000000-0005-0000-0000-000067260000}"/>
    <cellStyle name="Обычный 6 11 4 2 2 3 3" xfId="14123" xr:uid="{00000000-0005-0000-0000-000068260000}"/>
    <cellStyle name="Обычный 6 11 4 2 2 4" xfId="8001" xr:uid="{00000000-0005-0000-0000-000069260000}"/>
    <cellStyle name="Обычный 6 11 4 2 2 4 2" xfId="12490" xr:uid="{00000000-0005-0000-0000-00006A260000}"/>
    <cellStyle name="Обычный 6 11 4 2 2 4 3" xfId="14124" xr:uid="{00000000-0005-0000-0000-00006B260000}"/>
    <cellStyle name="Обычный 6 11 4 2 2 5" xfId="12485" xr:uid="{00000000-0005-0000-0000-00006C260000}"/>
    <cellStyle name="Обычный 6 11 4 2 2 6" xfId="14119" xr:uid="{00000000-0005-0000-0000-00006D260000}"/>
    <cellStyle name="Обычный 6 11 4 2 3" xfId="8002" xr:uid="{00000000-0005-0000-0000-00006E260000}"/>
    <cellStyle name="Обычный 6 11 4 2 3 2" xfId="8003" xr:uid="{00000000-0005-0000-0000-00006F260000}"/>
    <cellStyle name="Обычный 6 11 4 2 3 2 2" xfId="12492" xr:uid="{00000000-0005-0000-0000-000070260000}"/>
    <cellStyle name="Обычный 6 11 4 2 3 2 3" xfId="14126" xr:uid="{00000000-0005-0000-0000-000071260000}"/>
    <cellStyle name="Обычный 6 11 4 2 3 3" xfId="8004" xr:uid="{00000000-0005-0000-0000-000072260000}"/>
    <cellStyle name="Обычный 6 11 4 2 3 3 2" xfId="12493" xr:uid="{00000000-0005-0000-0000-000073260000}"/>
    <cellStyle name="Обычный 6 11 4 2 3 3 3" xfId="14127" xr:uid="{00000000-0005-0000-0000-000074260000}"/>
    <cellStyle name="Обычный 6 11 4 2 3 4" xfId="12491" xr:uid="{00000000-0005-0000-0000-000075260000}"/>
    <cellStyle name="Обычный 6 11 4 2 3 5" xfId="14125" xr:uid="{00000000-0005-0000-0000-000076260000}"/>
    <cellStyle name="Обычный 6 11 4 2 4" xfId="8005" xr:uid="{00000000-0005-0000-0000-000077260000}"/>
    <cellStyle name="Обычный 6 11 4 2 4 2" xfId="8006" xr:uid="{00000000-0005-0000-0000-000078260000}"/>
    <cellStyle name="Обычный 6 11 4 2 4 2 2" xfId="12495" xr:uid="{00000000-0005-0000-0000-000079260000}"/>
    <cellStyle name="Обычный 6 11 4 2 4 2 3" xfId="14129" xr:uid="{00000000-0005-0000-0000-00007A260000}"/>
    <cellStyle name="Обычный 6 11 4 2 4 3" xfId="12494" xr:uid="{00000000-0005-0000-0000-00007B260000}"/>
    <cellStyle name="Обычный 6 11 4 2 4 4" xfId="14128" xr:uid="{00000000-0005-0000-0000-00007C260000}"/>
    <cellStyle name="Обычный 6 11 4 2 5" xfId="8007" xr:uid="{00000000-0005-0000-0000-00007D260000}"/>
    <cellStyle name="Обычный 6 11 4 2 5 2" xfId="12496" xr:uid="{00000000-0005-0000-0000-00007E260000}"/>
    <cellStyle name="Обычный 6 11 4 2 5 3" xfId="14130" xr:uid="{00000000-0005-0000-0000-00007F260000}"/>
    <cellStyle name="Обычный 6 11 4 2 6" xfId="12484" xr:uid="{00000000-0005-0000-0000-000080260000}"/>
    <cellStyle name="Обычный 6 11 4 2 7" xfId="14118" xr:uid="{00000000-0005-0000-0000-000081260000}"/>
    <cellStyle name="Обычный 6 11 4 3" xfId="8008" xr:uid="{00000000-0005-0000-0000-000082260000}"/>
    <cellStyle name="Обычный 6 11 4 3 2" xfId="8009" xr:uid="{00000000-0005-0000-0000-000083260000}"/>
    <cellStyle name="Обычный 6 11 4 3 2 2" xfId="8010" xr:uid="{00000000-0005-0000-0000-000084260000}"/>
    <cellStyle name="Обычный 6 11 4 3 2 2 2" xfId="12499" xr:uid="{00000000-0005-0000-0000-000085260000}"/>
    <cellStyle name="Обычный 6 11 4 3 2 2 3" xfId="14133" xr:uid="{00000000-0005-0000-0000-000086260000}"/>
    <cellStyle name="Обычный 6 11 4 3 2 3" xfId="8011" xr:uid="{00000000-0005-0000-0000-000087260000}"/>
    <cellStyle name="Обычный 6 11 4 3 2 3 2" xfId="12500" xr:uid="{00000000-0005-0000-0000-000088260000}"/>
    <cellStyle name="Обычный 6 11 4 3 2 3 3" xfId="14134" xr:uid="{00000000-0005-0000-0000-000089260000}"/>
    <cellStyle name="Обычный 6 11 4 3 2 4" xfId="12498" xr:uid="{00000000-0005-0000-0000-00008A260000}"/>
    <cellStyle name="Обычный 6 11 4 3 2 5" xfId="14132" xr:uid="{00000000-0005-0000-0000-00008B260000}"/>
    <cellStyle name="Обычный 6 11 4 3 3" xfId="8012" xr:uid="{00000000-0005-0000-0000-00008C260000}"/>
    <cellStyle name="Обычный 6 11 4 3 3 2" xfId="12501" xr:uid="{00000000-0005-0000-0000-00008D260000}"/>
    <cellStyle name="Обычный 6 11 4 3 3 3" xfId="14135" xr:uid="{00000000-0005-0000-0000-00008E260000}"/>
    <cellStyle name="Обычный 6 11 4 3 4" xfId="8013" xr:uid="{00000000-0005-0000-0000-00008F260000}"/>
    <cellStyle name="Обычный 6 11 4 3 4 2" xfId="12502" xr:uid="{00000000-0005-0000-0000-000090260000}"/>
    <cellStyle name="Обычный 6 11 4 3 4 3" xfId="14136" xr:uid="{00000000-0005-0000-0000-000091260000}"/>
    <cellStyle name="Обычный 6 11 4 3 5" xfId="12497" xr:uid="{00000000-0005-0000-0000-000092260000}"/>
    <cellStyle name="Обычный 6 11 4 3 6" xfId="14131" xr:uid="{00000000-0005-0000-0000-000093260000}"/>
    <cellStyle name="Обычный 6 11 4 4" xfId="8014" xr:uid="{00000000-0005-0000-0000-000094260000}"/>
    <cellStyle name="Обычный 6 11 4 4 2" xfId="8015" xr:uid="{00000000-0005-0000-0000-000095260000}"/>
    <cellStyle name="Обычный 6 11 4 4 2 2" xfId="12504" xr:uid="{00000000-0005-0000-0000-000096260000}"/>
    <cellStyle name="Обычный 6 11 4 4 2 3" xfId="14138" xr:uid="{00000000-0005-0000-0000-000097260000}"/>
    <cellStyle name="Обычный 6 11 4 4 3" xfId="8016" xr:uid="{00000000-0005-0000-0000-000098260000}"/>
    <cellStyle name="Обычный 6 11 4 4 3 2" xfId="12505" xr:uid="{00000000-0005-0000-0000-000099260000}"/>
    <cellStyle name="Обычный 6 11 4 4 3 3" xfId="14139" xr:uid="{00000000-0005-0000-0000-00009A260000}"/>
    <cellStyle name="Обычный 6 11 4 4 4" xfId="12503" xr:uid="{00000000-0005-0000-0000-00009B260000}"/>
    <cellStyle name="Обычный 6 11 4 4 5" xfId="14137" xr:uid="{00000000-0005-0000-0000-00009C260000}"/>
    <cellStyle name="Обычный 6 11 4 5" xfId="8017" xr:uid="{00000000-0005-0000-0000-00009D260000}"/>
    <cellStyle name="Обычный 6 11 4 5 2" xfId="8018" xr:uid="{00000000-0005-0000-0000-00009E260000}"/>
    <cellStyle name="Обычный 6 11 4 5 2 2" xfId="12507" xr:uid="{00000000-0005-0000-0000-00009F260000}"/>
    <cellStyle name="Обычный 6 11 4 5 2 3" xfId="14141" xr:uid="{00000000-0005-0000-0000-0000A0260000}"/>
    <cellStyle name="Обычный 6 11 4 5 3" xfId="12506" xr:uid="{00000000-0005-0000-0000-0000A1260000}"/>
    <cellStyle name="Обычный 6 11 4 5 4" xfId="14140" xr:uid="{00000000-0005-0000-0000-0000A2260000}"/>
    <cellStyle name="Обычный 6 11 4 6" xfId="8019" xr:uid="{00000000-0005-0000-0000-0000A3260000}"/>
    <cellStyle name="Обычный 6 11 4 6 2" xfId="12508" xr:uid="{00000000-0005-0000-0000-0000A4260000}"/>
    <cellStyle name="Обычный 6 11 4 6 3" xfId="14142" xr:uid="{00000000-0005-0000-0000-0000A5260000}"/>
    <cellStyle name="Обычный 6 11 4 7" xfId="12483" xr:uid="{00000000-0005-0000-0000-0000A6260000}"/>
    <cellStyle name="Обычный 6 11 4 8" xfId="14117" xr:uid="{00000000-0005-0000-0000-0000A7260000}"/>
    <cellStyle name="Обычный 6 11 5" xfId="8020" xr:uid="{00000000-0005-0000-0000-0000A8260000}"/>
    <cellStyle name="Обычный 6 11 5 2" xfId="8021" xr:uid="{00000000-0005-0000-0000-0000A9260000}"/>
    <cellStyle name="Обычный 6 11 5 2 2" xfId="8022" xr:uid="{00000000-0005-0000-0000-0000AA260000}"/>
    <cellStyle name="Обычный 6 11 5 2 2 2" xfId="8023" xr:uid="{00000000-0005-0000-0000-0000AB260000}"/>
    <cellStyle name="Обычный 6 11 5 2 2 2 2" xfId="8024" xr:uid="{00000000-0005-0000-0000-0000AC260000}"/>
    <cellStyle name="Обычный 6 11 5 2 2 2 2 2" xfId="12513" xr:uid="{00000000-0005-0000-0000-0000AD260000}"/>
    <cellStyle name="Обычный 6 11 5 2 2 2 2 3" xfId="14147" xr:uid="{00000000-0005-0000-0000-0000AE260000}"/>
    <cellStyle name="Обычный 6 11 5 2 2 2 3" xfId="8025" xr:uid="{00000000-0005-0000-0000-0000AF260000}"/>
    <cellStyle name="Обычный 6 11 5 2 2 2 3 2" xfId="12514" xr:uid="{00000000-0005-0000-0000-0000B0260000}"/>
    <cellStyle name="Обычный 6 11 5 2 2 2 3 3" xfId="14148" xr:uid="{00000000-0005-0000-0000-0000B1260000}"/>
    <cellStyle name="Обычный 6 11 5 2 2 2 4" xfId="12512" xr:uid="{00000000-0005-0000-0000-0000B2260000}"/>
    <cellStyle name="Обычный 6 11 5 2 2 2 5" xfId="14146" xr:uid="{00000000-0005-0000-0000-0000B3260000}"/>
    <cellStyle name="Обычный 6 11 5 2 2 3" xfId="8026" xr:uid="{00000000-0005-0000-0000-0000B4260000}"/>
    <cellStyle name="Обычный 6 11 5 2 2 3 2" xfId="12515" xr:uid="{00000000-0005-0000-0000-0000B5260000}"/>
    <cellStyle name="Обычный 6 11 5 2 2 3 3" xfId="14149" xr:uid="{00000000-0005-0000-0000-0000B6260000}"/>
    <cellStyle name="Обычный 6 11 5 2 2 4" xfId="8027" xr:uid="{00000000-0005-0000-0000-0000B7260000}"/>
    <cellStyle name="Обычный 6 11 5 2 2 4 2" xfId="12516" xr:uid="{00000000-0005-0000-0000-0000B8260000}"/>
    <cellStyle name="Обычный 6 11 5 2 2 4 3" xfId="14150" xr:uid="{00000000-0005-0000-0000-0000B9260000}"/>
    <cellStyle name="Обычный 6 11 5 2 2 5" xfId="12511" xr:uid="{00000000-0005-0000-0000-0000BA260000}"/>
    <cellStyle name="Обычный 6 11 5 2 2 6" xfId="14145" xr:uid="{00000000-0005-0000-0000-0000BB260000}"/>
    <cellStyle name="Обычный 6 11 5 2 3" xfId="8028" xr:uid="{00000000-0005-0000-0000-0000BC260000}"/>
    <cellStyle name="Обычный 6 11 5 2 3 2" xfId="8029" xr:uid="{00000000-0005-0000-0000-0000BD260000}"/>
    <cellStyle name="Обычный 6 11 5 2 3 2 2" xfId="12518" xr:uid="{00000000-0005-0000-0000-0000BE260000}"/>
    <cellStyle name="Обычный 6 11 5 2 3 2 3" xfId="14152" xr:uid="{00000000-0005-0000-0000-0000BF260000}"/>
    <cellStyle name="Обычный 6 11 5 2 3 3" xfId="8030" xr:uid="{00000000-0005-0000-0000-0000C0260000}"/>
    <cellStyle name="Обычный 6 11 5 2 3 3 2" xfId="12519" xr:uid="{00000000-0005-0000-0000-0000C1260000}"/>
    <cellStyle name="Обычный 6 11 5 2 3 3 3" xfId="14153" xr:uid="{00000000-0005-0000-0000-0000C2260000}"/>
    <cellStyle name="Обычный 6 11 5 2 3 4" xfId="12517" xr:uid="{00000000-0005-0000-0000-0000C3260000}"/>
    <cellStyle name="Обычный 6 11 5 2 3 5" xfId="14151" xr:uid="{00000000-0005-0000-0000-0000C4260000}"/>
    <cellStyle name="Обычный 6 11 5 2 4" xfId="8031" xr:uid="{00000000-0005-0000-0000-0000C5260000}"/>
    <cellStyle name="Обычный 6 11 5 2 4 2" xfId="8032" xr:uid="{00000000-0005-0000-0000-0000C6260000}"/>
    <cellStyle name="Обычный 6 11 5 2 4 2 2" xfId="12521" xr:uid="{00000000-0005-0000-0000-0000C7260000}"/>
    <cellStyle name="Обычный 6 11 5 2 4 2 3" xfId="14155" xr:uid="{00000000-0005-0000-0000-0000C8260000}"/>
    <cellStyle name="Обычный 6 11 5 2 4 3" xfId="12520" xr:uid="{00000000-0005-0000-0000-0000C9260000}"/>
    <cellStyle name="Обычный 6 11 5 2 4 4" xfId="14154" xr:uid="{00000000-0005-0000-0000-0000CA260000}"/>
    <cellStyle name="Обычный 6 11 5 2 5" xfId="8033" xr:uid="{00000000-0005-0000-0000-0000CB260000}"/>
    <cellStyle name="Обычный 6 11 5 2 5 2" xfId="12522" xr:uid="{00000000-0005-0000-0000-0000CC260000}"/>
    <cellStyle name="Обычный 6 11 5 2 5 3" xfId="14156" xr:uid="{00000000-0005-0000-0000-0000CD260000}"/>
    <cellStyle name="Обычный 6 11 5 2 6" xfId="12510" xr:uid="{00000000-0005-0000-0000-0000CE260000}"/>
    <cellStyle name="Обычный 6 11 5 2 7" xfId="14144" xr:uid="{00000000-0005-0000-0000-0000CF260000}"/>
    <cellStyle name="Обычный 6 11 5 3" xfId="8034" xr:uid="{00000000-0005-0000-0000-0000D0260000}"/>
    <cellStyle name="Обычный 6 11 5 3 2" xfId="8035" xr:uid="{00000000-0005-0000-0000-0000D1260000}"/>
    <cellStyle name="Обычный 6 11 5 3 2 2" xfId="8036" xr:uid="{00000000-0005-0000-0000-0000D2260000}"/>
    <cellStyle name="Обычный 6 11 5 3 2 2 2" xfId="12525" xr:uid="{00000000-0005-0000-0000-0000D3260000}"/>
    <cellStyle name="Обычный 6 11 5 3 2 2 3" xfId="14159" xr:uid="{00000000-0005-0000-0000-0000D4260000}"/>
    <cellStyle name="Обычный 6 11 5 3 2 3" xfId="8037" xr:uid="{00000000-0005-0000-0000-0000D5260000}"/>
    <cellStyle name="Обычный 6 11 5 3 2 3 2" xfId="12526" xr:uid="{00000000-0005-0000-0000-0000D6260000}"/>
    <cellStyle name="Обычный 6 11 5 3 2 3 3" xfId="14160" xr:uid="{00000000-0005-0000-0000-0000D7260000}"/>
    <cellStyle name="Обычный 6 11 5 3 2 4" xfId="12524" xr:uid="{00000000-0005-0000-0000-0000D8260000}"/>
    <cellStyle name="Обычный 6 11 5 3 2 5" xfId="14158" xr:uid="{00000000-0005-0000-0000-0000D9260000}"/>
    <cellStyle name="Обычный 6 11 5 3 3" xfId="8038" xr:uid="{00000000-0005-0000-0000-0000DA260000}"/>
    <cellStyle name="Обычный 6 11 5 3 3 2" xfId="12527" xr:uid="{00000000-0005-0000-0000-0000DB260000}"/>
    <cellStyle name="Обычный 6 11 5 3 3 3" xfId="14161" xr:uid="{00000000-0005-0000-0000-0000DC260000}"/>
    <cellStyle name="Обычный 6 11 5 3 4" xfId="8039" xr:uid="{00000000-0005-0000-0000-0000DD260000}"/>
    <cellStyle name="Обычный 6 11 5 3 4 2" xfId="12528" xr:uid="{00000000-0005-0000-0000-0000DE260000}"/>
    <cellStyle name="Обычный 6 11 5 3 4 3" xfId="14162" xr:uid="{00000000-0005-0000-0000-0000DF260000}"/>
    <cellStyle name="Обычный 6 11 5 3 5" xfId="12523" xr:uid="{00000000-0005-0000-0000-0000E0260000}"/>
    <cellStyle name="Обычный 6 11 5 3 6" xfId="14157" xr:uid="{00000000-0005-0000-0000-0000E1260000}"/>
    <cellStyle name="Обычный 6 11 5 4" xfId="8040" xr:uid="{00000000-0005-0000-0000-0000E2260000}"/>
    <cellStyle name="Обычный 6 11 5 4 2" xfId="8041" xr:uid="{00000000-0005-0000-0000-0000E3260000}"/>
    <cellStyle name="Обычный 6 11 5 4 2 2" xfId="12530" xr:uid="{00000000-0005-0000-0000-0000E4260000}"/>
    <cellStyle name="Обычный 6 11 5 4 2 3" xfId="14164" xr:uid="{00000000-0005-0000-0000-0000E5260000}"/>
    <cellStyle name="Обычный 6 11 5 4 3" xfId="8042" xr:uid="{00000000-0005-0000-0000-0000E6260000}"/>
    <cellStyle name="Обычный 6 11 5 4 3 2" xfId="12531" xr:uid="{00000000-0005-0000-0000-0000E7260000}"/>
    <cellStyle name="Обычный 6 11 5 4 3 3" xfId="14165" xr:uid="{00000000-0005-0000-0000-0000E8260000}"/>
    <cellStyle name="Обычный 6 11 5 4 4" xfId="12529" xr:uid="{00000000-0005-0000-0000-0000E9260000}"/>
    <cellStyle name="Обычный 6 11 5 4 5" xfId="14163" xr:uid="{00000000-0005-0000-0000-0000EA260000}"/>
    <cellStyle name="Обычный 6 11 5 5" xfId="8043" xr:uid="{00000000-0005-0000-0000-0000EB260000}"/>
    <cellStyle name="Обычный 6 11 5 5 2" xfId="8044" xr:uid="{00000000-0005-0000-0000-0000EC260000}"/>
    <cellStyle name="Обычный 6 11 5 5 2 2" xfId="12533" xr:uid="{00000000-0005-0000-0000-0000ED260000}"/>
    <cellStyle name="Обычный 6 11 5 5 2 3" xfId="14167" xr:uid="{00000000-0005-0000-0000-0000EE260000}"/>
    <cellStyle name="Обычный 6 11 5 5 3" xfId="12532" xr:uid="{00000000-0005-0000-0000-0000EF260000}"/>
    <cellStyle name="Обычный 6 11 5 5 4" xfId="14166" xr:uid="{00000000-0005-0000-0000-0000F0260000}"/>
    <cellStyle name="Обычный 6 11 5 6" xfId="8045" xr:uid="{00000000-0005-0000-0000-0000F1260000}"/>
    <cellStyle name="Обычный 6 11 5 6 2" xfId="12534" xr:uid="{00000000-0005-0000-0000-0000F2260000}"/>
    <cellStyle name="Обычный 6 11 5 6 3" xfId="14168" xr:uid="{00000000-0005-0000-0000-0000F3260000}"/>
    <cellStyle name="Обычный 6 11 5 7" xfId="12509" xr:uid="{00000000-0005-0000-0000-0000F4260000}"/>
    <cellStyle name="Обычный 6 11 5 8" xfId="14143" xr:uid="{00000000-0005-0000-0000-0000F5260000}"/>
    <cellStyle name="Обычный 6 11 6" xfId="8046" xr:uid="{00000000-0005-0000-0000-0000F6260000}"/>
    <cellStyle name="Обычный 6 11 6 2" xfId="8047" xr:uid="{00000000-0005-0000-0000-0000F7260000}"/>
    <cellStyle name="Обычный 6 11 6 2 2" xfId="8048" xr:uid="{00000000-0005-0000-0000-0000F8260000}"/>
    <cellStyle name="Обычный 6 11 6 2 2 2" xfId="8049" xr:uid="{00000000-0005-0000-0000-0000F9260000}"/>
    <cellStyle name="Обычный 6 11 6 2 2 2 2" xfId="8050" xr:uid="{00000000-0005-0000-0000-0000FA260000}"/>
    <cellStyle name="Обычный 6 11 6 2 2 2 2 2" xfId="8051" xr:uid="{00000000-0005-0000-0000-0000FB260000}"/>
    <cellStyle name="Обычный 6 11 6 2 2 2 2 2 2" xfId="12540" xr:uid="{00000000-0005-0000-0000-0000FC260000}"/>
    <cellStyle name="Обычный 6 11 6 2 2 2 2 2 3" xfId="14174" xr:uid="{00000000-0005-0000-0000-0000FD260000}"/>
    <cellStyle name="Обычный 6 11 6 2 2 2 2 3" xfId="8052" xr:uid="{00000000-0005-0000-0000-0000FE260000}"/>
    <cellStyle name="Обычный 6 11 6 2 2 2 2 3 2" xfId="12541" xr:uid="{00000000-0005-0000-0000-0000FF260000}"/>
    <cellStyle name="Обычный 6 11 6 2 2 2 2 3 3" xfId="14175" xr:uid="{00000000-0005-0000-0000-000000270000}"/>
    <cellStyle name="Обычный 6 11 6 2 2 2 2 4" xfId="12539" xr:uid="{00000000-0005-0000-0000-000001270000}"/>
    <cellStyle name="Обычный 6 11 6 2 2 2 2 5" xfId="14173" xr:uid="{00000000-0005-0000-0000-000002270000}"/>
    <cellStyle name="Обычный 6 11 6 2 2 2 3" xfId="8053" xr:uid="{00000000-0005-0000-0000-000003270000}"/>
    <cellStyle name="Обычный 6 11 6 2 2 2 3 2" xfId="12542" xr:uid="{00000000-0005-0000-0000-000004270000}"/>
    <cellStyle name="Обычный 6 11 6 2 2 2 3 3" xfId="14176" xr:uid="{00000000-0005-0000-0000-000005270000}"/>
    <cellStyle name="Обычный 6 11 6 2 2 2 4" xfId="8054" xr:uid="{00000000-0005-0000-0000-000006270000}"/>
    <cellStyle name="Обычный 6 11 6 2 2 2 4 2" xfId="12543" xr:uid="{00000000-0005-0000-0000-000007270000}"/>
    <cellStyle name="Обычный 6 11 6 2 2 2 4 3" xfId="14177" xr:uid="{00000000-0005-0000-0000-000008270000}"/>
    <cellStyle name="Обычный 6 11 6 2 2 2 5" xfId="12538" xr:uid="{00000000-0005-0000-0000-000009270000}"/>
    <cellStyle name="Обычный 6 11 6 2 2 2 6" xfId="14172" xr:uid="{00000000-0005-0000-0000-00000A270000}"/>
    <cellStyle name="Обычный 6 11 6 2 2 3" xfId="8055" xr:uid="{00000000-0005-0000-0000-00000B270000}"/>
    <cellStyle name="Обычный 6 11 6 2 2 3 2" xfId="8056" xr:uid="{00000000-0005-0000-0000-00000C270000}"/>
    <cellStyle name="Обычный 6 11 6 2 2 3 2 2" xfId="12545" xr:uid="{00000000-0005-0000-0000-00000D270000}"/>
    <cellStyle name="Обычный 6 11 6 2 2 3 2 3" xfId="14179" xr:uid="{00000000-0005-0000-0000-00000E270000}"/>
    <cellStyle name="Обычный 6 11 6 2 2 3 3" xfId="8057" xr:uid="{00000000-0005-0000-0000-00000F270000}"/>
    <cellStyle name="Обычный 6 11 6 2 2 3 3 2" xfId="12546" xr:uid="{00000000-0005-0000-0000-000010270000}"/>
    <cellStyle name="Обычный 6 11 6 2 2 3 3 3" xfId="14180" xr:uid="{00000000-0005-0000-0000-000011270000}"/>
    <cellStyle name="Обычный 6 11 6 2 2 3 4" xfId="12544" xr:uid="{00000000-0005-0000-0000-000012270000}"/>
    <cellStyle name="Обычный 6 11 6 2 2 3 5" xfId="14178" xr:uid="{00000000-0005-0000-0000-000013270000}"/>
    <cellStyle name="Обычный 6 11 6 2 2 4" xfId="8058" xr:uid="{00000000-0005-0000-0000-000014270000}"/>
    <cellStyle name="Обычный 6 11 6 2 2 4 2" xfId="8059" xr:uid="{00000000-0005-0000-0000-000015270000}"/>
    <cellStyle name="Обычный 6 11 6 2 2 4 2 2" xfId="12548" xr:uid="{00000000-0005-0000-0000-000016270000}"/>
    <cellStyle name="Обычный 6 11 6 2 2 4 2 3" xfId="14182" xr:uid="{00000000-0005-0000-0000-000017270000}"/>
    <cellStyle name="Обычный 6 11 6 2 2 4 3" xfId="12547" xr:uid="{00000000-0005-0000-0000-000018270000}"/>
    <cellStyle name="Обычный 6 11 6 2 2 4 4" xfId="14181" xr:uid="{00000000-0005-0000-0000-000019270000}"/>
    <cellStyle name="Обычный 6 11 6 2 2 5" xfId="8060" xr:uid="{00000000-0005-0000-0000-00001A270000}"/>
    <cellStyle name="Обычный 6 11 6 2 2 5 2" xfId="12549" xr:uid="{00000000-0005-0000-0000-00001B270000}"/>
    <cellStyle name="Обычный 6 11 6 2 2 5 3" xfId="14183" xr:uid="{00000000-0005-0000-0000-00001C270000}"/>
    <cellStyle name="Обычный 6 11 6 2 2 6" xfId="12537" xr:uid="{00000000-0005-0000-0000-00001D270000}"/>
    <cellStyle name="Обычный 6 11 6 2 2 7" xfId="14171" xr:uid="{00000000-0005-0000-0000-00001E270000}"/>
    <cellStyle name="Обычный 6 11 6 2 3" xfId="8061" xr:uid="{00000000-0005-0000-0000-00001F270000}"/>
    <cellStyle name="Обычный 6 11 6 2 3 2" xfId="8062" xr:uid="{00000000-0005-0000-0000-000020270000}"/>
    <cellStyle name="Обычный 6 11 6 2 3 2 2" xfId="8063" xr:uid="{00000000-0005-0000-0000-000021270000}"/>
    <cellStyle name="Обычный 6 11 6 2 3 2 2 2" xfId="12552" xr:uid="{00000000-0005-0000-0000-000022270000}"/>
    <cellStyle name="Обычный 6 11 6 2 3 2 2 3" xfId="14186" xr:uid="{00000000-0005-0000-0000-000023270000}"/>
    <cellStyle name="Обычный 6 11 6 2 3 2 3" xfId="8064" xr:uid="{00000000-0005-0000-0000-000024270000}"/>
    <cellStyle name="Обычный 6 11 6 2 3 2 3 2" xfId="12553" xr:uid="{00000000-0005-0000-0000-000025270000}"/>
    <cellStyle name="Обычный 6 11 6 2 3 2 3 3" xfId="14187" xr:uid="{00000000-0005-0000-0000-000026270000}"/>
    <cellStyle name="Обычный 6 11 6 2 3 2 4" xfId="12551" xr:uid="{00000000-0005-0000-0000-000027270000}"/>
    <cellStyle name="Обычный 6 11 6 2 3 2 5" xfId="14185" xr:uid="{00000000-0005-0000-0000-000028270000}"/>
    <cellStyle name="Обычный 6 11 6 2 3 3" xfId="8065" xr:uid="{00000000-0005-0000-0000-000029270000}"/>
    <cellStyle name="Обычный 6 11 6 2 3 3 2" xfId="12554" xr:uid="{00000000-0005-0000-0000-00002A270000}"/>
    <cellStyle name="Обычный 6 11 6 2 3 3 3" xfId="14188" xr:uid="{00000000-0005-0000-0000-00002B270000}"/>
    <cellStyle name="Обычный 6 11 6 2 3 4" xfId="8066" xr:uid="{00000000-0005-0000-0000-00002C270000}"/>
    <cellStyle name="Обычный 6 11 6 2 3 4 2" xfId="12555" xr:uid="{00000000-0005-0000-0000-00002D270000}"/>
    <cellStyle name="Обычный 6 11 6 2 3 4 3" xfId="14189" xr:uid="{00000000-0005-0000-0000-00002E270000}"/>
    <cellStyle name="Обычный 6 11 6 2 3 5" xfId="12550" xr:uid="{00000000-0005-0000-0000-00002F270000}"/>
    <cellStyle name="Обычный 6 11 6 2 3 6" xfId="14184" xr:uid="{00000000-0005-0000-0000-000030270000}"/>
    <cellStyle name="Обычный 6 11 6 2 4" xfId="8067" xr:uid="{00000000-0005-0000-0000-000031270000}"/>
    <cellStyle name="Обычный 6 11 6 2 4 2" xfId="8068" xr:uid="{00000000-0005-0000-0000-000032270000}"/>
    <cellStyle name="Обычный 6 11 6 2 4 2 2" xfId="12557" xr:uid="{00000000-0005-0000-0000-000033270000}"/>
    <cellStyle name="Обычный 6 11 6 2 4 2 3" xfId="14191" xr:uid="{00000000-0005-0000-0000-000034270000}"/>
    <cellStyle name="Обычный 6 11 6 2 4 3" xfId="8069" xr:uid="{00000000-0005-0000-0000-000035270000}"/>
    <cellStyle name="Обычный 6 11 6 2 4 3 2" xfId="12558" xr:uid="{00000000-0005-0000-0000-000036270000}"/>
    <cellStyle name="Обычный 6 11 6 2 4 3 3" xfId="14192" xr:uid="{00000000-0005-0000-0000-000037270000}"/>
    <cellStyle name="Обычный 6 11 6 2 4 4" xfId="12556" xr:uid="{00000000-0005-0000-0000-000038270000}"/>
    <cellStyle name="Обычный 6 11 6 2 4 5" xfId="14190" xr:uid="{00000000-0005-0000-0000-000039270000}"/>
    <cellStyle name="Обычный 6 11 6 2 5" xfId="8070" xr:uid="{00000000-0005-0000-0000-00003A270000}"/>
    <cellStyle name="Обычный 6 11 6 2 5 2" xfId="8071" xr:uid="{00000000-0005-0000-0000-00003B270000}"/>
    <cellStyle name="Обычный 6 11 6 2 5 2 2" xfId="12560" xr:uid="{00000000-0005-0000-0000-00003C270000}"/>
    <cellStyle name="Обычный 6 11 6 2 5 2 3" xfId="14194" xr:uid="{00000000-0005-0000-0000-00003D270000}"/>
    <cellStyle name="Обычный 6 11 6 2 5 3" xfId="12559" xr:uid="{00000000-0005-0000-0000-00003E270000}"/>
    <cellStyle name="Обычный 6 11 6 2 5 4" xfId="14193" xr:uid="{00000000-0005-0000-0000-00003F270000}"/>
    <cellStyle name="Обычный 6 11 6 2 6" xfId="8072" xr:uid="{00000000-0005-0000-0000-000040270000}"/>
    <cellStyle name="Обычный 6 11 6 2 6 2" xfId="12561" xr:uid="{00000000-0005-0000-0000-000041270000}"/>
    <cellStyle name="Обычный 6 11 6 2 6 3" xfId="14195" xr:uid="{00000000-0005-0000-0000-000042270000}"/>
    <cellStyle name="Обычный 6 11 6 2 7" xfId="12536" xr:uid="{00000000-0005-0000-0000-000043270000}"/>
    <cellStyle name="Обычный 6 11 6 2 8" xfId="14170" xr:uid="{00000000-0005-0000-0000-000044270000}"/>
    <cellStyle name="Обычный 6 11 6 3" xfId="8073" xr:uid="{00000000-0005-0000-0000-000045270000}"/>
    <cellStyle name="Обычный 6 11 6 3 2" xfId="8074" xr:uid="{00000000-0005-0000-0000-000046270000}"/>
    <cellStyle name="Обычный 6 11 6 3 2 2" xfId="8075" xr:uid="{00000000-0005-0000-0000-000047270000}"/>
    <cellStyle name="Обычный 6 11 6 3 2 2 2" xfId="8076" xr:uid="{00000000-0005-0000-0000-000048270000}"/>
    <cellStyle name="Обычный 6 11 6 3 2 2 2 2" xfId="12565" xr:uid="{00000000-0005-0000-0000-000049270000}"/>
    <cellStyle name="Обычный 6 11 6 3 2 2 2 3" xfId="14199" xr:uid="{00000000-0005-0000-0000-00004A270000}"/>
    <cellStyle name="Обычный 6 11 6 3 2 2 3" xfId="8077" xr:uid="{00000000-0005-0000-0000-00004B270000}"/>
    <cellStyle name="Обычный 6 11 6 3 2 2 3 2" xfId="12566" xr:uid="{00000000-0005-0000-0000-00004C270000}"/>
    <cellStyle name="Обычный 6 11 6 3 2 2 3 3" xfId="14200" xr:uid="{00000000-0005-0000-0000-00004D270000}"/>
    <cellStyle name="Обычный 6 11 6 3 2 2 4" xfId="12564" xr:uid="{00000000-0005-0000-0000-00004E270000}"/>
    <cellStyle name="Обычный 6 11 6 3 2 2 5" xfId="14198" xr:uid="{00000000-0005-0000-0000-00004F270000}"/>
    <cellStyle name="Обычный 6 11 6 3 2 3" xfId="8078" xr:uid="{00000000-0005-0000-0000-000050270000}"/>
    <cellStyle name="Обычный 6 11 6 3 2 3 2" xfId="12567" xr:uid="{00000000-0005-0000-0000-000051270000}"/>
    <cellStyle name="Обычный 6 11 6 3 2 3 3" xfId="14201" xr:uid="{00000000-0005-0000-0000-000052270000}"/>
    <cellStyle name="Обычный 6 11 6 3 2 4" xfId="8079" xr:uid="{00000000-0005-0000-0000-000053270000}"/>
    <cellStyle name="Обычный 6 11 6 3 2 4 2" xfId="12568" xr:uid="{00000000-0005-0000-0000-000054270000}"/>
    <cellStyle name="Обычный 6 11 6 3 2 4 3" xfId="14202" xr:uid="{00000000-0005-0000-0000-000055270000}"/>
    <cellStyle name="Обычный 6 11 6 3 2 5" xfId="12563" xr:uid="{00000000-0005-0000-0000-000056270000}"/>
    <cellStyle name="Обычный 6 11 6 3 2 6" xfId="14197" xr:uid="{00000000-0005-0000-0000-000057270000}"/>
    <cellStyle name="Обычный 6 11 6 3 3" xfId="8080" xr:uid="{00000000-0005-0000-0000-000058270000}"/>
    <cellStyle name="Обычный 6 11 6 3 3 2" xfId="8081" xr:uid="{00000000-0005-0000-0000-000059270000}"/>
    <cellStyle name="Обычный 6 11 6 3 3 2 2" xfId="12570" xr:uid="{00000000-0005-0000-0000-00005A270000}"/>
    <cellStyle name="Обычный 6 11 6 3 3 2 3" xfId="14204" xr:uid="{00000000-0005-0000-0000-00005B270000}"/>
    <cellStyle name="Обычный 6 11 6 3 3 3" xfId="8082" xr:uid="{00000000-0005-0000-0000-00005C270000}"/>
    <cellStyle name="Обычный 6 11 6 3 3 3 2" xfId="12571" xr:uid="{00000000-0005-0000-0000-00005D270000}"/>
    <cellStyle name="Обычный 6 11 6 3 3 3 3" xfId="14205" xr:uid="{00000000-0005-0000-0000-00005E270000}"/>
    <cellStyle name="Обычный 6 11 6 3 3 4" xfId="12569" xr:uid="{00000000-0005-0000-0000-00005F270000}"/>
    <cellStyle name="Обычный 6 11 6 3 3 5" xfId="14203" xr:uid="{00000000-0005-0000-0000-000060270000}"/>
    <cellStyle name="Обычный 6 11 6 3 4" xfId="8083" xr:uid="{00000000-0005-0000-0000-000061270000}"/>
    <cellStyle name="Обычный 6 11 6 3 4 2" xfId="8084" xr:uid="{00000000-0005-0000-0000-000062270000}"/>
    <cellStyle name="Обычный 6 11 6 3 4 2 2" xfId="12573" xr:uid="{00000000-0005-0000-0000-000063270000}"/>
    <cellStyle name="Обычный 6 11 6 3 4 2 3" xfId="14207" xr:uid="{00000000-0005-0000-0000-000064270000}"/>
    <cellStyle name="Обычный 6 11 6 3 4 3" xfId="12572" xr:uid="{00000000-0005-0000-0000-000065270000}"/>
    <cellStyle name="Обычный 6 11 6 3 4 4" xfId="14206" xr:uid="{00000000-0005-0000-0000-000066270000}"/>
    <cellStyle name="Обычный 6 11 6 3 5" xfId="8085" xr:uid="{00000000-0005-0000-0000-000067270000}"/>
    <cellStyle name="Обычный 6 11 6 3 5 2" xfId="12574" xr:uid="{00000000-0005-0000-0000-000068270000}"/>
    <cellStyle name="Обычный 6 11 6 3 5 3" xfId="14208" xr:uid="{00000000-0005-0000-0000-000069270000}"/>
    <cellStyle name="Обычный 6 11 6 3 6" xfId="12562" xr:uid="{00000000-0005-0000-0000-00006A270000}"/>
    <cellStyle name="Обычный 6 11 6 3 7" xfId="14196" xr:uid="{00000000-0005-0000-0000-00006B270000}"/>
    <cellStyle name="Обычный 6 11 6 4" xfId="8086" xr:uid="{00000000-0005-0000-0000-00006C270000}"/>
    <cellStyle name="Обычный 6 11 6 4 2" xfId="8087" xr:uid="{00000000-0005-0000-0000-00006D270000}"/>
    <cellStyle name="Обычный 6 11 6 4 2 2" xfId="8088" xr:uid="{00000000-0005-0000-0000-00006E270000}"/>
    <cellStyle name="Обычный 6 11 6 4 2 2 2" xfId="12577" xr:uid="{00000000-0005-0000-0000-00006F270000}"/>
    <cellStyle name="Обычный 6 11 6 4 2 2 3" xfId="14211" xr:uid="{00000000-0005-0000-0000-000070270000}"/>
    <cellStyle name="Обычный 6 11 6 4 2 3" xfId="8089" xr:uid="{00000000-0005-0000-0000-000071270000}"/>
    <cellStyle name="Обычный 6 11 6 4 2 3 2" xfId="12578" xr:uid="{00000000-0005-0000-0000-000072270000}"/>
    <cellStyle name="Обычный 6 11 6 4 2 3 3" xfId="14212" xr:uid="{00000000-0005-0000-0000-000073270000}"/>
    <cellStyle name="Обычный 6 11 6 4 2 4" xfId="12576" xr:uid="{00000000-0005-0000-0000-000074270000}"/>
    <cellStyle name="Обычный 6 11 6 4 2 5" xfId="14210" xr:uid="{00000000-0005-0000-0000-000075270000}"/>
    <cellStyle name="Обычный 6 11 6 4 3" xfId="8090" xr:uid="{00000000-0005-0000-0000-000076270000}"/>
    <cellStyle name="Обычный 6 11 6 4 3 2" xfId="12579" xr:uid="{00000000-0005-0000-0000-000077270000}"/>
    <cellStyle name="Обычный 6 11 6 4 3 3" xfId="14213" xr:uid="{00000000-0005-0000-0000-000078270000}"/>
    <cellStyle name="Обычный 6 11 6 4 4" xfId="8091" xr:uid="{00000000-0005-0000-0000-000079270000}"/>
    <cellStyle name="Обычный 6 11 6 4 4 2" xfId="12580" xr:uid="{00000000-0005-0000-0000-00007A270000}"/>
    <cellStyle name="Обычный 6 11 6 4 4 3" xfId="14214" xr:uid="{00000000-0005-0000-0000-00007B270000}"/>
    <cellStyle name="Обычный 6 11 6 4 5" xfId="12575" xr:uid="{00000000-0005-0000-0000-00007C270000}"/>
    <cellStyle name="Обычный 6 11 6 4 6" xfId="14209" xr:uid="{00000000-0005-0000-0000-00007D270000}"/>
    <cellStyle name="Обычный 6 11 6 5" xfId="8092" xr:uid="{00000000-0005-0000-0000-00007E270000}"/>
    <cellStyle name="Обычный 6 11 6 5 2" xfId="8093" xr:uid="{00000000-0005-0000-0000-00007F270000}"/>
    <cellStyle name="Обычный 6 11 6 5 2 2" xfId="12582" xr:uid="{00000000-0005-0000-0000-000080270000}"/>
    <cellStyle name="Обычный 6 11 6 5 2 3" xfId="14216" xr:uid="{00000000-0005-0000-0000-000081270000}"/>
    <cellStyle name="Обычный 6 11 6 5 3" xfId="8094" xr:uid="{00000000-0005-0000-0000-000082270000}"/>
    <cellStyle name="Обычный 6 11 6 5 3 2" xfId="12583" xr:uid="{00000000-0005-0000-0000-000083270000}"/>
    <cellStyle name="Обычный 6 11 6 5 3 3" xfId="14217" xr:uid="{00000000-0005-0000-0000-000084270000}"/>
    <cellStyle name="Обычный 6 11 6 5 4" xfId="12581" xr:uid="{00000000-0005-0000-0000-000085270000}"/>
    <cellStyle name="Обычный 6 11 6 5 5" xfId="14215" xr:uid="{00000000-0005-0000-0000-000086270000}"/>
    <cellStyle name="Обычный 6 11 6 6" xfId="8095" xr:uid="{00000000-0005-0000-0000-000087270000}"/>
    <cellStyle name="Обычный 6 11 6 6 2" xfId="8096" xr:uid="{00000000-0005-0000-0000-000088270000}"/>
    <cellStyle name="Обычный 6 11 6 6 2 2" xfId="12585" xr:uid="{00000000-0005-0000-0000-000089270000}"/>
    <cellStyle name="Обычный 6 11 6 6 2 3" xfId="14219" xr:uid="{00000000-0005-0000-0000-00008A270000}"/>
    <cellStyle name="Обычный 6 11 6 6 3" xfId="12584" xr:uid="{00000000-0005-0000-0000-00008B270000}"/>
    <cellStyle name="Обычный 6 11 6 6 4" xfId="14218" xr:uid="{00000000-0005-0000-0000-00008C270000}"/>
    <cellStyle name="Обычный 6 11 6 7" xfId="8097" xr:uid="{00000000-0005-0000-0000-00008D270000}"/>
    <cellStyle name="Обычный 6 11 6 7 2" xfId="12586" xr:uid="{00000000-0005-0000-0000-00008E270000}"/>
    <cellStyle name="Обычный 6 11 6 7 3" xfId="14220" xr:uid="{00000000-0005-0000-0000-00008F270000}"/>
    <cellStyle name="Обычный 6 11 6 8" xfId="12535" xr:uid="{00000000-0005-0000-0000-000090270000}"/>
    <cellStyle name="Обычный 6 11 6 9" xfId="14169" xr:uid="{00000000-0005-0000-0000-000091270000}"/>
    <cellStyle name="Обычный 6 11 7" xfId="8098" xr:uid="{00000000-0005-0000-0000-000092270000}"/>
    <cellStyle name="Обычный 6 11 7 2" xfId="8099" xr:uid="{00000000-0005-0000-0000-000093270000}"/>
    <cellStyle name="Обычный 6 11 7 2 2" xfId="8100" xr:uid="{00000000-0005-0000-0000-000094270000}"/>
    <cellStyle name="Обычный 6 11 7 2 2 2" xfId="8101" xr:uid="{00000000-0005-0000-0000-000095270000}"/>
    <cellStyle name="Обычный 6 11 7 2 2 2 2" xfId="12590" xr:uid="{00000000-0005-0000-0000-000096270000}"/>
    <cellStyle name="Обычный 6 11 7 2 2 2 3" xfId="14224" xr:uid="{00000000-0005-0000-0000-000097270000}"/>
    <cellStyle name="Обычный 6 11 7 2 2 3" xfId="8102" xr:uid="{00000000-0005-0000-0000-000098270000}"/>
    <cellStyle name="Обычный 6 11 7 2 2 3 2" xfId="12591" xr:uid="{00000000-0005-0000-0000-000099270000}"/>
    <cellStyle name="Обычный 6 11 7 2 2 3 3" xfId="14225" xr:uid="{00000000-0005-0000-0000-00009A270000}"/>
    <cellStyle name="Обычный 6 11 7 2 2 4" xfId="12589" xr:uid="{00000000-0005-0000-0000-00009B270000}"/>
    <cellStyle name="Обычный 6 11 7 2 2 5" xfId="14223" xr:uid="{00000000-0005-0000-0000-00009C270000}"/>
    <cellStyle name="Обычный 6 11 7 2 3" xfId="8103" xr:uid="{00000000-0005-0000-0000-00009D270000}"/>
    <cellStyle name="Обычный 6 11 7 2 3 2" xfId="12592" xr:uid="{00000000-0005-0000-0000-00009E270000}"/>
    <cellStyle name="Обычный 6 11 7 2 3 3" xfId="14226" xr:uid="{00000000-0005-0000-0000-00009F270000}"/>
    <cellStyle name="Обычный 6 11 7 2 4" xfId="8104" xr:uid="{00000000-0005-0000-0000-0000A0270000}"/>
    <cellStyle name="Обычный 6 11 7 2 4 2" xfId="12593" xr:uid="{00000000-0005-0000-0000-0000A1270000}"/>
    <cellStyle name="Обычный 6 11 7 2 4 3" xfId="14227" xr:uid="{00000000-0005-0000-0000-0000A2270000}"/>
    <cellStyle name="Обычный 6 11 7 2 5" xfId="12588" xr:uid="{00000000-0005-0000-0000-0000A3270000}"/>
    <cellStyle name="Обычный 6 11 7 2 6" xfId="14222" xr:uid="{00000000-0005-0000-0000-0000A4270000}"/>
    <cellStyle name="Обычный 6 11 7 3" xfId="8105" xr:uid="{00000000-0005-0000-0000-0000A5270000}"/>
    <cellStyle name="Обычный 6 11 7 3 2" xfId="8106" xr:uid="{00000000-0005-0000-0000-0000A6270000}"/>
    <cellStyle name="Обычный 6 11 7 3 2 2" xfId="12595" xr:uid="{00000000-0005-0000-0000-0000A7270000}"/>
    <cellStyle name="Обычный 6 11 7 3 2 3" xfId="14229" xr:uid="{00000000-0005-0000-0000-0000A8270000}"/>
    <cellStyle name="Обычный 6 11 7 3 3" xfId="8107" xr:uid="{00000000-0005-0000-0000-0000A9270000}"/>
    <cellStyle name="Обычный 6 11 7 3 3 2" xfId="12596" xr:uid="{00000000-0005-0000-0000-0000AA270000}"/>
    <cellStyle name="Обычный 6 11 7 3 3 3" xfId="14230" xr:uid="{00000000-0005-0000-0000-0000AB270000}"/>
    <cellStyle name="Обычный 6 11 7 3 4" xfId="12594" xr:uid="{00000000-0005-0000-0000-0000AC270000}"/>
    <cellStyle name="Обычный 6 11 7 3 5" xfId="14228" xr:uid="{00000000-0005-0000-0000-0000AD270000}"/>
    <cellStyle name="Обычный 6 11 7 4" xfId="8108" xr:uid="{00000000-0005-0000-0000-0000AE270000}"/>
    <cellStyle name="Обычный 6 11 7 4 2" xfId="8109" xr:uid="{00000000-0005-0000-0000-0000AF270000}"/>
    <cellStyle name="Обычный 6 11 7 4 2 2" xfId="12598" xr:uid="{00000000-0005-0000-0000-0000B0270000}"/>
    <cellStyle name="Обычный 6 11 7 4 2 3" xfId="14232" xr:uid="{00000000-0005-0000-0000-0000B1270000}"/>
    <cellStyle name="Обычный 6 11 7 4 3" xfId="12597" xr:uid="{00000000-0005-0000-0000-0000B2270000}"/>
    <cellStyle name="Обычный 6 11 7 4 4" xfId="14231" xr:uid="{00000000-0005-0000-0000-0000B3270000}"/>
    <cellStyle name="Обычный 6 11 7 5" xfId="8110" xr:uid="{00000000-0005-0000-0000-0000B4270000}"/>
    <cellStyle name="Обычный 6 11 7 5 2" xfId="12599" xr:uid="{00000000-0005-0000-0000-0000B5270000}"/>
    <cellStyle name="Обычный 6 11 7 5 3" xfId="14233" xr:uid="{00000000-0005-0000-0000-0000B6270000}"/>
    <cellStyle name="Обычный 6 11 7 6" xfId="12587" xr:uid="{00000000-0005-0000-0000-0000B7270000}"/>
    <cellStyle name="Обычный 6 11 7 7" xfId="14221" xr:uid="{00000000-0005-0000-0000-0000B8270000}"/>
    <cellStyle name="Обычный 6 11 8" xfId="8111" xr:uid="{00000000-0005-0000-0000-0000B9270000}"/>
    <cellStyle name="Обычный 6 11 8 2" xfId="8112" xr:uid="{00000000-0005-0000-0000-0000BA270000}"/>
    <cellStyle name="Обычный 6 11 8 2 2" xfId="8113" xr:uid="{00000000-0005-0000-0000-0000BB270000}"/>
    <cellStyle name="Обычный 6 11 8 2 2 2" xfId="12602" xr:uid="{00000000-0005-0000-0000-0000BC270000}"/>
    <cellStyle name="Обычный 6 11 8 2 2 3" xfId="14236" xr:uid="{00000000-0005-0000-0000-0000BD270000}"/>
    <cellStyle name="Обычный 6 11 8 2 3" xfId="8114" xr:uid="{00000000-0005-0000-0000-0000BE270000}"/>
    <cellStyle name="Обычный 6 11 8 2 3 2" xfId="12603" xr:uid="{00000000-0005-0000-0000-0000BF270000}"/>
    <cellStyle name="Обычный 6 11 8 2 3 3" xfId="14237" xr:uid="{00000000-0005-0000-0000-0000C0270000}"/>
    <cellStyle name="Обычный 6 11 8 2 4" xfId="12601" xr:uid="{00000000-0005-0000-0000-0000C1270000}"/>
    <cellStyle name="Обычный 6 11 8 2 5" xfId="14235" xr:uid="{00000000-0005-0000-0000-0000C2270000}"/>
    <cellStyle name="Обычный 6 11 8 3" xfId="8115" xr:uid="{00000000-0005-0000-0000-0000C3270000}"/>
    <cellStyle name="Обычный 6 11 8 3 2" xfId="12604" xr:uid="{00000000-0005-0000-0000-0000C4270000}"/>
    <cellStyle name="Обычный 6 11 8 3 3" xfId="14238" xr:uid="{00000000-0005-0000-0000-0000C5270000}"/>
    <cellStyle name="Обычный 6 11 8 4" xfId="8116" xr:uid="{00000000-0005-0000-0000-0000C6270000}"/>
    <cellStyle name="Обычный 6 11 8 4 2" xfId="12605" xr:uid="{00000000-0005-0000-0000-0000C7270000}"/>
    <cellStyle name="Обычный 6 11 8 4 3" xfId="14239" xr:uid="{00000000-0005-0000-0000-0000C8270000}"/>
    <cellStyle name="Обычный 6 11 8 5" xfId="12600" xr:uid="{00000000-0005-0000-0000-0000C9270000}"/>
    <cellStyle name="Обычный 6 11 8 6" xfId="14234" xr:uid="{00000000-0005-0000-0000-0000CA270000}"/>
    <cellStyle name="Обычный 6 11 9" xfId="8117" xr:uid="{00000000-0005-0000-0000-0000CB270000}"/>
    <cellStyle name="Обычный 6 11 9 2" xfId="8118" xr:uid="{00000000-0005-0000-0000-0000CC270000}"/>
    <cellStyle name="Обычный 6 11 9 2 2" xfId="12607" xr:uid="{00000000-0005-0000-0000-0000CD270000}"/>
    <cellStyle name="Обычный 6 11 9 2 3" xfId="14241" xr:uid="{00000000-0005-0000-0000-0000CE270000}"/>
    <cellStyle name="Обычный 6 11 9 3" xfId="8119" xr:uid="{00000000-0005-0000-0000-0000CF270000}"/>
    <cellStyle name="Обычный 6 11 9 3 2" xfId="12608" xr:uid="{00000000-0005-0000-0000-0000D0270000}"/>
    <cellStyle name="Обычный 6 11 9 3 3" xfId="14242" xr:uid="{00000000-0005-0000-0000-0000D1270000}"/>
    <cellStyle name="Обычный 6 11 9 4" xfId="12606" xr:uid="{00000000-0005-0000-0000-0000D2270000}"/>
    <cellStyle name="Обычный 6 11 9 5" xfId="14240" xr:uid="{00000000-0005-0000-0000-0000D3270000}"/>
    <cellStyle name="Обычный 6 12" xfId="8120" xr:uid="{00000000-0005-0000-0000-0000D4270000}"/>
    <cellStyle name="Обычный 6 12 2" xfId="8121" xr:uid="{00000000-0005-0000-0000-0000D5270000}"/>
    <cellStyle name="Обычный 6 12 2 2" xfId="8122" xr:uid="{00000000-0005-0000-0000-0000D6270000}"/>
    <cellStyle name="Обычный 6 12 2 2 2" xfId="8123" xr:uid="{00000000-0005-0000-0000-0000D7270000}"/>
    <cellStyle name="Обычный 6 12 2 2 2 2" xfId="8124" xr:uid="{00000000-0005-0000-0000-0000D8270000}"/>
    <cellStyle name="Обычный 6 12 2 2 2 2 2" xfId="12613" xr:uid="{00000000-0005-0000-0000-0000D9270000}"/>
    <cellStyle name="Обычный 6 12 2 2 2 2 3" xfId="14247" xr:uid="{00000000-0005-0000-0000-0000DA270000}"/>
    <cellStyle name="Обычный 6 12 2 2 2 3" xfId="8125" xr:uid="{00000000-0005-0000-0000-0000DB270000}"/>
    <cellStyle name="Обычный 6 12 2 2 2 3 2" xfId="12614" xr:uid="{00000000-0005-0000-0000-0000DC270000}"/>
    <cellStyle name="Обычный 6 12 2 2 2 3 3" xfId="14248" xr:uid="{00000000-0005-0000-0000-0000DD270000}"/>
    <cellStyle name="Обычный 6 12 2 2 2 4" xfId="12612" xr:uid="{00000000-0005-0000-0000-0000DE270000}"/>
    <cellStyle name="Обычный 6 12 2 2 2 5" xfId="14246" xr:uid="{00000000-0005-0000-0000-0000DF270000}"/>
    <cellStyle name="Обычный 6 12 2 2 3" xfId="8126" xr:uid="{00000000-0005-0000-0000-0000E0270000}"/>
    <cellStyle name="Обычный 6 12 2 2 3 2" xfId="12615" xr:uid="{00000000-0005-0000-0000-0000E1270000}"/>
    <cellStyle name="Обычный 6 12 2 2 3 3" xfId="14249" xr:uid="{00000000-0005-0000-0000-0000E2270000}"/>
    <cellStyle name="Обычный 6 12 2 2 4" xfId="8127" xr:uid="{00000000-0005-0000-0000-0000E3270000}"/>
    <cellStyle name="Обычный 6 12 2 2 4 2" xfId="12616" xr:uid="{00000000-0005-0000-0000-0000E4270000}"/>
    <cellStyle name="Обычный 6 12 2 2 4 3" xfId="14250" xr:uid="{00000000-0005-0000-0000-0000E5270000}"/>
    <cellStyle name="Обычный 6 12 2 2 5" xfId="8128" xr:uid="{00000000-0005-0000-0000-0000E6270000}"/>
    <cellStyle name="Обычный 6 12 2 2 5 2" xfId="12617" xr:uid="{00000000-0005-0000-0000-0000E7270000}"/>
    <cellStyle name="Обычный 6 12 2 2 5 3" xfId="14251" xr:uid="{00000000-0005-0000-0000-0000E8270000}"/>
    <cellStyle name="Обычный 6 12 2 2 6" xfId="12611" xr:uid="{00000000-0005-0000-0000-0000E9270000}"/>
    <cellStyle name="Обычный 6 12 2 2 7" xfId="14245" xr:uid="{00000000-0005-0000-0000-0000EA270000}"/>
    <cellStyle name="Обычный 6 12 2 3" xfId="8129" xr:uid="{00000000-0005-0000-0000-0000EB270000}"/>
    <cellStyle name="Обычный 6 12 2 3 2" xfId="8130" xr:uid="{00000000-0005-0000-0000-0000EC270000}"/>
    <cellStyle name="Обычный 6 12 2 3 2 2" xfId="12619" xr:uid="{00000000-0005-0000-0000-0000ED270000}"/>
    <cellStyle name="Обычный 6 12 2 3 2 3" xfId="14253" xr:uid="{00000000-0005-0000-0000-0000EE270000}"/>
    <cellStyle name="Обычный 6 12 2 3 3" xfId="8131" xr:uid="{00000000-0005-0000-0000-0000EF270000}"/>
    <cellStyle name="Обычный 6 12 2 3 3 2" xfId="12620" xr:uid="{00000000-0005-0000-0000-0000F0270000}"/>
    <cellStyle name="Обычный 6 12 2 3 3 3" xfId="14254" xr:uid="{00000000-0005-0000-0000-0000F1270000}"/>
    <cellStyle name="Обычный 6 12 2 3 4" xfId="12618" xr:uid="{00000000-0005-0000-0000-0000F2270000}"/>
    <cellStyle name="Обычный 6 12 2 3 5" xfId="14252" xr:uid="{00000000-0005-0000-0000-0000F3270000}"/>
    <cellStyle name="Обычный 6 12 2 4" xfId="8132" xr:uid="{00000000-0005-0000-0000-0000F4270000}"/>
    <cellStyle name="Обычный 6 12 2 4 2" xfId="8133" xr:uid="{00000000-0005-0000-0000-0000F5270000}"/>
    <cellStyle name="Обычный 6 12 2 4 2 2" xfId="12622" xr:uid="{00000000-0005-0000-0000-0000F6270000}"/>
    <cellStyle name="Обычный 6 12 2 4 2 3" xfId="14256" xr:uid="{00000000-0005-0000-0000-0000F7270000}"/>
    <cellStyle name="Обычный 6 12 2 4 3" xfId="12621" xr:uid="{00000000-0005-0000-0000-0000F8270000}"/>
    <cellStyle name="Обычный 6 12 2 4 4" xfId="14255" xr:uid="{00000000-0005-0000-0000-0000F9270000}"/>
    <cellStyle name="Обычный 6 12 2 5" xfId="8134" xr:uid="{00000000-0005-0000-0000-0000FA270000}"/>
    <cellStyle name="Обычный 6 12 2 5 2" xfId="12623" xr:uid="{00000000-0005-0000-0000-0000FB270000}"/>
    <cellStyle name="Обычный 6 12 2 5 3" xfId="14257" xr:uid="{00000000-0005-0000-0000-0000FC270000}"/>
    <cellStyle name="Обычный 6 12 2 6" xfId="12610" xr:uid="{00000000-0005-0000-0000-0000FD270000}"/>
    <cellStyle name="Обычный 6 12 2 7" xfId="14244" xr:uid="{00000000-0005-0000-0000-0000FE270000}"/>
    <cellStyle name="Обычный 6 12 3" xfId="8135" xr:uid="{00000000-0005-0000-0000-0000FF270000}"/>
    <cellStyle name="Обычный 6 12 3 2" xfId="8136" xr:uid="{00000000-0005-0000-0000-000000280000}"/>
    <cellStyle name="Обычный 6 12 3 2 2" xfId="8137" xr:uid="{00000000-0005-0000-0000-000001280000}"/>
    <cellStyle name="Обычный 6 12 3 2 2 2" xfId="12626" xr:uid="{00000000-0005-0000-0000-000002280000}"/>
    <cellStyle name="Обычный 6 12 3 2 2 3" xfId="14260" xr:uid="{00000000-0005-0000-0000-000003280000}"/>
    <cellStyle name="Обычный 6 12 3 2 3" xfId="8138" xr:uid="{00000000-0005-0000-0000-000004280000}"/>
    <cellStyle name="Обычный 6 12 3 2 3 2" xfId="12627" xr:uid="{00000000-0005-0000-0000-000005280000}"/>
    <cellStyle name="Обычный 6 12 3 2 3 3" xfId="14261" xr:uid="{00000000-0005-0000-0000-000006280000}"/>
    <cellStyle name="Обычный 6 12 3 2 4" xfId="12625" xr:uid="{00000000-0005-0000-0000-000007280000}"/>
    <cellStyle name="Обычный 6 12 3 2 5" xfId="14259" xr:uid="{00000000-0005-0000-0000-000008280000}"/>
    <cellStyle name="Обычный 6 12 3 3" xfId="8139" xr:uid="{00000000-0005-0000-0000-000009280000}"/>
    <cellStyle name="Обычный 6 12 3 3 2" xfId="12628" xr:uid="{00000000-0005-0000-0000-00000A280000}"/>
    <cellStyle name="Обычный 6 12 3 3 3" xfId="14262" xr:uid="{00000000-0005-0000-0000-00000B280000}"/>
    <cellStyle name="Обычный 6 12 3 4" xfId="8140" xr:uid="{00000000-0005-0000-0000-00000C280000}"/>
    <cellStyle name="Обычный 6 12 3 4 2" xfId="12629" xr:uid="{00000000-0005-0000-0000-00000D280000}"/>
    <cellStyle name="Обычный 6 12 3 4 3" xfId="14263" xr:uid="{00000000-0005-0000-0000-00000E280000}"/>
    <cellStyle name="Обычный 6 12 3 5" xfId="12624" xr:uid="{00000000-0005-0000-0000-00000F280000}"/>
    <cellStyle name="Обычный 6 12 3 6" xfId="14258" xr:uid="{00000000-0005-0000-0000-000010280000}"/>
    <cellStyle name="Обычный 6 12 4" xfId="8141" xr:uid="{00000000-0005-0000-0000-000011280000}"/>
    <cellStyle name="Обычный 6 12 4 2" xfId="8142" xr:uid="{00000000-0005-0000-0000-000012280000}"/>
    <cellStyle name="Обычный 6 12 4 2 2" xfId="12631" xr:uid="{00000000-0005-0000-0000-000013280000}"/>
    <cellStyle name="Обычный 6 12 4 2 3" xfId="14265" xr:uid="{00000000-0005-0000-0000-000014280000}"/>
    <cellStyle name="Обычный 6 12 4 3" xfId="8143" xr:uid="{00000000-0005-0000-0000-000015280000}"/>
    <cellStyle name="Обычный 6 12 4 3 2" xfId="12632" xr:uid="{00000000-0005-0000-0000-000016280000}"/>
    <cellStyle name="Обычный 6 12 4 3 3" xfId="14266" xr:uid="{00000000-0005-0000-0000-000017280000}"/>
    <cellStyle name="Обычный 6 12 4 4" xfId="12630" xr:uid="{00000000-0005-0000-0000-000018280000}"/>
    <cellStyle name="Обычный 6 12 4 5" xfId="14264" xr:uid="{00000000-0005-0000-0000-000019280000}"/>
    <cellStyle name="Обычный 6 12 5" xfId="8144" xr:uid="{00000000-0005-0000-0000-00001A280000}"/>
    <cellStyle name="Обычный 6 12 5 2" xfId="8145" xr:uid="{00000000-0005-0000-0000-00001B280000}"/>
    <cellStyle name="Обычный 6 12 5 2 2" xfId="12634" xr:uid="{00000000-0005-0000-0000-00001C280000}"/>
    <cellStyle name="Обычный 6 12 5 2 3" xfId="14268" xr:uid="{00000000-0005-0000-0000-00001D280000}"/>
    <cellStyle name="Обычный 6 12 5 3" xfId="12633" xr:uid="{00000000-0005-0000-0000-00001E280000}"/>
    <cellStyle name="Обычный 6 12 5 4" xfId="14267" xr:uid="{00000000-0005-0000-0000-00001F280000}"/>
    <cellStyle name="Обычный 6 12 6" xfId="8146" xr:uid="{00000000-0005-0000-0000-000020280000}"/>
    <cellStyle name="Обычный 6 12 6 2" xfId="12635" xr:uid="{00000000-0005-0000-0000-000021280000}"/>
    <cellStyle name="Обычный 6 12 6 3" xfId="14269" xr:uid="{00000000-0005-0000-0000-000022280000}"/>
    <cellStyle name="Обычный 6 12 7" xfId="12609" xr:uid="{00000000-0005-0000-0000-000023280000}"/>
    <cellStyle name="Обычный 6 12 8" xfId="14243" xr:uid="{00000000-0005-0000-0000-000024280000}"/>
    <cellStyle name="Обычный 6 13" xfId="8147" xr:uid="{00000000-0005-0000-0000-000025280000}"/>
    <cellStyle name="Обычный 6 13 2" xfId="8148" xr:uid="{00000000-0005-0000-0000-000026280000}"/>
    <cellStyle name="Обычный 6 13 2 2" xfId="8149" xr:uid="{00000000-0005-0000-0000-000027280000}"/>
    <cellStyle name="Обычный 6 13 2 2 2" xfId="8150" xr:uid="{00000000-0005-0000-0000-000028280000}"/>
    <cellStyle name="Обычный 6 13 2 2 2 2" xfId="8151" xr:uid="{00000000-0005-0000-0000-000029280000}"/>
    <cellStyle name="Обычный 6 13 2 2 2 2 2" xfId="12640" xr:uid="{00000000-0005-0000-0000-00002A280000}"/>
    <cellStyle name="Обычный 6 13 2 2 2 2 3" xfId="14274" xr:uid="{00000000-0005-0000-0000-00002B280000}"/>
    <cellStyle name="Обычный 6 13 2 2 2 3" xfId="8152" xr:uid="{00000000-0005-0000-0000-00002C280000}"/>
    <cellStyle name="Обычный 6 13 2 2 2 3 2" xfId="12641" xr:uid="{00000000-0005-0000-0000-00002D280000}"/>
    <cellStyle name="Обычный 6 13 2 2 2 3 3" xfId="14275" xr:uid="{00000000-0005-0000-0000-00002E280000}"/>
    <cellStyle name="Обычный 6 13 2 2 2 4" xfId="12639" xr:uid="{00000000-0005-0000-0000-00002F280000}"/>
    <cellStyle name="Обычный 6 13 2 2 2 5" xfId="14273" xr:uid="{00000000-0005-0000-0000-000030280000}"/>
    <cellStyle name="Обычный 6 13 2 2 3" xfId="8153" xr:uid="{00000000-0005-0000-0000-000031280000}"/>
    <cellStyle name="Обычный 6 13 2 2 3 2" xfId="12642" xr:uid="{00000000-0005-0000-0000-000032280000}"/>
    <cellStyle name="Обычный 6 13 2 2 3 3" xfId="14276" xr:uid="{00000000-0005-0000-0000-000033280000}"/>
    <cellStyle name="Обычный 6 13 2 2 4" xfId="8154" xr:uid="{00000000-0005-0000-0000-000034280000}"/>
    <cellStyle name="Обычный 6 13 2 2 4 2" xfId="12643" xr:uid="{00000000-0005-0000-0000-000035280000}"/>
    <cellStyle name="Обычный 6 13 2 2 4 3" xfId="14277" xr:uid="{00000000-0005-0000-0000-000036280000}"/>
    <cellStyle name="Обычный 6 13 2 2 5" xfId="12638" xr:uid="{00000000-0005-0000-0000-000037280000}"/>
    <cellStyle name="Обычный 6 13 2 2 6" xfId="14272" xr:uid="{00000000-0005-0000-0000-000038280000}"/>
    <cellStyle name="Обычный 6 13 2 3" xfId="8155" xr:uid="{00000000-0005-0000-0000-000039280000}"/>
    <cellStyle name="Обычный 6 13 2 3 2" xfId="8156" xr:uid="{00000000-0005-0000-0000-00003A280000}"/>
    <cellStyle name="Обычный 6 13 2 3 2 2" xfId="12645" xr:uid="{00000000-0005-0000-0000-00003B280000}"/>
    <cellStyle name="Обычный 6 13 2 3 2 3" xfId="14279" xr:uid="{00000000-0005-0000-0000-00003C280000}"/>
    <cellStyle name="Обычный 6 13 2 3 3" xfId="8157" xr:uid="{00000000-0005-0000-0000-00003D280000}"/>
    <cellStyle name="Обычный 6 13 2 3 3 2" xfId="12646" xr:uid="{00000000-0005-0000-0000-00003E280000}"/>
    <cellStyle name="Обычный 6 13 2 3 3 3" xfId="14280" xr:uid="{00000000-0005-0000-0000-00003F280000}"/>
    <cellStyle name="Обычный 6 13 2 3 4" xfId="12644" xr:uid="{00000000-0005-0000-0000-000040280000}"/>
    <cellStyle name="Обычный 6 13 2 3 5" xfId="14278" xr:uid="{00000000-0005-0000-0000-000041280000}"/>
    <cellStyle name="Обычный 6 13 2 4" xfId="8158" xr:uid="{00000000-0005-0000-0000-000042280000}"/>
    <cellStyle name="Обычный 6 13 2 4 2" xfId="8159" xr:uid="{00000000-0005-0000-0000-000043280000}"/>
    <cellStyle name="Обычный 6 13 2 4 2 2" xfId="12648" xr:uid="{00000000-0005-0000-0000-000044280000}"/>
    <cellStyle name="Обычный 6 13 2 4 2 3" xfId="14282" xr:uid="{00000000-0005-0000-0000-000045280000}"/>
    <cellStyle name="Обычный 6 13 2 4 3" xfId="12647" xr:uid="{00000000-0005-0000-0000-000046280000}"/>
    <cellStyle name="Обычный 6 13 2 4 4" xfId="14281" xr:uid="{00000000-0005-0000-0000-000047280000}"/>
    <cellStyle name="Обычный 6 13 2 5" xfId="8160" xr:uid="{00000000-0005-0000-0000-000048280000}"/>
    <cellStyle name="Обычный 6 13 2 5 2" xfId="12649" xr:uid="{00000000-0005-0000-0000-000049280000}"/>
    <cellStyle name="Обычный 6 13 2 5 3" xfId="14283" xr:uid="{00000000-0005-0000-0000-00004A280000}"/>
    <cellStyle name="Обычный 6 13 2 6" xfId="12637" xr:uid="{00000000-0005-0000-0000-00004B280000}"/>
    <cellStyle name="Обычный 6 13 2 7" xfId="14271" xr:uid="{00000000-0005-0000-0000-00004C280000}"/>
    <cellStyle name="Обычный 6 13 3" xfId="8161" xr:uid="{00000000-0005-0000-0000-00004D280000}"/>
    <cellStyle name="Обычный 6 13 3 2" xfId="8162" xr:uid="{00000000-0005-0000-0000-00004E280000}"/>
    <cellStyle name="Обычный 6 13 3 2 2" xfId="8163" xr:uid="{00000000-0005-0000-0000-00004F280000}"/>
    <cellStyle name="Обычный 6 13 3 2 2 2" xfId="12652" xr:uid="{00000000-0005-0000-0000-000050280000}"/>
    <cellStyle name="Обычный 6 13 3 2 2 3" xfId="14286" xr:uid="{00000000-0005-0000-0000-000051280000}"/>
    <cellStyle name="Обычный 6 13 3 2 3" xfId="8164" xr:uid="{00000000-0005-0000-0000-000052280000}"/>
    <cellStyle name="Обычный 6 13 3 2 3 2" xfId="12653" xr:uid="{00000000-0005-0000-0000-000053280000}"/>
    <cellStyle name="Обычный 6 13 3 2 3 3" xfId="14287" xr:uid="{00000000-0005-0000-0000-000054280000}"/>
    <cellStyle name="Обычный 6 13 3 2 4" xfId="12651" xr:uid="{00000000-0005-0000-0000-000055280000}"/>
    <cellStyle name="Обычный 6 13 3 2 5" xfId="14285" xr:uid="{00000000-0005-0000-0000-000056280000}"/>
    <cellStyle name="Обычный 6 13 3 3" xfId="8165" xr:uid="{00000000-0005-0000-0000-000057280000}"/>
    <cellStyle name="Обычный 6 13 3 3 2" xfId="12654" xr:uid="{00000000-0005-0000-0000-000058280000}"/>
    <cellStyle name="Обычный 6 13 3 3 3" xfId="14288" xr:uid="{00000000-0005-0000-0000-000059280000}"/>
    <cellStyle name="Обычный 6 13 3 4" xfId="8166" xr:uid="{00000000-0005-0000-0000-00005A280000}"/>
    <cellStyle name="Обычный 6 13 3 4 2" xfId="12655" xr:uid="{00000000-0005-0000-0000-00005B280000}"/>
    <cellStyle name="Обычный 6 13 3 4 3" xfId="14289" xr:uid="{00000000-0005-0000-0000-00005C280000}"/>
    <cellStyle name="Обычный 6 13 3 5" xfId="12650" xr:uid="{00000000-0005-0000-0000-00005D280000}"/>
    <cellStyle name="Обычный 6 13 3 6" xfId="14284" xr:uid="{00000000-0005-0000-0000-00005E280000}"/>
    <cellStyle name="Обычный 6 13 4" xfId="8167" xr:uid="{00000000-0005-0000-0000-00005F280000}"/>
    <cellStyle name="Обычный 6 13 4 2" xfId="8168" xr:uid="{00000000-0005-0000-0000-000060280000}"/>
    <cellStyle name="Обычный 6 13 4 2 2" xfId="12657" xr:uid="{00000000-0005-0000-0000-000061280000}"/>
    <cellStyle name="Обычный 6 13 4 2 3" xfId="14291" xr:uid="{00000000-0005-0000-0000-000062280000}"/>
    <cellStyle name="Обычный 6 13 4 3" xfId="8169" xr:uid="{00000000-0005-0000-0000-000063280000}"/>
    <cellStyle name="Обычный 6 13 4 3 2" xfId="12658" xr:uid="{00000000-0005-0000-0000-000064280000}"/>
    <cellStyle name="Обычный 6 13 4 3 3" xfId="14292" xr:uid="{00000000-0005-0000-0000-000065280000}"/>
    <cellStyle name="Обычный 6 13 4 4" xfId="12656" xr:uid="{00000000-0005-0000-0000-000066280000}"/>
    <cellStyle name="Обычный 6 13 4 5" xfId="14290" xr:uid="{00000000-0005-0000-0000-000067280000}"/>
    <cellStyle name="Обычный 6 13 5" xfId="8170" xr:uid="{00000000-0005-0000-0000-000068280000}"/>
    <cellStyle name="Обычный 6 13 5 2" xfId="8171" xr:uid="{00000000-0005-0000-0000-000069280000}"/>
    <cellStyle name="Обычный 6 13 5 2 2" xfId="12660" xr:uid="{00000000-0005-0000-0000-00006A280000}"/>
    <cellStyle name="Обычный 6 13 5 2 3" xfId="14294" xr:uid="{00000000-0005-0000-0000-00006B280000}"/>
    <cellStyle name="Обычный 6 13 5 3" xfId="12659" xr:uid="{00000000-0005-0000-0000-00006C280000}"/>
    <cellStyle name="Обычный 6 13 5 4" xfId="14293" xr:uid="{00000000-0005-0000-0000-00006D280000}"/>
    <cellStyle name="Обычный 6 13 6" xfId="8172" xr:uid="{00000000-0005-0000-0000-00006E280000}"/>
    <cellStyle name="Обычный 6 13 6 2" xfId="12661" xr:uid="{00000000-0005-0000-0000-00006F280000}"/>
    <cellStyle name="Обычный 6 13 6 3" xfId="14295" xr:uid="{00000000-0005-0000-0000-000070280000}"/>
    <cellStyle name="Обычный 6 13 7" xfId="12636" xr:uid="{00000000-0005-0000-0000-000071280000}"/>
    <cellStyle name="Обычный 6 13 8" xfId="14270" xr:uid="{00000000-0005-0000-0000-000072280000}"/>
    <cellStyle name="Обычный 6 14" xfId="8173" xr:uid="{00000000-0005-0000-0000-000073280000}"/>
    <cellStyle name="Обычный 6 14 2" xfId="8174" xr:uid="{00000000-0005-0000-0000-000074280000}"/>
    <cellStyle name="Обычный 6 14 2 2" xfId="8175" xr:uid="{00000000-0005-0000-0000-000075280000}"/>
    <cellStyle name="Обычный 6 14 2 2 2" xfId="8176" xr:uid="{00000000-0005-0000-0000-000076280000}"/>
    <cellStyle name="Обычный 6 14 2 2 2 2" xfId="8177" xr:uid="{00000000-0005-0000-0000-000077280000}"/>
    <cellStyle name="Обычный 6 14 2 2 2 2 2" xfId="12666" xr:uid="{00000000-0005-0000-0000-000078280000}"/>
    <cellStyle name="Обычный 6 14 2 2 2 2 3" xfId="14300" xr:uid="{00000000-0005-0000-0000-000079280000}"/>
    <cellStyle name="Обычный 6 14 2 2 2 3" xfId="8178" xr:uid="{00000000-0005-0000-0000-00007A280000}"/>
    <cellStyle name="Обычный 6 14 2 2 2 3 2" xfId="12667" xr:uid="{00000000-0005-0000-0000-00007B280000}"/>
    <cellStyle name="Обычный 6 14 2 2 2 3 3" xfId="14301" xr:uid="{00000000-0005-0000-0000-00007C280000}"/>
    <cellStyle name="Обычный 6 14 2 2 2 4" xfId="12665" xr:uid="{00000000-0005-0000-0000-00007D280000}"/>
    <cellStyle name="Обычный 6 14 2 2 2 5" xfId="14299" xr:uid="{00000000-0005-0000-0000-00007E280000}"/>
    <cellStyle name="Обычный 6 14 2 2 3" xfId="8179" xr:uid="{00000000-0005-0000-0000-00007F280000}"/>
    <cellStyle name="Обычный 6 14 2 2 3 2" xfId="12668" xr:uid="{00000000-0005-0000-0000-000080280000}"/>
    <cellStyle name="Обычный 6 14 2 2 3 3" xfId="14302" xr:uid="{00000000-0005-0000-0000-000081280000}"/>
    <cellStyle name="Обычный 6 14 2 2 4" xfId="8180" xr:uid="{00000000-0005-0000-0000-000082280000}"/>
    <cellStyle name="Обычный 6 14 2 2 4 2" xfId="12669" xr:uid="{00000000-0005-0000-0000-000083280000}"/>
    <cellStyle name="Обычный 6 14 2 2 4 3" xfId="14303" xr:uid="{00000000-0005-0000-0000-000084280000}"/>
    <cellStyle name="Обычный 6 14 2 2 5" xfId="8181" xr:uid="{00000000-0005-0000-0000-000085280000}"/>
    <cellStyle name="Обычный 6 14 2 2 5 2" xfId="12670" xr:uid="{00000000-0005-0000-0000-000086280000}"/>
    <cellStyle name="Обычный 6 14 2 2 5 3" xfId="14304" xr:uid="{00000000-0005-0000-0000-000087280000}"/>
    <cellStyle name="Обычный 6 14 2 2 6" xfId="12664" xr:uid="{00000000-0005-0000-0000-000088280000}"/>
    <cellStyle name="Обычный 6 14 2 2 7" xfId="14298" xr:uid="{00000000-0005-0000-0000-000089280000}"/>
    <cellStyle name="Обычный 6 14 2 3" xfId="8182" xr:uid="{00000000-0005-0000-0000-00008A280000}"/>
    <cellStyle name="Обычный 6 14 2 3 2" xfId="8183" xr:uid="{00000000-0005-0000-0000-00008B280000}"/>
    <cellStyle name="Обычный 6 14 2 3 2 2" xfId="12672" xr:uid="{00000000-0005-0000-0000-00008C280000}"/>
    <cellStyle name="Обычный 6 14 2 3 2 3" xfId="14306" xr:uid="{00000000-0005-0000-0000-00008D280000}"/>
    <cellStyle name="Обычный 6 14 2 3 3" xfId="8184" xr:uid="{00000000-0005-0000-0000-00008E280000}"/>
    <cellStyle name="Обычный 6 14 2 3 3 2" xfId="12673" xr:uid="{00000000-0005-0000-0000-00008F280000}"/>
    <cellStyle name="Обычный 6 14 2 3 3 3" xfId="14307" xr:uid="{00000000-0005-0000-0000-000090280000}"/>
    <cellStyle name="Обычный 6 14 2 3 4" xfId="12671" xr:uid="{00000000-0005-0000-0000-000091280000}"/>
    <cellStyle name="Обычный 6 14 2 3 5" xfId="14305" xr:uid="{00000000-0005-0000-0000-000092280000}"/>
    <cellStyle name="Обычный 6 14 2 4" xfId="8185" xr:uid="{00000000-0005-0000-0000-000093280000}"/>
    <cellStyle name="Обычный 6 14 2 4 2" xfId="8186" xr:uid="{00000000-0005-0000-0000-000094280000}"/>
    <cellStyle name="Обычный 6 14 2 4 2 2" xfId="12675" xr:uid="{00000000-0005-0000-0000-000095280000}"/>
    <cellStyle name="Обычный 6 14 2 4 2 3" xfId="14309" xr:uid="{00000000-0005-0000-0000-000096280000}"/>
    <cellStyle name="Обычный 6 14 2 4 3" xfId="12674" xr:uid="{00000000-0005-0000-0000-000097280000}"/>
    <cellStyle name="Обычный 6 14 2 4 4" xfId="14308" xr:uid="{00000000-0005-0000-0000-000098280000}"/>
    <cellStyle name="Обычный 6 14 2 5" xfId="8187" xr:uid="{00000000-0005-0000-0000-000099280000}"/>
    <cellStyle name="Обычный 6 14 2 5 2" xfId="12676" xr:uid="{00000000-0005-0000-0000-00009A280000}"/>
    <cellStyle name="Обычный 6 14 2 5 3" xfId="14310" xr:uid="{00000000-0005-0000-0000-00009B280000}"/>
    <cellStyle name="Обычный 6 14 2 6" xfId="12663" xr:uid="{00000000-0005-0000-0000-00009C280000}"/>
    <cellStyle name="Обычный 6 14 2 7" xfId="14297" xr:uid="{00000000-0005-0000-0000-00009D280000}"/>
    <cellStyle name="Обычный 6 14 3" xfId="8188" xr:uid="{00000000-0005-0000-0000-00009E280000}"/>
    <cellStyle name="Обычный 6 14 3 2" xfId="8189" xr:uid="{00000000-0005-0000-0000-00009F280000}"/>
    <cellStyle name="Обычный 6 14 3 2 2" xfId="8190" xr:uid="{00000000-0005-0000-0000-0000A0280000}"/>
    <cellStyle name="Обычный 6 14 3 2 2 2" xfId="12679" xr:uid="{00000000-0005-0000-0000-0000A1280000}"/>
    <cellStyle name="Обычный 6 14 3 2 2 3" xfId="14313" xr:uid="{00000000-0005-0000-0000-0000A2280000}"/>
    <cellStyle name="Обычный 6 14 3 2 3" xfId="8191" xr:uid="{00000000-0005-0000-0000-0000A3280000}"/>
    <cellStyle name="Обычный 6 14 3 2 3 2" xfId="12680" xr:uid="{00000000-0005-0000-0000-0000A4280000}"/>
    <cellStyle name="Обычный 6 14 3 2 3 3" xfId="14314" xr:uid="{00000000-0005-0000-0000-0000A5280000}"/>
    <cellStyle name="Обычный 6 14 3 2 4" xfId="12678" xr:uid="{00000000-0005-0000-0000-0000A6280000}"/>
    <cellStyle name="Обычный 6 14 3 2 5" xfId="14312" xr:uid="{00000000-0005-0000-0000-0000A7280000}"/>
    <cellStyle name="Обычный 6 14 3 3" xfId="8192" xr:uid="{00000000-0005-0000-0000-0000A8280000}"/>
    <cellStyle name="Обычный 6 14 3 3 2" xfId="12681" xr:uid="{00000000-0005-0000-0000-0000A9280000}"/>
    <cellStyle name="Обычный 6 14 3 3 3" xfId="14315" xr:uid="{00000000-0005-0000-0000-0000AA280000}"/>
    <cellStyle name="Обычный 6 14 3 4" xfId="8193" xr:uid="{00000000-0005-0000-0000-0000AB280000}"/>
    <cellStyle name="Обычный 6 14 3 4 2" xfId="12682" xr:uid="{00000000-0005-0000-0000-0000AC280000}"/>
    <cellStyle name="Обычный 6 14 3 4 3" xfId="14316" xr:uid="{00000000-0005-0000-0000-0000AD280000}"/>
    <cellStyle name="Обычный 6 14 3 5" xfId="8194" xr:uid="{00000000-0005-0000-0000-0000AE280000}"/>
    <cellStyle name="Обычный 6 14 3 5 2" xfId="12683" xr:uid="{00000000-0005-0000-0000-0000AF280000}"/>
    <cellStyle name="Обычный 6 14 3 5 3" xfId="14317" xr:uid="{00000000-0005-0000-0000-0000B0280000}"/>
    <cellStyle name="Обычный 6 14 3 6" xfId="12677" xr:uid="{00000000-0005-0000-0000-0000B1280000}"/>
    <cellStyle name="Обычный 6 14 3 7" xfId="14311" xr:uid="{00000000-0005-0000-0000-0000B2280000}"/>
    <cellStyle name="Обычный 6 14 4" xfId="8195" xr:uid="{00000000-0005-0000-0000-0000B3280000}"/>
    <cellStyle name="Обычный 6 14 4 2" xfId="8196" xr:uid="{00000000-0005-0000-0000-0000B4280000}"/>
    <cellStyle name="Обычный 6 14 4 2 2" xfId="12685" xr:uid="{00000000-0005-0000-0000-0000B5280000}"/>
    <cellStyle name="Обычный 6 14 4 2 3" xfId="14319" xr:uid="{00000000-0005-0000-0000-0000B6280000}"/>
    <cellStyle name="Обычный 6 14 4 3" xfId="8197" xr:uid="{00000000-0005-0000-0000-0000B7280000}"/>
    <cellStyle name="Обычный 6 14 4 3 2" xfId="12686" xr:uid="{00000000-0005-0000-0000-0000B8280000}"/>
    <cellStyle name="Обычный 6 14 4 3 3" xfId="14320" xr:uid="{00000000-0005-0000-0000-0000B9280000}"/>
    <cellStyle name="Обычный 6 14 4 4" xfId="12684" xr:uid="{00000000-0005-0000-0000-0000BA280000}"/>
    <cellStyle name="Обычный 6 14 4 5" xfId="14318" xr:uid="{00000000-0005-0000-0000-0000BB280000}"/>
    <cellStyle name="Обычный 6 14 5" xfId="8198" xr:uid="{00000000-0005-0000-0000-0000BC280000}"/>
    <cellStyle name="Обычный 6 14 5 2" xfId="8199" xr:uid="{00000000-0005-0000-0000-0000BD280000}"/>
    <cellStyle name="Обычный 6 14 5 2 2" xfId="12688" xr:uid="{00000000-0005-0000-0000-0000BE280000}"/>
    <cellStyle name="Обычный 6 14 5 2 3" xfId="14322" xr:uid="{00000000-0005-0000-0000-0000BF280000}"/>
    <cellStyle name="Обычный 6 14 5 3" xfId="12687" xr:uid="{00000000-0005-0000-0000-0000C0280000}"/>
    <cellStyle name="Обычный 6 14 5 4" xfId="14321" xr:uid="{00000000-0005-0000-0000-0000C1280000}"/>
    <cellStyle name="Обычный 6 14 6" xfId="8200" xr:uid="{00000000-0005-0000-0000-0000C2280000}"/>
    <cellStyle name="Обычный 6 14 6 2" xfId="12689" xr:uid="{00000000-0005-0000-0000-0000C3280000}"/>
    <cellStyle name="Обычный 6 14 6 3" xfId="14323" xr:uid="{00000000-0005-0000-0000-0000C4280000}"/>
    <cellStyle name="Обычный 6 14 7" xfId="12662" xr:uid="{00000000-0005-0000-0000-0000C5280000}"/>
    <cellStyle name="Обычный 6 14 8" xfId="14296" xr:uid="{00000000-0005-0000-0000-0000C6280000}"/>
    <cellStyle name="Обычный 6 15" xfId="8201" xr:uid="{00000000-0005-0000-0000-0000C7280000}"/>
    <cellStyle name="Обычный 6 15 2" xfId="8202" xr:uid="{00000000-0005-0000-0000-0000C8280000}"/>
    <cellStyle name="Обычный 6 15 2 2" xfId="8203" xr:uid="{00000000-0005-0000-0000-0000C9280000}"/>
    <cellStyle name="Обычный 6 15 2 2 2" xfId="8204" xr:uid="{00000000-0005-0000-0000-0000CA280000}"/>
    <cellStyle name="Обычный 6 15 2 2 2 2" xfId="8205" xr:uid="{00000000-0005-0000-0000-0000CB280000}"/>
    <cellStyle name="Обычный 6 15 2 2 2 2 2" xfId="12694" xr:uid="{00000000-0005-0000-0000-0000CC280000}"/>
    <cellStyle name="Обычный 6 15 2 2 2 2 3" xfId="14328" xr:uid="{00000000-0005-0000-0000-0000CD280000}"/>
    <cellStyle name="Обычный 6 15 2 2 2 3" xfId="8206" xr:uid="{00000000-0005-0000-0000-0000CE280000}"/>
    <cellStyle name="Обычный 6 15 2 2 2 3 2" xfId="12695" xr:uid="{00000000-0005-0000-0000-0000CF280000}"/>
    <cellStyle name="Обычный 6 15 2 2 2 3 3" xfId="14329" xr:uid="{00000000-0005-0000-0000-0000D0280000}"/>
    <cellStyle name="Обычный 6 15 2 2 2 4" xfId="12693" xr:uid="{00000000-0005-0000-0000-0000D1280000}"/>
    <cellStyle name="Обычный 6 15 2 2 2 5" xfId="14327" xr:uid="{00000000-0005-0000-0000-0000D2280000}"/>
    <cellStyle name="Обычный 6 15 2 2 3" xfId="8207" xr:uid="{00000000-0005-0000-0000-0000D3280000}"/>
    <cellStyle name="Обычный 6 15 2 2 3 2" xfId="12696" xr:uid="{00000000-0005-0000-0000-0000D4280000}"/>
    <cellStyle name="Обычный 6 15 2 2 3 3" xfId="14330" xr:uid="{00000000-0005-0000-0000-0000D5280000}"/>
    <cellStyle name="Обычный 6 15 2 2 4" xfId="8208" xr:uid="{00000000-0005-0000-0000-0000D6280000}"/>
    <cellStyle name="Обычный 6 15 2 2 4 2" xfId="12697" xr:uid="{00000000-0005-0000-0000-0000D7280000}"/>
    <cellStyle name="Обычный 6 15 2 2 4 3" xfId="14331" xr:uid="{00000000-0005-0000-0000-0000D8280000}"/>
    <cellStyle name="Обычный 6 15 2 2 5" xfId="12692" xr:uid="{00000000-0005-0000-0000-0000D9280000}"/>
    <cellStyle name="Обычный 6 15 2 2 6" xfId="14326" xr:uid="{00000000-0005-0000-0000-0000DA280000}"/>
    <cellStyle name="Обычный 6 15 2 3" xfId="8209" xr:uid="{00000000-0005-0000-0000-0000DB280000}"/>
    <cellStyle name="Обычный 6 15 2 3 2" xfId="8210" xr:uid="{00000000-0005-0000-0000-0000DC280000}"/>
    <cellStyle name="Обычный 6 15 2 3 2 2" xfId="12699" xr:uid="{00000000-0005-0000-0000-0000DD280000}"/>
    <cellStyle name="Обычный 6 15 2 3 2 3" xfId="14333" xr:uid="{00000000-0005-0000-0000-0000DE280000}"/>
    <cellStyle name="Обычный 6 15 2 3 3" xfId="8211" xr:uid="{00000000-0005-0000-0000-0000DF280000}"/>
    <cellStyle name="Обычный 6 15 2 3 3 2" xfId="12700" xr:uid="{00000000-0005-0000-0000-0000E0280000}"/>
    <cellStyle name="Обычный 6 15 2 3 3 3" xfId="14334" xr:uid="{00000000-0005-0000-0000-0000E1280000}"/>
    <cellStyle name="Обычный 6 15 2 3 4" xfId="12698" xr:uid="{00000000-0005-0000-0000-0000E2280000}"/>
    <cellStyle name="Обычный 6 15 2 3 5" xfId="14332" xr:uid="{00000000-0005-0000-0000-0000E3280000}"/>
    <cellStyle name="Обычный 6 15 2 4" xfId="8212" xr:uid="{00000000-0005-0000-0000-0000E4280000}"/>
    <cellStyle name="Обычный 6 15 2 4 2" xfId="8213" xr:uid="{00000000-0005-0000-0000-0000E5280000}"/>
    <cellStyle name="Обычный 6 15 2 4 2 2" xfId="12702" xr:uid="{00000000-0005-0000-0000-0000E6280000}"/>
    <cellStyle name="Обычный 6 15 2 4 2 3" xfId="14336" xr:uid="{00000000-0005-0000-0000-0000E7280000}"/>
    <cellStyle name="Обычный 6 15 2 4 3" xfId="12701" xr:uid="{00000000-0005-0000-0000-0000E8280000}"/>
    <cellStyle name="Обычный 6 15 2 4 4" xfId="14335" xr:uid="{00000000-0005-0000-0000-0000E9280000}"/>
    <cellStyle name="Обычный 6 15 2 5" xfId="8214" xr:uid="{00000000-0005-0000-0000-0000EA280000}"/>
    <cellStyle name="Обычный 6 15 2 5 2" xfId="12703" xr:uid="{00000000-0005-0000-0000-0000EB280000}"/>
    <cellStyle name="Обычный 6 15 2 5 3" xfId="14337" xr:uid="{00000000-0005-0000-0000-0000EC280000}"/>
    <cellStyle name="Обычный 6 15 2 6" xfId="12691" xr:uid="{00000000-0005-0000-0000-0000ED280000}"/>
    <cellStyle name="Обычный 6 15 2 7" xfId="14325" xr:uid="{00000000-0005-0000-0000-0000EE280000}"/>
    <cellStyle name="Обычный 6 15 3" xfId="8215" xr:uid="{00000000-0005-0000-0000-0000EF280000}"/>
    <cellStyle name="Обычный 6 15 3 2" xfId="8216" xr:uid="{00000000-0005-0000-0000-0000F0280000}"/>
    <cellStyle name="Обычный 6 15 3 2 2" xfId="8217" xr:uid="{00000000-0005-0000-0000-0000F1280000}"/>
    <cellStyle name="Обычный 6 15 3 2 2 2" xfId="12706" xr:uid="{00000000-0005-0000-0000-0000F2280000}"/>
    <cellStyle name="Обычный 6 15 3 2 2 3" xfId="14340" xr:uid="{00000000-0005-0000-0000-0000F3280000}"/>
    <cellStyle name="Обычный 6 15 3 2 3" xfId="8218" xr:uid="{00000000-0005-0000-0000-0000F4280000}"/>
    <cellStyle name="Обычный 6 15 3 2 3 2" xfId="12707" xr:uid="{00000000-0005-0000-0000-0000F5280000}"/>
    <cellStyle name="Обычный 6 15 3 2 3 3" xfId="14341" xr:uid="{00000000-0005-0000-0000-0000F6280000}"/>
    <cellStyle name="Обычный 6 15 3 2 4" xfId="12705" xr:uid="{00000000-0005-0000-0000-0000F7280000}"/>
    <cellStyle name="Обычный 6 15 3 2 5" xfId="14339" xr:uid="{00000000-0005-0000-0000-0000F8280000}"/>
    <cellStyle name="Обычный 6 15 3 3" xfId="8219" xr:uid="{00000000-0005-0000-0000-0000F9280000}"/>
    <cellStyle name="Обычный 6 15 3 3 2" xfId="12708" xr:uid="{00000000-0005-0000-0000-0000FA280000}"/>
    <cellStyle name="Обычный 6 15 3 3 3" xfId="14342" xr:uid="{00000000-0005-0000-0000-0000FB280000}"/>
    <cellStyle name="Обычный 6 15 3 4" xfId="8220" xr:uid="{00000000-0005-0000-0000-0000FC280000}"/>
    <cellStyle name="Обычный 6 15 3 4 2" xfId="12709" xr:uid="{00000000-0005-0000-0000-0000FD280000}"/>
    <cellStyle name="Обычный 6 15 3 4 3" xfId="14343" xr:uid="{00000000-0005-0000-0000-0000FE280000}"/>
    <cellStyle name="Обычный 6 15 3 5" xfId="12704" xr:uid="{00000000-0005-0000-0000-0000FF280000}"/>
    <cellStyle name="Обычный 6 15 3 6" xfId="14338" xr:uid="{00000000-0005-0000-0000-000000290000}"/>
    <cellStyle name="Обычный 6 15 4" xfId="8221" xr:uid="{00000000-0005-0000-0000-000001290000}"/>
    <cellStyle name="Обычный 6 15 4 2" xfId="8222" xr:uid="{00000000-0005-0000-0000-000002290000}"/>
    <cellStyle name="Обычный 6 15 4 2 2" xfId="12711" xr:uid="{00000000-0005-0000-0000-000003290000}"/>
    <cellStyle name="Обычный 6 15 4 2 3" xfId="14345" xr:uid="{00000000-0005-0000-0000-000004290000}"/>
    <cellStyle name="Обычный 6 15 4 3" xfId="8223" xr:uid="{00000000-0005-0000-0000-000005290000}"/>
    <cellStyle name="Обычный 6 15 4 3 2" xfId="12712" xr:uid="{00000000-0005-0000-0000-000006290000}"/>
    <cellStyle name="Обычный 6 15 4 3 3" xfId="14346" xr:uid="{00000000-0005-0000-0000-000007290000}"/>
    <cellStyle name="Обычный 6 15 4 4" xfId="12710" xr:uid="{00000000-0005-0000-0000-000008290000}"/>
    <cellStyle name="Обычный 6 15 4 5" xfId="14344" xr:uid="{00000000-0005-0000-0000-000009290000}"/>
    <cellStyle name="Обычный 6 15 5" xfId="8224" xr:uid="{00000000-0005-0000-0000-00000A290000}"/>
    <cellStyle name="Обычный 6 15 5 2" xfId="8225" xr:uid="{00000000-0005-0000-0000-00000B290000}"/>
    <cellStyle name="Обычный 6 15 5 2 2" xfId="12714" xr:uid="{00000000-0005-0000-0000-00000C290000}"/>
    <cellStyle name="Обычный 6 15 5 2 3" xfId="14348" xr:uid="{00000000-0005-0000-0000-00000D290000}"/>
    <cellStyle name="Обычный 6 15 5 3" xfId="12713" xr:uid="{00000000-0005-0000-0000-00000E290000}"/>
    <cellStyle name="Обычный 6 15 5 4" xfId="14347" xr:uid="{00000000-0005-0000-0000-00000F290000}"/>
    <cellStyle name="Обычный 6 15 6" xfId="8226" xr:uid="{00000000-0005-0000-0000-000010290000}"/>
    <cellStyle name="Обычный 6 15 6 2" xfId="12715" xr:uid="{00000000-0005-0000-0000-000011290000}"/>
    <cellStyle name="Обычный 6 15 6 3" xfId="14349" xr:uid="{00000000-0005-0000-0000-000012290000}"/>
    <cellStyle name="Обычный 6 15 7" xfId="8227" xr:uid="{00000000-0005-0000-0000-000013290000}"/>
    <cellStyle name="Обычный 6 15 8" xfId="12690" xr:uid="{00000000-0005-0000-0000-000014290000}"/>
    <cellStyle name="Обычный 6 15 9" xfId="14324" xr:uid="{00000000-0005-0000-0000-000015290000}"/>
    <cellStyle name="Обычный 6 16" xfId="8228" xr:uid="{00000000-0005-0000-0000-000016290000}"/>
    <cellStyle name="Обычный 6 16 2" xfId="8229" xr:uid="{00000000-0005-0000-0000-000017290000}"/>
    <cellStyle name="Обычный 6 16 2 2" xfId="8230" xr:uid="{00000000-0005-0000-0000-000018290000}"/>
    <cellStyle name="Обычный 6 16 2 2 2" xfId="8231" xr:uid="{00000000-0005-0000-0000-000019290000}"/>
    <cellStyle name="Обычный 6 16 2 2 2 2" xfId="8232" xr:uid="{00000000-0005-0000-0000-00001A290000}"/>
    <cellStyle name="Обычный 6 16 2 2 2 2 2" xfId="8233" xr:uid="{00000000-0005-0000-0000-00001B290000}"/>
    <cellStyle name="Обычный 6 16 2 2 2 2 2 2" xfId="12721" xr:uid="{00000000-0005-0000-0000-00001C290000}"/>
    <cellStyle name="Обычный 6 16 2 2 2 2 2 3" xfId="14355" xr:uid="{00000000-0005-0000-0000-00001D290000}"/>
    <cellStyle name="Обычный 6 16 2 2 2 2 3" xfId="8234" xr:uid="{00000000-0005-0000-0000-00001E290000}"/>
    <cellStyle name="Обычный 6 16 2 2 2 2 3 2" xfId="12722" xr:uid="{00000000-0005-0000-0000-00001F290000}"/>
    <cellStyle name="Обычный 6 16 2 2 2 2 3 3" xfId="14356" xr:uid="{00000000-0005-0000-0000-000020290000}"/>
    <cellStyle name="Обычный 6 16 2 2 2 2 4" xfId="12720" xr:uid="{00000000-0005-0000-0000-000021290000}"/>
    <cellStyle name="Обычный 6 16 2 2 2 2 5" xfId="14354" xr:uid="{00000000-0005-0000-0000-000022290000}"/>
    <cellStyle name="Обычный 6 16 2 2 2 3" xfId="8235" xr:uid="{00000000-0005-0000-0000-000023290000}"/>
    <cellStyle name="Обычный 6 16 2 2 2 3 2" xfId="12723" xr:uid="{00000000-0005-0000-0000-000024290000}"/>
    <cellStyle name="Обычный 6 16 2 2 2 3 3" xfId="14357" xr:uid="{00000000-0005-0000-0000-000025290000}"/>
    <cellStyle name="Обычный 6 16 2 2 2 4" xfId="8236" xr:uid="{00000000-0005-0000-0000-000026290000}"/>
    <cellStyle name="Обычный 6 16 2 2 2 4 2" xfId="12724" xr:uid="{00000000-0005-0000-0000-000027290000}"/>
    <cellStyle name="Обычный 6 16 2 2 2 4 3" xfId="14358" xr:uid="{00000000-0005-0000-0000-000028290000}"/>
    <cellStyle name="Обычный 6 16 2 2 2 5" xfId="12719" xr:uid="{00000000-0005-0000-0000-000029290000}"/>
    <cellStyle name="Обычный 6 16 2 2 2 6" xfId="14353" xr:uid="{00000000-0005-0000-0000-00002A290000}"/>
    <cellStyle name="Обычный 6 16 2 2 3" xfId="8237" xr:uid="{00000000-0005-0000-0000-00002B290000}"/>
    <cellStyle name="Обычный 6 16 2 2 3 2" xfId="8238" xr:uid="{00000000-0005-0000-0000-00002C290000}"/>
    <cellStyle name="Обычный 6 16 2 2 3 2 2" xfId="12726" xr:uid="{00000000-0005-0000-0000-00002D290000}"/>
    <cellStyle name="Обычный 6 16 2 2 3 2 3" xfId="14360" xr:uid="{00000000-0005-0000-0000-00002E290000}"/>
    <cellStyle name="Обычный 6 16 2 2 3 3" xfId="8239" xr:uid="{00000000-0005-0000-0000-00002F290000}"/>
    <cellStyle name="Обычный 6 16 2 2 3 3 2" xfId="12727" xr:uid="{00000000-0005-0000-0000-000030290000}"/>
    <cellStyle name="Обычный 6 16 2 2 3 3 3" xfId="14361" xr:uid="{00000000-0005-0000-0000-000031290000}"/>
    <cellStyle name="Обычный 6 16 2 2 3 4" xfId="12725" xr:uid="{00000000-0005-0000-0000-000032290000}"/>
    <cellStyle name="Обычный 6 16 2 2 3 5" xfId="14359" xr:uid="{00000000-0005-0000-0000-000033290000}"/>
    <cellStyle name="Обычный 6 16 2 2 4" xfId="8240" xr:uid="{00000000-0005-0000-0000-000034290000}"/>
    <cellStyle name="Обычный 6 16 2 2 4 2" xfId="8241" xr:uid="{00000000-0005-0000-0000-000035290000}"/>
    <cellStyle name="Обычный 6 16 2 2 4 2 2" xfId="12729" xr:uid="{00000000-0005-0000-0000-000036290000}"/>
    <cellStyle name="Обычный 6 16 2 2 4 2 3" xfId="14363" xr:uid="{00000000-0005-0000-0000-000037290000}"/>
    <cellStyle name="Обычный 6 16 2 2 4 3" xfId="12728" xr:uid="{00000000-0005-0000-0000-000038290000}"/>
    <cellStyle name="Обычный 6 16 2 2 4 4" xfId="14362" xr:uid="{00000000-0005-0000-0000-000039290000}"/>
    <cellStyle name="Обычный 6 16 2 2 5" xfId="8242" xr:uid="{00000000-0005-0000-0000-00003A290000}"/>
    <cellStyle name="Обычный 6 16 2 2 5 2" xfId="12730" xr:uid="{00000000-0005-0000-0000-00003B290000}"/>
    <cellStyle name="Обычный 6 16 2 2 5 3" xfId="14364" xr:uid="{00000000-0005-0000-0000-00003C290000}"/>
    <cellStyle name="Обычный 6 16 2 2 6" xfId="12718" xr:uid="{00000000-0005-0000-0000-00003D290000}"/>
    <cellStyle name="Обычный 6 16 2 2 7" xfId="14352" xr:uid="{00000000-0005-0000-0000-00003E290000}"/>
    <cellStyle name="Обычный 6 16 2 3" xfId="8243" xr:uid="{00000000-0005-0000-0000-00003F290000}"/>
    <cellStyle name="Обычный 6 16 2 3 2" xfId="8244" xr:uid="{00000000-0005-0000-0000-000040290000}"/>
    <cellStyle name="Обычный 6 16 2 3 2 2" xfId="8245" xr:uid="{00000000-0005-0000-0000-000041290000}"/>
    <cellStyle name="Обычный 6 16 2 3 2 2 2" xfId="12733" xr:uid="{00000000-0005-0000-0000-000042290000}"/>
    <cellStyle name="Обычный 6 16 2 3 2 2 3" xfId="14367" xr:uid="{00000000-0005-0000-0000-000043290000}"/>
    <cellStyle name="Обычный 6 16 2 3 2 3" xfId="8246" xr:uid="{00000000-0005-0000-0000-000044290000}"/>
    <cellStyle name="Обычный 6 16 2 3 2 3 2" xfId="12734" xr:uid="{00000000-0005-0000-0000-000045290000}"/>
    <cellStyle name="Обычный 6 16 2 3 2 3 3" xfId="14368" xr:uid="{00000000-0005-0000-0000-000046290000}"/>
    <cellStyle name="Обычный 6 16 2 3 2 4" xfId="12732" xr:uid="{00000000-0005-0000-0000-000047290000}"/>
    <cellStyle name="Обычный 6 16 2 3 2 5" xfId="14366" xr:uid="{00000000-0005-0000-0000-000048290000}"/>
    <cellStyle name="Обычный 6 16 2 3 3" xfId="8247" xr:uid="{00000000-0005-0000-0000-000049290000}"/>
    <cellStyle name="Обычный 6 16 2 3 3 2" xfId="12735" xr:uid="{00000000-0005-0000-0000-00004A290000}"/>
    <cellStyle name="Обычный 6 16 2 3 3 3" xfId="14369" xr:uid="{00000000-0005-0000-0000-00004B290000}"/>
    <cellStyle name="Обычный 6 16 2 3 4" xfId="8248" xr:uid="{00000000-0005-0000-0000-00004C290000}"/>
    <cellStyle name="Обычный 6 16 2 3 4 2" xfId="12736" xr:uid="{00000000-0005-0000-0000-00004D290000}"/>
    <cellStyle name="Обычный 6 16 2 3 4 3" xfId="14370" xr:uid="{00000000-0005-0000-0000-00004E290000}"/>
    <cellStyle name="Обычный 6 16 2 3 5" xfId="12731" xr:uid="{00000000-0005-0000-0000-00004F290000}"/>
    <cellStyle name="Обычный 6 16 2 3 6" xfId="14365" xr:uid="{00000000-0005-0000-0000-000050290000}"/>
    <cellStyle name="Обычный 6 16 2 4" xfId="8249" xr:uid="{00000000-0005-0000-0000-000051290000}"/>
    <cellStyle name="Обычный 6 16 2 4 2" xfId="8250" xr:uid="{00000000-0005-0000-0000-000052290000}"/>
    <cellStyle name="Обычный 6 16 2 4 2 2" xfId="12738" xr:uid="{00000000-0005-0000-0000-000053290000}"/>
    <cellStyle name="Обычный 6 16 2 4 2 3" xfId="14372" xr:uid="{00000000-0005-0000-0000-000054290000}"/>
    <cellStyle name="Обычный 6 16 2 4 3" xfId="8251" xr:uid="{00000000-0005-0000-0000-000055290000}"/>
    <cellStyle name="Обычный 6 16 2 4 3 2" xfId="12739" xr:uid="{00000000-0005-0000-0000-000056290000}"/>
    <cellStyle name="Обычный 6 16 2 4 3 3" xfId="14373" xr:uid="{00000000-0005-0000-0000-000057290000}"/>
    <cellStyle name="Обычный 6 16 2 4 4" xfId="12737" xr:uid="{00000000-0005-0000-0000-000058290000}"/>
    <cellStyle name="Обычный 6 16 2 4 5" xfId="14371" xr:uid="{00000000-0005-0000-0000-000059290000}"/>
    <cellStyle name="Обычный 6 16 2 5" xfId="8252" xr:uid="{00000000-0005-0000-0000-00005A290000}"/>
    <cellStyle name="Обычный 6 16 2 5 2" xfId="8253" xr:uid="{00000000-0005-0000-0000-00005B290000}"/>
    <cellStyle name="Обычный 6 16 2 5 2 2" xfId="12741" xr:uid="{00000000-0005-0000-0000-00005C290000}"/>
    <cellStyle name="Обычный 6 16 2 5 2 3" xfId="14375" xr:uid="{00000000-0005-0000-0000-00005D290000}"/>
    <cellStyle name="Обычный 6 16 2 5 3" xfId="12740" xr:uid="{00000000-0005-0000-0000-00005E290000}"/>
    <cellStyle name="Обычный 6 16 2 5 4" xfId="14374" xr:uid="{00000000-0005-0000-0000-00005F290000}"/>
    <cellStyle name="Обычный 6 16 2 6" xfId="8254" xr:uid="{00000000-0005-0000-0000-000060290000}"/>
    <cellStyle name="Обычный 6 16 2 6 2" xfId="12742" xr:uid="{00000000-0005-0000-0000-000061290000}"/>
    <cellStyle name="Обычный 6 16 2 6 3" xfId="14376" xr:uid="{00000000-0005-0000-0000-000062290000}"/>
    <cellStyle name="Обычный 6 16 2 7" xfId="12717" xr:uid="{00000000-0005-0000-0000-000063290000}"/>
    <cellStyle name="Обычный 6 16 2 8" xfId="14351" xr:uid="{00000000-0005-0000-0000-000064290000}"/>
    <cellStyle name="Обычный 6 16 3" xfId="8255" xr:uid="{00000000-0005-0000-0000-000065290000}"/>
    <cellStyle name="Обычный 6 16 3 2" xfId="8256" xr:uid="{00000000-0005-0000-0000-000066290000}"/>
    <cellStyle name="Обычный 6 16 3 2 2" xfId="8257" xr:uid="{00000000-0005-0000-0000-000067290000}"/>
    <cellStyle name="Обычный 6 16 3 2 2 2" xfId="8258" xr:uid="{00000000-0005-0000-0000-000068290000}"/>
    <cellStyle name="Обычный 6 16 3 2 2 2 2" xfId="12746" xr:uid="{00000000-0005-0000-0000-000069290000}"/>
    <cellStyle name="Обычный 6 16 3 2 2 2 3" xfId="14380" xr:uid="{00000000-0005-0000-0000-00006A290000}"/>
    <cellStyle name="Обычный 6 16 3 2 2 3" xfId="8259" xr:uid="{00000000-0005-0000-0000-00006B290000}"/>
    <cellStyle name="Обычный 6 16 3 2 2 3 2" xfId="12747" xr:uid="{00000000-0005-0000-0000-00006C290000}"/>
    <cellStyle name="Обычный 6 16 3 2 2 3 3" xfId="14381" xr:uid="{00000000-0005-0000-0000-00006D290000}"/>
    <cellStyle name="Обычный 6 16 3 2 2 4" xfId="12745" xr:uid="{00000000-0005-0000-0000-00006E290000}"/>
    <cellStyle name="Обычный 6 16 3 2 2 5" xfId="14379" xr:uid="{00000000-0005-0000-0000-00006F290000}"/>
    <cellStyle name="Обычный 6 16 3 2 3" xfId="8260" xr:uid="{00000000-0005-0000-0000-000070290000}"/>
    <cellStyle name="Обычный 6 16 3 2 3 2" xfId="12748" xr:uid="{00000000-0005-0000-0000-000071290000}"/>
    <cellStyle name="Обычный 6 16 3 2 3 3" xfId="14382" xr:uid="{00000000-0005-0000-0000-000072290000}"/>
    <cellStyle name="Обычный 6 16 3 2 4" xfId="8261" xr:uid="{00000000-0005-0000-0000-000073290000}"/>
    <cellStyle name="Обычный 6 16 3 2 4 2" xfId="12749" xr:uid="{00000000-0005-0000-0000-000074290000}"/>
    <cellStyle name="Обычный 6 16 3 2 4 3" xfId="14383" xr:uid="{00000000-0005-0000-0000-000075290000}"/>
    <cellStyle name="Обычный 6 16 3 2 5" xfId="12744" xr:uid="{00000000-0005-0000-0000-000076290000}"/>
    <cellStyle name="Обычный 6 16 3 2 6" xfId="14378" xr:uid="{00000000-0005-0000-0000-000077290000}"/>
    <cellStyle name="Обычный 6 16 3 3" xfId="8262" xr:uid="{00000000-0005-0000-0000-000078290000}"/>
    <cellStyle name="Обычный 6 16 3 3 2" xfId="8263" xr:uid="{00000000-0005-0000-0000-000079290000}"/>
    <cellStyle name="Обычный 6 16 3 3 2 2" xfId="12751" xr:uid="{00000000-0005-0000-0000-00007A290000}"/>
    <cellStyle name="Обычный 6 16 3 3 2 3" xfId="14385" xr:uid="{00000000-0005-0000-0000-00007B290000}"/>
    <cellStyle name="Обычный 6 16 3 3 3" xfId="8264" xr:uid="{00000000-0005-0000-0000-00007C290000}"/>
    <cellStyle name="Обычный 6 16 3 3 3 2" xfId="12752" xr:uid="{00000000-0005-0000-0000-00007D290000}"/>
    <cellStyle name="Обычный 6 16 3 3 3 3" xfId="14386" xr:uid="{00000000-0005-0000-0000-00007E290000}"/>
    <cellStyle name="Обычный 6 16 3 3 4" xfId="12750" xr:uid="{00000000-0005-0000-0000-00007F290000}"/>
    <cellStyle name="Обычный 6 16 3 3 5" xfId="14384" xr:uid="{00000000-0005-0000-0000-000080290000}"/>
    <cellStyle name="Обычный 6 16 3 4" xfId="8265" xr:uid="{00000000-0005-0000-0000-000081290000}"/>
    <cellStyle name="Обычный 6 16 3 4 2" xfId="8266" xr:uid="{00000000-0005-0000-0000-000082290000}"/>
    <cellStyle name="Обычный 6 16 3 4 2 2" xfId="12754" xr:uid="{00000000-0005-0000-0000-000083290000}"/>
    <cellStyle name="Обычный 6 16 3 4 2 3" xfId="14388" xr:uid="{00000000-0005-0000-0000-000084290000}"/>
    <cellStyle name="Обычный 6 16 3 4 3" xfId="12753" xr:uid="{00000000-0005-0000-0000-000085290000}"/>
    <cellStyle name="Обычный 6 16 3 4 4" xfId="14387" xr:uid="{00000000-0005-0000-0000-000086290000}"/>
    <cellStyle name="Обычный 6 16 3 5" xfId="8267" xr:uid="{00000000-0005-0000-0000-000087290000}"/>
    <cellStyle name="Обычный 6 16 3 5 2" xfId="12755" xr:uid="{00000000-0005-0000-0000-000088290000}"/>
    <cellStyle name="Обычный 6 16 3 5 3" xfId="14389" xr:uid="{00000000-0005-0000-0000-000089290000}"/>
    <cellStyle name="Обычный 6 16 3 6" xfId="12743" xr:uid="{00000000-0005-0000-0000-00008A290000}"/>
    <cellStyle name="Обычный 6 16 3 7" xfId="14377" xr:uid="{00000000-0005-0000-0000-00008B290000}"/>
    <cellStyle name="Обычный 6 16 4" xfId="8268" xr:uid="{00000000-0005-0000-0000-00008C290000}"/>
    <cellStyle name="Обычный 6 16 4 2" xfId="8269" xr:uid="{00000000-0005-0000-0000-00008D290000}"/>
    <cellStyle name="Обычный 6 16 4 2 2" xfId="8270" xr:uid="{00000000-0005-0000-0000-00008E290000}"/>
    <cellStyle name="Обычный 6 16 4 2 2 2" xfId="12758" xr:uid="{00000000-0005-0000-0000-00008F290000}"/>
    <cellStyle name="Обычный 6 16 4 2 2 3" xfId="14392" xr:uid="{00000000-0005-0000-0000-000090290000}"/>
    <cellStyle name="Обычный 6 16 4 2 3" xfId="8271" xr:uid="{00000000-0005-0000-0000-000091290000}"/>
    <cellStyle name="Обычный 6 16 4 2 3 2" xfId="12759" xr:uid="{00000000-0005-0000-0000-000092290000}"/>
    <cellStyle name="Обычный 6 16 4 2 3 3" xfId="14393" xr:uid="{00000000-0005-0000-0000-000093290000}"/>
    <cellStyle name="Обычный 6 16 4 2 4" xfId="12757" xr:uid="{00000000-0005-0000-0000-000094290000}"/>
    <cellStyle name="Обычный 6 16 4 2 5" xfId="14391" xr:uid="{00000000-0005-0000-0000-000095290000}"/>
    <cellStyle name="Обычный 6 16 4 3" xfId="8272" xr:uid="{00000000-0005-0000-0000-000096290000}"/>
    <cellStyle name="Обычный 6 16 4 3 2" xfId="12760" xr:uid="{00000000-0005-0000-0000-000097290000}"/>
    <cellStyle name="Обычный 6 16 4 3 3" xfId="14394" xr:uid="{00000000-0005-0000-0000-000098290000}"/>
    <cellStyle name="Обычный 6 16 4 4" xfId="8273" xr:uid="{00000000-0005-0000-0000-000099290000}"/>
    <cellStyle name="Обычный 6 16 4 4 2" xfId="12761" xr:uid="{00000000-0005-0000-0000-00009A290000}"/>
    <cellStyle name="Обычный 6 16 4 4 3" xfId="14395" xr:uid="{00000000-0005-0000-0000-00009B290000}"/>
    <cellStyle name="Обычный 6 16 4 5" xfId="12756" xr:uid="{00000000-0005-0000-0000-00009C290000}"/>
    <cellStyle name="Обычный 6 16 4 6" xfId="14390" xr:uid="{00000000-0005-0000-0000-00009D290000}"/>
    <cellStyle name="Обычный 6 16 5" xfId="8274" xr:uid="{00000000-0005-0000-0000-00009E290000}"/>
    <cellStyle name="Обычный 6 16 5 2" xfId="8275" xr:uid="{00000000-0005-0000-0000-00009F290000}"/>
    <cellStyle name="Обычный 6 16 5 2 2" xfId="12763" xr:uid="{00000000-0005-0000-0000-0000A0290000}"/>
    <cellStyle name="Обычный 6 16 5 2 3" xfId="14397" xr:uid="{00000000-0005-0000-0000-0000A1290000}"/>
    <cellStyle name="Обычный 6 16 5 3" xfId="8276" xr:uid="{00000000-0005-0000-0000-0000A2290000}"/>
    <cellStyle name="Обычный 6 16 5 3 2" xfId="12764" xr:uid="{00000000-0005-0000-0000-0000A3290000}"/>
    <cellStyle name="Обычный 6 16 5 3 3" xfId="14398" xr:uid="{00000000-0005-0000-0000-0000A4290000}"/>
    <cellStyle name="Обычный 6 16 5 4" xfId="12762" xr:uid="{00000000-0005-0000-0000-0000A5290000}"/>
    <cellStyle name="Обычный 6 16 5 5" xfId="14396" xr:uid="{00000000-0005-0000-0000-0000A6290000}"/>
    <cellStyle name="Обычный 6 16 6" xfId="8277" xr:uid="{00000000-0005-0000-0000-0000A7290000}"/>
    <cellStyle name="Обычный 6 16 6 2" xfId="8278" xr:uid="{00000000-0005-0000-0000-0000A8290000}"/>
    <cellStyle name="Обычный 6 16 6 2 2" xfId="12766" xr:uid="{00000000-0005-0000-0000-0000A9290000}"/>
    <cellStyle name="Обычный 6 16 6 2 3" xfId="14400" xr:uid="{00000000-0005-0000-0000-0000AA290000}"/>
    <cellStyle name="Обычный 6 16 6 3" xfId="12765" xr:uid="{00000000-0005-0000-0000-0000AB290000}"/>
    <cellStyle name="Обычный 6 16 6 4" xfId="14399" xr:uid="{00000000-0005-0000-0000-0000AC290000}"/>
    <cellStyle name="Обычный 6 16 7" xfId="8279" xr:uid="{00000000-0005-0000-0000-0000AD290000}"/>
    <cellStyle name="Обычный 6 16 7 2" xfId="12767" xr:uid="{00000000-0005-0000-0000-0000AE290000}"/>
    <cellStyle name="Обычный 6 16 7 3" xfId="14401" xr:uid="{00000000-0005-0000-0000-0000AF290000}"/>
    <cellStyle name="Обычный 6 16 8" xfId="12716" xr:uid="{00000000-0005-0000-0000-0000B0290000}"/>
    <cellStyle name="Обычный 6 16 9" xfId="14350" xr:uid="{00000000-0005-0000-0000-0000B1290000}"/>
    <cellStyle name="Обычный 6 17" xfId="8280" xr:uid="{00000000-0005-0000-0000-0000B2290000}"/>
    <cellStyle name="Обычный 6 17 2" xfId="8281" xr:uid="{00000000-0005-0000-0000-0000B3290000}"/>
    <cellStyle name="Обычный 6 17 2 2" xfId="8282" xr:uid="{00000000-0005-0000-0000-0000B4290000}"/>
    <cellStyle name="Обычный 6 17 2 2 2" xfId="8283" xr:uid="{00000000-0005-0000-0000-0000B5290000}"/>
    <cellStyle name="Обычный 6 17 2 2 2 2" xfId="12771" xr:uid="{00000000-0005-0000-0000-0000B6290000}"/>
    <cellStyle name="Обычный 6 17 2 2 2 3" xfId="14405" xr:uid="{00000000-0005-0000-0000-0000B7290000}"/>
    <cellStyle name="Обычный 6 17 2 2 3" xfId="8284" xr:uid="{00000000-0005-0000-0000-0000B8290000}"/>
    <cellStyle name="Обычный 6 17 2 2 3 2" xfId="12772" xr:uid="{00000000-0005-0000-0000-0000B9290000}"/>
    <cellStyle name="Обычный 6 17 2 2 3 3" xfId="14406" xr:uid="{00000000-0005-0000-0000-0000BA290000}"/>
    <cellStyle name="Обычный 6 17 2 2 4" xfId="12770" xr:uid="{00000000-0005-0000-0000-0000BB290000}"/>
    <cellStyle name="Обычный 6 17 2 2 5" xfId="14404" xr:uid="{00000000-0005-0000-0000-0000BC290000}"/>
    <cellStyle name="Обычный 6 17 2 3" xfId="8285" xr:uid="{00000000-0005-0000-0000-0000BD290000}"/>
    <cellStyle name="Обычный 6 17 2 3 2" xfId="12773" xr:uid="{00000000-0005-0000-0000-0000BE290000}"/>
    <cellStyle name="Обычный 6 17 2 3 3" xfId="14407" xr:uid="{00000000-0005-0000-0000-0000BF290000}"/>
    <cellStyle name="Обычный 6 17 2 4" xfId="8286" xr:uid="{00000000-0005-0000-0000-0000C0290000}"/>
    <cellStyle name="Обычный 6 17 2 4 2" xfId="12774" xr:uid="{00000000-0005-0000-0000-0000C1290000}"/>
    <cellStyle name="Обычный 6 17 2 4 3" xfId="14408" xr:uid="{00000000-0005-0000-0000-0000C2290000}"/>
    <cellStyle name="Обычный 6 17 2 5" xfId="12769" xr:uid="{00000000-0005-0000-0000-0000C3290000}"/>
    <cellStyle name="Обычный 6 17 2 6" xfId="14403" xr:uid="{00000000-0005-0000-0000-0000C4290000}"/>
    <cellStyle name="Обычный 6 17 3" xfId="8287" xr:uid="{00000000-0005-0000-0000-0000C5290000}"/>
    <cellStyle name="Обычный 6 17 3 2" xfId="8288" xr:uid="{00000000-0005-0000-0000-0000C6290000}"/>
    <cellStyle name="Обычный 6 17 3 2 2" xfId="12776" xr:uid="{00000000-0005-0000-0000-0000C7290000}"/>
    <cellStyle name="Обычный 6 17 3 2 3" xfId="14410" xr:uid="{00000000-0005-0000-0000-0000C8290000}"/>
    <cellStyle name="Обычный 6 17 3 3" xfId="8289" xr:uid="{00000000-0005-0000-0000-0000C9290000}"/>
    <cellStyle name="Обычный 6 17 3 3 2" xfId="12777" xr:uid="{00000000-0005-0000-0000-0000CA290000}"/>
    <cellStyle name="Обычный 6 17 3 3 3" xfId="14411" xr:uid="{00000000-0005-0000-0000-0000CB290000}"/>
    <cellStyle name="Обычный 6 17 3 4" xfId="12775" xr:uid="{00000000-0005-0000-0000-0000CC290000}"/>
    <cellStyle name="Обычный 6 17 3 5" xfId="14409" xr:uid="{00000000-0005-0000-0000-0000CD290000}"/>
    <cellStyle name="Обычный 6 17 4" xfId="8290" xr:uid="{00000000-0005-0000-0000-0000CE290000}"/>
    <cellStyle name="Обычный 6 17 4 2" xfId="8291" xr:uid="{00000000-0005-0000-0000-0000CF290000}"/>
    <cellStyle name="Обычный 6 17 4 2 2" xfId="12779" xr:uid="{00000000-0005-0000-0000-0000D0290000}"/>
    <cellStyle name="Обычный 6 17 4 2 3" xfId="14413" xr:uid="{00000000-0005-0000-0000-0000D1290000}"/>
    <cellStyle name="Обычный 6 17 4 3" xfId="12778" xr:uid="{00000000-0005-0000-0000-0000D2290000}"/>
    <cellStyle name="Обычный 6 17 4 4" xfId="14412" xr:uid="{00000000-0005-0000-0000-0000D3290000}"/>
    <cellStyle name="Обычный 6 17 5" xfId="8292" xr:uid="{00000000-0005-0000-0000-0000D4290000}"/>
    <cellStyle name="Обычный 6 17 5 2" xfId="12780" xr:uid="{00000000-0005-0000-0000-0000D5290000}"/>
    <cellStyle name="Обычный 6 17 5 3" xfId="14414" xr:uid="{00000000-0005-0000-0000-0000D6290000}"/>
    <cellStyle name="Обычный 6 17 6" xfId="12768" xr:uid="{00000000-0005-0000-0000-0000D7290000}"/>
    <cellStyle name="Обычный 6 17 7" xfId="14402" xr:uid="{00000000-0005-0000-0000-0000D8290000}"/>
    <cellStyle name="Обычный 6 18" xfId="8293" xr:uid="{00000000-0005-0000-0000-0000D9290000}"/>
    <cellStyle name="Обычный 6 18 2" xfId="8294" xr:uid="{00000000-0005-0000-0000-0000DA290000}"/>
    <cellStyle name="Обычный 6 18 2 2" xfId="8295" xr:uid="{00000000-0005-0000-0000-0000DB290000}"/>
    <cellStyle name="Обычный 6 18 2 2 2" xfId="12783" xr:uid="{00000000-0005-0000-0000-0000DC290000}"/>
    <cellStyle name="Обычный 6 18 2 2 3" xfId="14417" xr:uid="{00000000-0005-0000-0000-0000DD290000}"/>
    <cellStyle name="Обычный 6 18 2 3" xfId="8296" xr:uid="{00000000-0005-0000-0000-0000DE290000}"/>
    <cellStyle name="Обычный 6 18 2 3 2" xfId="12784" xr:uid="{00000000-0005-0000-0000-0000DF290000}"/>
    <cellStyle name="Обычный 6 18 2 3 3" xfId="14418" xr:uid="{00000000-0005-0000-0000-0000E0290000}"/>
    <cellStyle name="Обычный 6 18 2 4" xfId="12782" xr:uid="{00000000-0005-0000-0000-0000E1290000}"/>
    <cellStyle name="Обычный 6 18 2 5" xfId="14416" xr:uid="{00000000-0005-0000-0000-0000E2290000}"/>
    <cellStyle name="Обычный 6 18 3" xfId="8297" xr:uid="{00000000-0005-0000-0000-0000E3290000}"/>
    <cellStyle name="Обычный 6 18 3 2" xfId="12785" xr:uid="{00000000-0005-0000-0000-0000E4290000}"/>
    <cellStyle name="Обычный 6 18 3 3" xfId="14419" xr:uid="{00000000-0005-0000-0000-0000E5290000}"/>
    <cellStyle name="Обычный 6 18 4" xfId="8298" xr:uid="{00000000-0005-0000-0000-0000E6290000}"/>
    <cellStyle name="Обычный 6 18 4 2" xfId="12786" xr:uid="{00000000-0005-0000-0000-0000E7290000}"/>
    <cellStyle name="Обычный 6 18 4 3" xfId="14420" xr:uid="{00000000-0005-0000-0000-0000E8290000}"/>
    <cellStyle name="Обычный 6 18 5" xfId="12781" xr:uid="{00000000-0005-0000-0000-0000E9290000}"/>
    <cellStyle name="Обычный 6 18 6" xfId="14415" xr:uid="{00000000-0005-0000-0000-0000EA290000}"/>
    <cellStyle name="Обычный 6 19" xfId="8299" xr:uid="{00000000-0005-0000-0000-0000EB290000}"/>
    <cellStyle name="Обычный 6 19 2" xfId="8300" xr:uid="{00000000-0005-0000-0000-0000EC290000}"/>
    <cellStyle name="Обычный 6 19 2 2" xfId="12788" xr:uid="{00000000-0005-0000-0000-0000ED290000}"/>
    <cellStyle name="Обычный 6 19 2 3" xfId="14422" xr:uid="{00000000-0005-0000-0000-0000EE290000}"/>
    <cellStyle name="Обычный 6 19 3" xfId="8301" xr:uid="{00000000-0005-0000-0000-0000EF290000}"/>
    <cellStyle name="Обычный 6 19 3 2" xfId="12789" xr:uid="{00000000-0005-0000-0000-0000F0290000}"/>
    <cellStyle name="Обычный 6 19 3 3" xfId="14423" xr:uid="{00000000-0005-0000-0000-0000F1290000}"/>
    <cellStyle name="Обычный 6 19 4" xfId="12787" xr:uid="{00000000-0005-0000-0000-0000F2290000}"/>
    <cellStyle name="Обычный 6 19 5" xfId="14421" xr:uid="{00000000-0005-0000-0000-0000F3290000}"/>
    <cellStyle name="Обычный 6 2" xfId="8302" xr:uid="{00000000-0005-0000-0000-0000F4290000}"/>
    <cellStyle name="Обычный 6 2 10" xfId="8303" xr:uid="{00000000-0005-0000-0000-0000F5290000}"/>
    <cellStyle name="Обычный 6 2 10 2" xfId="8304" xr:uid="{00000000-0005-0000-0000-0000F6290000}"/>
    <cellStyle name="Обычный 6 2 10 2 2" xfId="8305" xr:uid="{00000000-0005-0000-0000-0000F7290000}"/>
    <cellStyle name="Обычный 6 2 10 2 2 2" xfId="12792" xr:uid="{00000000-0005-0000-0000-0000F8290000}"/>
    <cellStyle name="Обычный 6 2 10 2 2 3" xfId="14426" xr:uid="{00000000-0005-0000-0000-0000F9290000}"/>
    <cellStyle name="Обычный 6 2 10 2 3" xfId="8306" xr:uid="{00000000-0005-0000-0000-0000FA290000}"/>
    <cellStyle name="Обычный 6 2 10 2 3 2" xfId="12793" xr:uid="{00000000-0005-0000-0000-0000FB290000}"/>
    <cellStyle name="Обычный 6 2 10 2 3 3" xfId="14427" xr:uid="{00000000-0005-0000-0000-0000FC290000}"/>
    <cellStyle name="Обычный 6 2 10 2 4" xfId="12791" xr:uid="{00000000-0005-0000-0000-0000FD290000}"/>
    <cellStyle name="Обычный 6 2 10 2 5" xfId="14425" xr:uid="{00000000-0005-0000-0000-0000FE290000}"/>
    <cellStyle name="Обычный 6 2 10 3" xfId="8307" xr:uid="{00000000-0005-0000-0000-0000FF290000}"/>
    <cellStyle name="Обычный 6 2 10 3 2" xfId="12794" xr:uid="{00000000-0005-0000-0000-0000002A0000}"/>
    <cellStyle name="Обычный 6 2 10 3 3" xfId="14428" xr:uid="{00000000-0005-0000-0000-0000012A0000}"/>
    <cellStyle name="Обычный 6 2 10 4" xfId="8308" xr:uid="{00000000-0005-0000-0000-0000022A0000}"/>
    <cellStyle name="Обычный 6 2 10 4 2" xfId="12795" xr:uid="{00000000-0005-0000-0000-0000032A0000}"/>
    <cellStyle name="Обычный 6 2 10 4 3" xfId="14429" xr:uid="{00000000-0005-0000-0000-0000042A0000}"/>
    <cellStyle name="Обычный 6 2 10 5" xfId="12790" xr:uid="{00000000-0005-0000-0000-0000052A0000}"/>
    <cellStyle name="Обычный 6 2 10 6" xfId="14424" xr:uid="{00000000-0005-0000-0000-0000062A0000}"/>
    <cellStyle name="Обычный 6 2 11" xfId="8309" xr:uid="{00000000-0005-0000-0000-0000072A0000}"/>
    <cellStyle name="Обычный 6 2 11 2" xfId="8310" xr:uid="{00000000-0005-0000-0000-0000082A0000}"/>
    <cellStyle name="Обычный 6 2 11 2 2" xfId="12797" xr:uid="{00000000-0005-0000-0000-0000092A0000}"/>
    <cellStyle name="Обычный 6 2 11 2 3" xfId="14431" xr:uid="{00000000-0005-0000-0000-00000A2A0000}"/>
    <cellStyle name="Обычный 6 2 11 3" xfId="8311" xr:uid="{00000000-0005-0000-0000-00000B2A0000}"/>
    <cellStyle name="Обычный 6 2 11 3 2" xfId="12798" xr:uid="{00000000-0005-0000-0000-00000C2A0000}"/>
    <cellStyle name="Обычный 6 2 11 3 3" xfId="14432" xr:uid="{00000000-0005-0000-0000-00000D2A0000}"/>
    <cellStyle name="Обычный 6 2 11 4" xfId="12796" xr:uid="{00000000-0005-0000-0000-00000E2A0000}"/>
    <cellStyle name="Обычный 6 2 11 5" xfId="14430" xr:uid="{00000000-0005-0000-0000-00000F2A0000}"/>
    <cellStyle name="Обычный 6 2 12" xfId="8312" xr:uid="{00000000-0005-0000-0000-0000102A0000}"/>
    <cellStyle name="Обычный 6 2 12 2" xfId="8313" xr:uid="{00000000-0005-0000-0000-0000112A0000}"/>
    <cellStyle name="Обычный 6 2 12 2 2" xfId="12800" xr:uid="{00000000-0005-0000-0000-0000122A0000}"/>
    <cellStyle name="Обычный 6 2 12 2 3" xfId="14434" xr:uid="{00000000-0005-0000-0000-0000132A0000}"/>
    <cellStyle name="Обычный 6 2 12 3" xfId="12799" xr:uid="{00000000-0005-0000-0000-0000142A0000}"/>
    <cellStyle name="Обычный 6 2 12 4" xfId="14433" xr:uid="{00000000-0005-0000-0000-0000152A0000}"/>
    <cellStyle name="Обычный 6 2 13" xfId="8314" xr:uid="{00000000-0005-0000-0000-0000162A0000}"/>
    <cellStyle name="Обычный 6 2 13 2" xfId="12801" xr:uid="{00000000-0005-0000-0000-0000172A0000}"/>
    <cellStyle name="Обычный 6 2 13 3" xfId="14435" xr:uid="{00000000-0005-0000-0000-0000182A0000}"/>
    <cellStyle name="Обычный 6 2 14" xfId="8315" xr:uid="{00000000-0005-0000-0000-0000192A0000}"/>
    <cellStyle name="Обычный 6 2 14 2" xfId="12802" xr:uid="{00000000-0005-0000-0000-00001A2A0000}"/>
    <cellStyle name="Обычный 6 2 14 3" xfId="14436" xr:uid="{00000000-0005-0000-0000-00001B2A0000}"/>
    <cellStyle name="Обычный 6 2 15" xfId="15169" xr:uid="{00000000-0005-0000-0000-00003F000000}"/>
    <cellStyle name="Обычный 6 2 2" xfId="8316" xr:uid="{00000000-0005-0000-0000-00001C2A0000}"/>
    <cellStyle name="Обычный 6 2 2 2" xfId="8317" xr:uid="{00000000-0005-0000-0000-00001D2A0000}"/>
    <cellStyle name="Обычный 6 2 2 2 2" xfId="8318" xr:uid="{00000000-0005-0000-0000-00001E2A0000}"/>
    <cellStyle name="Обычный 6 2 2 2 3" xfId="8319" xr:uid="{00000000-0005-0000-0000-00001F2A0000}"/>
    <cellStyle name="Обычный 6 2 2 2 4" xfId="15171" xr:uid="{00000000-0005-0000-0000-000041000000}"/>
    <cellStyle name="Обычный 6 2 2 3" xfId="8320" xr:uid="{00000000-0005-0000-0000-0000202A0000}"/>
    <cellStyle name="Обычный 6 2 2 3 2" xfId="8321" xr:uid="{00000000-0005-0000-0000-0000212A0000}"/>
    <cellStyle name="Обычный 6 2 2 3 3" xfId="8322" xr:uid="{00000000-0005-0000-0000-0000222A0000}"/>
    <cellStyle name="Обычный 6 2 2 3 3 2" xfId="12803" xr:uid="{00000000-0005-0000-0000-0000232A0000}"/>
    <cellStyle name="Обычный 6 2 2 3 3 3" xfId="14437" xr:uid="{00000000-0005-0000-0000-0000242A0000}"/>
    <cellStyle name="Обычный 6 2 2 4" xfId="8323" xr:uid="{00000000-0005-0000-0000-0000252A0000}"/>
    <cellStyle name="Обычный 6 2 2 5" xfId="8324" xr:uid="{00000000-0005-0000-0000-0000262A0000}"/>
    <cellStyle name="Обычный 6 2 2 6" xfId="15170" xr:uid="{00000000-0005-0000-0000-000040000000}"/>
    <cellStyle name="Обычный 6 2 2_Альбом_Персонал" xfId="8325" xr:uid="{00000000-0005-0000-0000-0000272A0000}"/>
    <cellStyle name="Обычный 6 2 3" xfId="8326" xr:uid="{00000000-0005-0000-0000-0000282A0000}"/>
    <cellStyle name="Обычный 6 2 3 2" xfId="8327" xr:uid="{00000000-0005-0000-0000-0000292A0000}"/>
    <cellStyle name="Обычный 6 2 3 2 2" xfId="8328" xr:uid="{00000000-0005-0000-0000-00002A2A0000}"/>
    <cellStyle name="Обычный 6 2 3 2 3" xfId="8329" xr:uid="{00000000-0005-0000-0000-00002B2A0000}"/>
    <cellStyle name="Обычный 6 2 3 2 4" xfId="15173" xr:uid="{00000000-0005-0000-0000-000043000000}"/>
    <cellStyle name="Обычный 6 2 3 3" xfId="8330" xr:uid="{00000000-0005-0000-0000-00002C2A0000}"/>
    <cellStyle name="Обычный 6 2 3 4" xfId="8331" xr:uid="{00000000-0005-0000-0000-00002D2A0000}"/>
    <cellStyle name="Обычный 6 2 3 5" xfId="15172" xr:uid="{00000000-0005-0000-0000-000042000000}"/>
    <cellStyle name="Обычный 6 2 3_Альбом_Персонал" xfId="8332" xr:uid="{00000000-0005-0000-0000-00002E2A0000}"/>
    <cellStyle name="Обычный 6 2 4" xfId="8333" xr:uid="{00000000-0005-0000-0000-00002F2A0000}"/>
    <cellStyle name="Обычный 6 2 4 2" xfId="8334" xr:uid="{00000000-0005-0000-0000-0000302A0000}"/>
    <cellStyle name="Обычный 6 2 4 3" xfId="8335" xr:uid="{00000000-0005-0000-0000-0000312A0000}"/>
    <cellStyle name="Обычный 6 2 4 4" xfId="15174" xr:uid="{00000000-0005-0000-0000-000044000000}"/>
    <cellStyle name="Обычный 6 2 5" xfId="8336" xr:uid="{00000000-0005-0000-0000-0000322A0000}"/>
    <cellStyle name="Обычный 6 2 5 2" xfId="8337" xr:uid="{00000000-0005-0000-0000-0000332A0000}"/>
    <cellStyle name="Обычный 6 2 5 3" xfId="8338" xr:uid="{00000000-0005-0000-0000-0000342A0000}"/>
    <cellStyle name="Обычный 6 2 6" xfId="8339" xr:uid="{00000000-0005-0000-0000-0000352A0000}"/>
    <cellStyle name="Обычный 6 2 6 2" xfId="8340" xr:uid="{00000000-0005-0000-0000-0000362A0000}"/>
    <cellStyle name="Обычный 6 2 6 2 2" xfId="8341" xr:uid="{00000000-0005-0000-0000-0000372A0000}"/>
    <cellStyle name="Обычный 6 2 6 2 2 2" xfId="8342" xr:uid="{00000000-0005-0000-0000-0000382A0000}"/>
    <cellStyle name="Обычный 6 2 6 2 2 2 2" xfId="8343" xr:uid="{00000000-0005-0000-0000-0000392A0000}"/>
    <cellStyle name="Обычный 6 2 6 2 2 2 2 2" xfId="12808" xr:uid="{00000000-0005-0000-0000-00003A2A0000}"/>
    <cellStyle name="Обычный 6 2 6 2 2 2 2 3" xfId="14442" xr:uid="{00000000-0005-0000-0000-00003B2A0000}"/>
    <cellStyle name="Обычный 6 2 6 2 2 2 3" xfId="8344" xr:uid="{00000000-0005-0000-0000-00003C2A0000}"/>
    <cellStyle name="Обычный 6 2 6 2 2 2 3 2" xfId="12809" xr:uid="{00000000-0005-0000-0000-00003D2A0000}"/>
    <cellStyle name="Обычный 6 2 6 2 2 2 3 3" xfId="14443" xr:uid="{00000000-0005-0000-0000-00003E2A0000}"/>
    <cellStyle name="Обычный 6 2 6 2 2 2 4" xfId="12807" xr:uid="{00000000-0005-0000-0000-00003F2A0000}"/>
    <cellStyle name="Обычный 6 2 6 2 2 2 5" xfId="14441" xr:uid="{00000000-0005-0000-0000-0000402A0000}"/>
    <cellStyle name="Обычный 6 2 6 2 2 3" xfId="8345" xr:uid="{00000000-0005-0000-0000-0000412A0000}"/>
    <cellStyle name="Обычный 6 2 6 2 2 3 2" xfId="12810" xr:uid="{00000000-0005-0000-0000-0000422A0000}"/>
    <cellStyle name="Обычный 6 2 6 2 2 3 3" xfId="14444" xr:uid="{00000000-0005-0000-0000-0000432A0000}"/>
    <cellStyle name="Обычный 6 2 6 2 2 4" xfId="8346" xr:uid="{00000000-0005-0000-0000-0000442A0000}"/>
    <cellStyle name="Обычный 6 2 6 2 2 4 2" xfId="12811" xr:uid="{00000000-0005-0000-0000-0000452A0000}"/>
    <cellStyle name="Обычный 6 2 6 2 2 4 3" xfId="14445" xr:uid="{00000000-0005-0000-0000-0000462A0000}"/>
    <cellStyle name="Обычный 6 2 6 2 2 5" xfId="12806" xr:uid="{00000000-0005-0000-0000-0000472A0000}"/>
    <cellStyle name="Обычный 6 2 6 2 2 6" xfId="14440" xr:uid="{00000000-0005-0000-0000-0000482A0000}"/>
    <cellStyle name="Обычный 6 2 6 2 3" xfId="8347" xr:uid="{00000000-0005-0000-0000-0000492A0000}"/>
    <cellStyle name="Обычный 6 2 6 2 3 2" xfId="8348" xr:uid="{00000000-0005-0000-0000-00004A2A0000}"/>
    <cellStyle name="Обычный 6 2 6 2 3 2 2" xfId="12813" xr:uid="{00000000-0005-0000-0000-00004B2A0000}"/>
    <cellStyle name="Обычный 6 2 6 2 3 2 3" xfId="14447" xr:uid="{00000000-0005-0000-0000-00004C2A0000}"/>
    <cellStyle name="Обычный 6 2 6 2 3 3" xfId="8349" xr:uid="{00000000-0005-0000-0000-00004D2A0000}"/>
    <cellStyle name="Обычный 6 2 6 2 3 3 2" xfId="12814" xr:uid="{00000000-0005-0000-0000-00004E2A0000}"/>
    <cellStyle name="Обычный 6 2 6 2 3 3 3" xfId="14448" xr:uid="{00000000-0005-0000-0000-00004F2A0000}"/>
    <cellStyle name="Обычный 6 2 6 2 3 4" xfId="12812" xr:uid="{00000000-0005-0000-0000-0000502A0000}"/>
    <cellStyle name="Обычный 6 2 6 2 3 5" xfId="14446" xr:uid="{00000000-0005-0000-0000-0000512A0000}"/>
    <cellStyle name="Обычный 6 2 6 2 4" xfId="8350" xr:uid="{00000000-0005-0000-0000-0000522A0000}"/>
    <cellStyle name="Обычный 6 2 6 2 4 2" xfId="8351" xr:uid="{00000000-0005-0000-0000-0000532A0000}"/>
    <cellStyle name="Обычный 6 2 6 2 4 2 2" xfId="12816" xr:uid="{00000000-0005-0000-0000-0000542A0000}"/>
    <cellStyle name="Обычный 6 2 6 2 4 2 3" xfId="14450" xr:uid="{00000000-0005-0000-0000-0000552A0000}"/>
    <cellStyle name="Обычный 6 2 6 2 4 3" xfId="12815" xr:uid="{00000000-0005-0000-0000-0000562A0000}"/>
    <cellStyle name="Обычный 6 2 6 2 4 4" xfId="14449" xr:uid="{00000000-0005-0000-0000-0000572A0000}"/>
    <cellStyle name="Обычный 6 2 6 2 5" xfId="8352" xr:uid="{00000000-0005-0000-0000-0000582A0000}"/>
    <cellStyle name="Обычный 6 2 6 2 5 2" xfId="12817" xr:uid="{00000000-0005-0000-0000-0000592A0000}"/>
    <cellStyle name="Обычный 6 2 6 2 5 3" xfId="14451" xr:uid="{00000000-0005-0000-0000-00005A2A0000}"/>
    <cellStyle name="Обычный 6 2 6 2 6" xfId="12805" xr:uid="{00000000-0005-0000-0000-00005B2A0000}"/>
    <cellStyle name="Обычный 6 2 6 2 7" xfId="14439" xr:uid="{00000000-0005-0000-0000-00005C2A0000}"/>
    <cellStyle name="Обычный 6 2 6 3" xfId="8353" xr:uid="{00000000-0005-0000-0000-00005D2A0000}"/>
    <cellStyle name="Обычный 6 2 6 3 2" xfId="8354" xr:uid="{00000000-0005-0000-0000-00005E2A0000}"/>
    <cellStyle name="Обычный 6 2 6 3 2 2" xfId="8355" xr:uid="{00000000-0005-0000-0000-00005F2A0000}"/>
    <cellStyle name="Обычный 6 2 6 3 2 2 2" xfId="12820" xr:uid="{00000000-0005-0000-0000-0000602A0000}"/>
    <cellStyle name="Обычный 6 2 6 3 2 2 3" xfId="14454" xr:uid="{00000000-0005-0000-0000-0000612A0000}"/>
    <cellStyle name="Обычный 6 2 6 3 2 3" xfId="8356" xr:uid="{00000000-0005-0000-0000-0000622A0000}"/>
    <cellStyle name="Обычный 6 2 6 3 2 3 2" xfId="12821" xr:uid="{00000000-0005-0000-0000-0000632A0000}"/>
    <cellStyle name="Обычный 6 2 6 3 2 3 3" xfId="14455" xr:uid="{00000000-0005-0000-0000-0000642A0000}"/>
    <cellStyle name="Обычный 6 2 6 3 2 4" xfId="12819" xr:uid="{00000000-0005-0000-0000-0000652A0000}"/>
    <cellStyle name="Обычный 6 2 6 3 2 5" xfId="14453" xr:uid="{00000000-0005-0000-0000-0000662A0000}"/>
    <cellStyle name="Обычный 6 2 6 3 3" xfId="8357" xr:uid="{00000000-0005-0000-0000-0000672A0000}"/>
    <cellStyle name="Обычный 6 2 6 3 3 2" xfId="12822" xr:uid="{00000000-0005-0000-0000-0000682A0000}"/>
    <cellStyle name="Обычный 6 2 6 3 3 3" xfId="14456" xr:uid="{00000000-0005-0000-0000-0000692A0000}"/>
    <cellStyle name="Обычный 6 2 6 3 4" xfId="8358" xr:uid="{00000000-0005-0000-0000-00006A2A0000}"/>
    <cellStyle name="Обычный 6 2 6 3 4 2" xfId="12823" xr:uid="{00000000-0005-0000-0000-00006B2A0000}"/>
    <cellStyle name="Обычный 6 2 6 3 4 3" xfId="14457" xr:uid="{00000000-0005-0000-0000-00006C2A0000}"/>
    <cellStyle name="Обычный 6 2 6 3 5" xfId="12818" xr:uid="{00000000-0005-0000-0000-00006D2A0000}"/>
    <cellStyle name="Обычный 6 2 6 3 6" xfId="14452" xr:uid="{00000000-0005-0000-0000-00006E2A0000}"/>
    <cellStyle name="Обычный 6 2 6 4" xfId="8359" xr:uid="{00000000-0005-0000-0000-00006F2A0000}"/>
    <cellStyle name="Обычный 6 2 6 4 2" xfId="8360" xr:uid="{00000000-0005-0000-0000-0000702A0000}"/>
    <cellStyle name="Обычный 6 2 6 4 2 2" xfId="12825" xr:uid="{00000000-0005-0000-0000-0000712A0000}"/>
    <cellStyle name="Обычный 6 2 6 4 2 3" xfId="14459" xr:uid="{00000000-0005-0000-0000-0000722A0000}"/>
    <cellStyle name="Обычный 6 2 6 4 3" xfId="8361" xr:uid="{00000000-0005-0000-0000-0000732A0000}"/>
    <cellStyle name="Обычный 6 2 6 4 3 2" xfId="12826" xr:uid="{00000000-0005-0000-0000-0000742A0000}"/>
    <cellStyle name="Обычный 6 2 6 4 3 3" xfId="14460" xr:uid="{00000000-0005-0000-0000-0000752A0000}"/>
    <cellStyle name="Обычный 6 2 6 4 4" xfId="12824" xr:uid="{00000000-0005-0000-0000-0000762A0000}"/>
    <cellStyle name="Обычный 6 2 6 4 5" xfId="14458" xr:uid="{00000000-0005-0000-0000-0000772A0000}"/>
    <cellStyle name="Обычный 6 2 6 5" xfId="8362" xr:uid="{00000000-0005-0000-0000-0000782A0000}"/>
    <cellStyle name="Обычный 6 2 6 5 2" xfId="8363" xr:uid="{00000000-0005-0000-0000-0000792A0000}"/>
    <cellStyle name="Обычный 6 2 6 5 2 2" xfId="12828" xr:uid="{00000000-0005-0000-0000-00007A2A0000}"/>
    <cellStyle name="Обычный 6 2 6 5 2 3" xfId="14462" xr:uid="{00000000-0005-0000-0000-00007B2A0000}"/>
    <cellStyle name="Обычный 6 2 6 5 3" xfId="12827" xr:uid="{00000000-0005-0000-0000-00007C2A0000}"/>
    <cellStyle name="Обычный 6 2 6 5 4" xfId="14461" xr:uid="{00000000-0005-0000-0000-00007D2A0000}"/>
    <cellStyle name="Обычный 6 2 6 6" xfId="8364" xr:uid="{00000000-0005-0000-0000-00007E2A0000}"/>
    <cellStyle name="Обычный 6 2 6 6 2" xfId="12829" xr:uid="{00000000-0005-0000-0000-00007F2A0000}"/>
    <cellStyle name="Обычный 6 2 6 6 3" xfId="14463" xr:uid="{00000000-0005-0000-0000-0000802A0000}"/>
    <cellStyle name="Обычный 6 2 6 7" xfId="12804" xr:uid="{00000000-0005-0000-0000-0000812A0000}"/>
    <cellStyle name="Обычный 6 2 6 8" xfId="14438" xr:uid="{00000000-0005-0000-0000-0000822A0000}"/>
    <cellStyle name="Обычный 6 2 7" xfId="8365" xr:uid="{00000000-0005-0000-0000-0000832A0000}"/>
    <cellStyle name="Обычный 6 2 7 2" xfId="8366" xr:uid="{00000000-0005-0000-0000-0000842A0000}"/>
    <cellStyle name="Обычный 6 2 7 2 2" xfId="8367" xr:uid="{00000000-0005-0000-0000-0000852A0000}"/>
    <cellStyle name="Обычный 6 2 7 2 2 2" xfId="8368" xr:uid="{00000000-0005-0000-0000-0000862A0000}"/>
    <cellStyle name="Обычный 6 2 7 2 2 2 2" xfId="12833" xr:uid="{00000000-0005-0000-0000-0000872A0000}"/>
    <cellStyle name="Обычный 6 2 7 2 2 2 3" xfId="14467" xr:uid="{00000000-0005-0000-0000-0000882A0000}"/>
    <cellStyle name="Обычный 6 2 7 2 2 3" xfId="8369" xr:uid="{00000000-0005-0000-0000-0000892A0000}"/>
    <cellStyle name="Обычный 6 2 7 2 2 3 2" xfId="12834" xr:uid="{00000000-0005-0000-0000-00008A2A0000}"/>
    <cellStyle name="Обычный 6 2 7 2 2 3 3" xfId="14468" xr:uid="{00000000-0005-0000-0000-00008B2A0000}"/>
    <cellStyle name="Обычный 6 2 7 2 2 4" xfId="12832" xr:uid="{00000000-0005-0000-0000-00008C2A0000}"/>
    <cellStyle name="Обычный 6 2 7 2 2 5" xfId="14466" xr:uid="{00000000-0005-0000-0000-00008D2A0000}"/>
    <cellStyle name="Обычный 6 2 7 2 3" xfId="8370" xr:uid="{00000000-0005-0000-0000-00008E2A0000}"/>
    <cellStyle name="Обычный 6 2 7 2 3 2" xfId="12835" xr:uid="{00000000-0005-0000-0000-00008F2A0000}"/>
    <cellStyle name="Обычный 6 2 7 2 3 3" xfId="14469" xr:uid="{00000000-0005-0000-0000-0000902A0000}"/>
    <cellStyle name="Обычный 6 2 7 2 4" xfId="8371" xr:uid="{00000000-0005-0000-0000-0000912A0000}"/>
    <cellStyle name="Обычный 6 2 7 2 4 2" xfId="12836" xr:uid="{00000000-0005-0000-0000-0000922A0000}"/>
    <cellStyle name="Обычный 6 2 7 2 4 3" xfId="14470" xr:uid="{00000000-0005-0000-0000-0000932A0000}"/>
    <cellStyle name="Обычный 6 2 7 2 5" xfId="12831" xr:uid="{00000000-0005-0000-0000-0000942A0000}"/>
    <cellStyle name="Обычный 6 2 7 2 6" xfId="14465" xr:uid="{00000000-0005-0000-0000-0000952A0000}"/>
    <cellStyle name="Обычный 6 2 7 3" xfId="8372" xr:uid="{00000000-0005-0000-0000-0000962A0000}"/>
    <cellStyle name="Обычный 6 2 7 3 2" xfId="8373" xr:uid="{00000000-0005-0000-0000-0000972A0000}"/>
    <cellStyle name="Обычный 6 2 7 3 2 2" xfId="12838" xr:uid="{00000000-0005-0000-0000-0000982A0000}"/>
    <cellStyle name="Обычный 6 2 7 3 2 3" xfId="14472" xr:uid="{00000000-0005-0000-0000-0000992A0000}"/>
    <cellStyle name="Обычный 6 2 7 3 3" xfId="8374" xr:uid="{00000000-0005-0000-0000-00009A2A0000}"/>
    <cellStyle name="Обычный 6 2 7 3 3 2" xfId="12839" xr:uid="{00000000-0005-0000-0000-00009B2A0000}"/>
    <cellStyle name="Обычный 6 2 7 3 3 3" xfId="14473" xr:uid="{00000000-0005-0000-0000-00009C2A0000}"/>
    <cellStyle name="Обычный 6 2 7 3 4" xfId="12837" xr:uid="{00000000-0005-0000-0000-00009D2A0000}"/>
    <cellStyle name="Обычный 6 2 7 3 5" xfId="14471" xr:uid="{00000000-0005-0000-0000-00009E2A0000}"/>
    <cellStyle name="Обычный 6 2 7 4" xfId="8375" xr:uid="{00000000-0005-0000-0000-00009F2A0000}"/>
    <cellStyle name="Обычный 6 2 7 4 2" xfId="8376" xr:uid="{00000000-0005-0000-0000-0000A02A0000}"/>
    <cellStyle name="Обычный 6 2 7 4 2 2" xfId="12841" xr:uid="{00000000-0005-0000-0000-0000A12A0000}"/>
    <cellStyle name="Обычный 6 2 7 4 2 3" xfId="14475" xr:uid="{00000000-0005-0000-0000-0000A22A0000}"/>
    <cellStyle name="Обычный 6 2 7 4 3" xfId="12840" xr:uid="{00000000-0005-0000-0000-0000A32A0000}"/>
    <cellStyle name="Обычный 6 2 7 4 4" xfId="14474" xr:uid="{00000000-0005-0000-0000-0000A42A0000}"/>
    <cellStyle name="Обычный 6 2 7 5" xfId="8377" xr:uid="{00000000-0005-0000-0000-0000A52A0000}"/>
    <cellStyle name="Обычный 6 2 7 5 2" xfId="12842" xr:uid="{00000000-0005-0000-0000-0000A62A0000}"/>
    <cellStyle name="Обычный 6 2 7 5 3" xfId="14476" xr:uid="{00000000-0005-0000-0000-0000A72A0000}"/>
    <cellStyle name="Обычный 6 2 7 6" xfId="12830" xr:uid="{00000000-0005-0000-0000-0000A82A0000}"/>
    <cellStyle name="Обычный 6 2 7 7" xfId="14464" xr:uid="{00000000-0005-0000-0000-0000A92A0000}"/>
    <cellStyle name="Обычный 6 2 8" xfId="8378" xr:uid="{00000000-0005-0000-0000-0000AA2A0000}"/>
    <cellStyle name="Обычный 6 2 8 2" xfId="8379" xr:uid="{00000000-0005-0000-0000-0000AB2A0000}"/>
    <cellStyle name="Обычный 6 2 8 2 2" xfId="8380" xr:uid="{00000000-0005-0000-0000-0000AC2A0000}"/>
    <cellStyle name="Обычный 6 2 8 2 2 2" xfId="8381" xr:uid="{00000000-0005-0000-0000-0000AD2A0000}"/>
    <cellStyle name="Обычный 6 2 8 2 2 2 2" xfId="12846" xr:uid="{00000000-0005-0000-0000-0000AE2A0000}"/>
    <cellStyle name="Обычный 6 2 8 2 2 2 3" xfId="14480" xr:uid="{00000000-0005-0000-0000-0000AF2A0000}"/>
    <cellStyle name="Обычный 6 2 8 2 2 3" xfId="8382" xr:uid="{00000000-0005-0000-0000-0000B02A0000}"/>
    <cellStyle name="Обычный 6 2 8 2 2 3 2" xfId="12847" xr:uid="{00000000-0005-0000-0000-0000B12A0000}"/>
    <cellStyle name="Обычный 6 2 8 2 2 3 3" xfId="14481" xr:uid="{00000000-0005-0000-0000-0000B22A0000}"/>
    <cellStyle name="Обычный 6 2 8 2 2 4" xfId="12845" xr:uid="{00000000-0005-0000-0000-0000B32A0000}"/>
    <cellStyle name="Обычный 6 2 8 2 2 5" xfId="14479" xr:uid="{00000000-0005-0000-0000-0000B42A0000}"/>
    <cellStyle name="Обычный 6 2 8 2 3" xfId="8383" xr:uid="{00000000-0005-0000-0000-0000B52A0000}"/>
    <cellStyle name="Обычный 6 2 8 2 3 2" xfId="12848" xr:uid="{00000000-0005-0000-0000-0000B62A0000}"/>
    <cellStyle name="Обычный 6 2 8 2 3 3" xfId="14482" xr:uid="{00000000-0005-0000-0000-0000B72A0000}"/>
    <cellStyle name="Обычный 6 2 8 2 4" xfId="8384" xr:uid="{00000000-0005-0000-0000-0000B82A0000}"/>
    <cellStyle name="Обычный 6 2 8 2 4 2" xfId="12849" xr:uid="{00000000-0005-0000-0000-0000B92A0000}"/>
    <cellStyle name="Обычный 6 2 8 2 4 3" xfId="14483" xr:uid="{00000000-0005-0000-0000-0000BA2A0000}"/>
    <cellStyle name="Обычный 6 2 8 2 5" xfId="12844" xr:uid="{00000000-0005-0000-0000-0000BB2A0000}"/>
    <cellStyle name="Обычный 6 2 8 2 6" xfId="14478" xr:uid="{00000000-0005-0000-0000-0000BC2A0000}"/>
    <cellStyle name="Обычный 6 2 8 3" xfId="8385" xr:uid="{00000000-0005-0000-0000-0000BD2A0000}"/>
    <cellStyle name="Обычный 6 2 8 3 2" xfId="8386" xr:uid="{00000000-0005-0000-0000-0000BE2A0000}"/>
    <cellStyle name="Обычный 6 2 8 3 2 2" xfId="12851" xr:uid="{00000000-0005-0000-0000-0000BF2A0000}"/>
    <cellStyle name="Обычный 6 2 8 3 2 3" xfId="14485" xr:uid="{00000000-0005-0000-0000-0000C02A0000}"/>
    <cellStyle name="Обычный 6 2 8 3 3" xfId="8387" xr:uid="{00000000-0005-0000-0000-0000C12A0000}"/>
    <cellStyle name="Обычный 6 2 8 3 3 2" xfId="12852" xr:uid="{00000000-0005-0000-0000-0000C22A0000}"/>
    <cellStyle name="Обычный 6 2 8 3 3 3" xfId="14486" xr:uid="{00000000-0005-0000-0000-0000C32A0000}"/>
    <cellStyle name="Обычный 6 2 8 3 4" xfId="12850" xr:uid="{00000000-0005-0000-0000-0000C42A0000}"/>
    <cellStyle name="Обычный 6 2 8 3 5" xfId="14484" xr:uid="{00000000-0005-0000-0000-0000C52A0000}"/>
    <cellStyle name="Обычный 6 2 8 4" xfId="8388" xr:uid="{00000000-0005-0000-0000-0000C62A0000}"/>
    <cellStyle name="Обычный 6 2 8 4 2" xfId="8389" xr:uid="{00000000-0005-0000-0000-0000C72A0000}"/>
    <cellStyle name="Обычный 6 2 8 4 2 2" xfId="12854" xr:uid="{00000000-0005-0000-0000-0000C82A0000}"/>
    <cellStyle name="Обычный 6 2 8 4 2 3" xfId="14488" xr:uid="{00000000-0005-0000-0000-0000C92A0000}"/>
    <cellStyle name="Обычный 6 2 8 4 3" xfId="12853" xr:uid="{00000000-0005-0000-0000-0000CA2A0000}"/>
    <cellStyle name="Обычный 6 2 8 4 4" xfId="14487" xr:uid="{00000000-0005-0000-0000-0000CB2A0000}"/>
    <cellStyle name="Обычный 6 2 8 5" xfId="8390" xr:uid="{00000000-0005-0000-0000-0000CC2A0000}"/>
    <cellStyle name="Обычный 6 2 8 5 2" xfId="12855" xr:uid="{00000000-0005-0000-0000-0000CD2A0000}"/>
    <cellStyle name="Обычный 6 2 8 5 3" xfId="14489" xr:uid="{00000000-0005-0000-0000-0000CE2A0000}"/>
    <cellStyle name="Обычный 6 2 8 6" xfId="12843" xr:uid="{00000000-0005-0000-0000-0000CF2A0000}"/>
    <cellStyle name="Обычный 6 2 8 7" xfId="14477" xr:uid="{00000000-0005-0000-0000-0000D02A0000}"/>
    <cellStyle name="Обычный 6 2 9" xfId="8391" xr:uid="{00000000-0005-0000-0000-0000D12A0000}"/>
    <cellStyle name="Обычный 6 2 9 2" xfId="8392" xr:uid="{00000000-0005-0000-0000-0000D22A0000}"/>
    <cellStyle name="Обычный 6 2 9 2 2" xfId="8393" xr:uid="{00000000-0005-0000-0000-0000D32A0000}"/>
    <cellStyle name="Обычный 6 2 9 2 2 2" xfId="8394" xr:uid="{00000000-0005-0000-0000-0000D42A0000}"/>
    <cellStyle name="Обычный 6 2 9 2 2 2 2" xfId="12859" xr:uid="{00000000-0005-0000-0000-0000D52A0000}"/>
    <cellStyle name="Обычный 6 2 9 2 2 2 3" xfId="14493" xr:uid="{00000000-0005-0000-0000-0000D62A0000}"/>
    <cellStyle name="Обычный 6 2 9 2 2 3" xfId="8395" xr:uid="{00000000-0005-0000-0000-0000D72A0000}"/>
    <cellStyle name="Обычный 6 2 9 2 2 3 2" xfId="12860" xr:uid="{00000000-0005-0000-0000-0000D82A0000}"/>
    <cellStyle name="Обычный 6 2 9 2 2 3 3" xfId="14494" xr:uid="{00000000-0005-0000-0000-0000D92A0000}"/>
    <cellStyle name="Обычный 6 2 9 2 2 4" xfId="12858" xr:uid="{00000000-0005-0000-0000-0000DA2A0000}"/>
    <cellStyle name="Обычный 6 2 9 2 2 5" xfId="14492" xr:uid="{00000000-0005-0000-0000-0000DB2A0000}"/>
    <cellStyle name="Обычный 6 2 9 2 3" xfId="8396" xr:uid="{00000000-0005-0000-0000-0000DC2A0000}"/>
    <cellStyle name="Обычный 6 2 9 2 3 2" xfId="12861" xr:uid="{00000000-0005-0000-0000-0000DD2A0000}"/>
    <cellStyle name="Обычный 6 2 9 2 3 3" xfId="14495" xr:uid="{00000000-0005-0000-0000-0000DE2A0000}"/>
    <cellStyle name="Обычный 6 2 9 2 4" xfId="8397" xr:uid="{00000000-0005-0000-0000-0000DF2A0000}"/>
    <cellStyle name="Обычный 6 2 9 2 4 2" xfId="12862" xr:uid="{00000000-0005-0000-0000-0000E02A0000}"/>
    <cellStyle name="Обычный 6 2 9 2 4 3" xfId="14496" xr:uid="{00000000-0005-0000-0000-0000E12A0000}"/>
    <cellStyle name="Обычный 6 2 9 2 5" xfId="12857" xr:uid="{00000000-0005-0000-0000-0000E22A0000}"/>
    <cellStyle name="Обычный 6 2 9 2 6" xfId="14491" xr:uid="{00000000-0005-0000-0000-0000E32A0000}"/>
    <cellStyle name="Обычный 6 2 9 3" xfId="8398" xr:uid="{00000000-0005-0000-0000-0000E42A0000}"/>
    <cellStyle name="Обычный 6 2 9 3 2" xfId="8399" xr:uid="{00000000-0005-0000-0000-0000E52A0000}"/>
    <cellStyle name="Обычный 6 2 9 3 2 2" xfId="12864" xr:uid="{00000000-0005-0000-0000-0000E62A0000}"/>
    <cellStyle name="Обычный 6 2 9 3 2 3" xfId="14498" xr:uid="{00000000-0005-0000-0000-0000E72A0000}"/>
    <cellStyle name="Обычный 6 2 9 3 3" xfId="8400" xr:uid="{00000000-0005-0000-0000-0000E82A0000}"/>
    <cellStyle name="Обычный 6 2 9 3 3 2" xfId="12865" xr:uid="{00000000-0005-0000-0000-0000E92A0000}"/>
    <cellStyle name="Обычный 6 2 9 3 3 3" xfId="14499" xr:uid="{00000000-0005-0000-0000-0000EA2A0000}"/>
    <cellStyle name="Обычный 6 2 9 3 4" xfId="12863" xr:uid="{00000000-0005-0000-0000-0000EB2A0000}"/>
    <cellStyle name="Обычный 6 2 9 3 5" xfId="14497" xr:uid="{00000000-0005-0000-0000-0000EC2A0000}"/>
    <cellStyle name="Обычный 6 2 9 4" xfId="8401" xr:uid="{00000000-0005-0000-0000-0000ED2A0000}"/>
    <cellStyle name="Обычный 6 2 9 4 2" xfId="8402" xr:uid="{00000000-0005-0000-0000-0000EE2A0000}"/>
    <cellStyle name="Обычный 6 2 9 4 2 2" xfId="12867" xr:uid="{00000000-0005-0000-0000-0000EF2A0000}"/>
    <cellStyle name="Обычный 6 2 9 4 2 3" xfId="14501" xr:uid="{00000000-0005-0000-0000-0000F02A0000}"/>
    <cellStyle name="Обычный 6 2 9 4 3" xfId="12866" xr:uid="{00000000-0005-0000-0000-0000F12A0000}"/>
    <cellStyle name="Обычный 6 2 9 4 4" xfId="14500" xr:uid="{00000000-0005-0000-0000-0000F22A0000}"/>
    <cellStyle name="Обычный 6 2 9 5" xfId="8403" xr:uid="{00000000-0005-0000-0000-0000F32A0000}"/>
    <cellStyle name="Обычный 6 2 9 5 2" xfId="12868" xr:uid="{00000000-0005-0000-0000-0000F42A0000}"/>
    <cellStyle name="Обычный 6 2 9 5 3" xfId="14502" xr:uid="{00000000-0005-0000-0000-0000F52A0000}"/>
    <cellStyle name="Обычный 6 2 9 6" xfId="12856" xr:uid="{00000000-0005-0000-0000-0000F62A0000}"/>
    <cellStyle name="Обычный 6 2 9 7" xfId="14490" xr:uid="{00000000-0005-0000-0000-0000F72A0000}"/>
    <cellStyle name="Обычный 6 2_Альбом_Персонал" xfId="8404" xr:uid="{00000000-0005-0000-0000-0000F82A0000}"/>
    <cellStyle name="Обычный 6 20" xfId="8405" xr:uid="{00000000-0005-0000-0000-0000F92A0000}"/>
    <cellStyle name="Обычный 6 20 2" xfId="8406" xr:uid="{00000000-0005-0000-0000-0000FA2A0000}"/>
    <cellStyle name="Обычный 6 20 2 2" xfId="12870" xr:uid="{00000000-0005-0000-0000-0000FB2A0000}"/>
    <cellStyle name="Обычный 6 20 2 3" xfId="14504" xr:uid="{00000000-0005-0000-0000-0000FC2A0000}"/>
    <cellStyle name="Обычный 6 20 3" xfId="12869" xr:uid="{00000000-0005-0000-0000-0000FD2A0000}"/>
    <cellStyle name="Обычный 6 20 4" xfId="14503" xr:uid="{00000000-0005-0000-0000-0000FE2A0000}"/>
    <cellStyle name="Обычный 6 21" xfId="8407" xr:uid="{00000000-0005-0000-0000-0000FF2A0000}"/>
    <cellStyle name="Обычный 6 21 2" xfId="12871" xr:uid="{00000000-0005-0000-0000-0000002B0000}"/>
    <cellStyle name="Обычный 6 21 3" xfId="14505" xr:uid="{00000000-0005-0000-0000-0000012B0000}"/>
    <cellStyle name="Обычный 6 22" xfId="8408" xr:uid="{00000000-0005-0000-0000-0000022B0000}"/>
    <cellStyle name="Обычный 6 23" xfId="8409" xr:uid="{00000000-0005-0000-0000-0000032B0000}"/>
    <cellStyle name="Обычный 6 24" xfId="8410" xr:uid="{00000000-0005-0000-0000-0000042B0000}"/>
    <cellStyle name="Обычный 6 25" xfId="8411" xr:uid="{00000000-0005-0000-0000-0000052B0000}"/>
    <cellStyle name="Обычный 6 26" xfId="8412" xr:uid="{00000000-0005-0000-0000-0000062B0000}"/>
    <cellStyle name="Обычный 6 27" xfId="8413" xr:uid="{00000000-0005-0000-0000-0000072B0000}"/>
    <cellStyle name="Обычный 6 28" xfId="8414" xr:uid="{00000000-0005-0000-0000-0000082B0000}"/>
    <cellStyle name="Обычный 6 29" xfId="8415" xr:uid="{00000000-0005-0000-0000-0000092B0000}"/>
    <cellStyle name="Обычный 6 3" xfId="8416" xr:uid="{00000000-0005-0000-0000-00000A2B0000}"/>
    <cellStyle name="Обычный 6 3 10" xfId="15175" xr:uid="{00000000-0005-0000-0000-000045000000}"/>
    <cellStyle name="Обычный 6 3 2" xfId="8417" xr:uid="{00000000-0005-0000-0000-00000B2B0000}"/>
    <cellStyle name="Обычный 6 3 2 2" xfId="8418" xr:uid="{00000000-0005-0000-0000-00000C2B0000}"/>
    <cellStyle name="Обычный 6 3 2 2 2" xfId="8419" xr:uid="{00000000-0005-0000-0000-00000D2B0000}"/>
    <cellStyle name="Обычный 6 3 2 3" xfId="8420" xr:uid="{00000000-0005-0000-0000-00000E2B0000}"/>
    <cellStyle name="Обычный 6 3 2 4" xfId="8421" xr:uid="{00000000-0005-0000-0000-00000F2B0000}"/>
    <cellStyle name="Обычный 6 3 2 5" xfId="15176" xr:uid="{00000000-0005-0000-0000-000046000000}"/>
    <cellStyle name="Обычный 6 3 3" xfId="8422" xr:uid="{00000000-0005-0000-0000-0000102B0000}"/>
    <cellStyle name="Обычный 6 3 3 2" xfId="8423" xr:uid="{00000000-0005-0000-0000-0000112B0000}"/>
    <cellStyle name="Обычный 6 3 3 2 2" xfId="8424" xr:uid="{00000000-0005-0000-0000-0000122B0000}"/>
    <cellStyle name="Обычный 6 3 3 3" xfId="8425" xr:uid="{00000000-0005-0000-0000-0000132B0000}"/>
    <cellStyle name="Обычный 6 3 3 4" xfId="8426" xr:uid="{00000000-0005-0000-0000-0000142B0000}"/>
    <cellStyle name="Обычный 6 3 3 5" xfId="8427" xr:uid="{00000000-0005-0000-0000-0000152B0000}"/>
    <cellStyle name="Обычный 6 3 3 5 2" xfId="12872" xr:uid="{00000000-0005-0000-0000-0000162B0000}"/>
    <cellStyle name="Обычный 6 3 3 5 3" xfId="14506" xr:uid="{00000000-0005-0000-0000-0000172B0000}"/>
    <cellStyle name="Обычный 6 3 4" xfId="8428" xr:uid="{00000000-0005-0000-0000-0000182B0000}"/>
    <cellStyle name="Обычный 6 3 4 2" xfId="8429" xr:uid="{00000000-0005-0000-0000-0000192B0000}"/>
    <cellStyle name="Обычный 6 3 4 2 2" xfId="8430" xr:uid="{00000000-0005-0000-0000-00001A2B0000}"/>
    <cellStyle name="Обычный 6 3 4 2 2 2" xfId="8431" xr:uid="{00000000-0005-0000-0000-00001B2B0000}"/>
    <cellStyle name="Обычный 6 3 4 2 2 2 2" xfId="12876" xr:uid="{00000000-0005-0000-0000-00001C2B0000}"/>
    <cellStyle name="Обычный 6 3 4 2 2 2 3" xfId="14510" xr:uid="{00000000-0005-0000-0000-00001D2B0000}"/>
    <cellStyle name="Обычный 6 3 4 2 2 3" xfId="8432" xr:uid="{00000000-0005-0000-0000-00001E2B0000}"/>
    <cellStyle name="Обычный 6 3 4 2 2 3 2" xfId="12877" xr:uid="{00000000-0005-0000-0000-00001F2B0000}"/>
    <cellStyle name="Обычный 6 3 4 2 2 3 3" xfId="14511" xr:uid="{00000000-0005-0000-0000-0000202B0000}"/>
    <cellStyle name="Обычный 6 3 4 2 2 4" xfId="12875" xr:uid="{00000000-0005-0000-0000-0000212B0000}"/>
    <cellStyle name="Обычный 6 3 4 2 2 5" xfId="14509" xr:uid="{00000000-0005-0000-0000-0000222B0000}"/>
    <cellStyle name="Обычный 6 3 4 2 3" xfId="8433" xr:uid="{00000000-0005-0000-0000-0000232B0000}"/>
    <cellStyle name="Обычный 6 3 4 2 3 2" xfId="12878" xr:uid="{00000000-0005-0000-0000-0000242B0000}"/>
    <cellStyle name="Обычный 6 3 4 2 3 3" xfId="14512" xr:uid="{00000000-0005-0000-0000-0000252B0000}"/>
    <cellStyle name="Обычный 6 3 4 2 4" xfId="8434" xr:uid="{00000000-0005-0000-0000-0000262B0000}"/>
    <cellStyle name="Обычный 6 3 4 2 4 2" xfId="12879" xr:uid="{00000000-0005-0000-0000-0000272B0000}"/>
    <cellStyle name="Обычный 6 3 4 2 4 3" xfId="14513" xr:uid="{00000000-0005-0000-0000-0000282B0000}"/>
    <cellStyle name="Обычный 6 3 4 2 5" xfId="12874" xr:uid="{00000000-0005-0000-0000-0000292B0000}"/>
    <cellStyle name="Обычный 6 3 4 2 6" xfId="14508" xr:uid="{00000000-0005-0000-0000-00002A2B0000}"/>
    <cellStyle name="Обычный 6 3 4 3" xfId="8435" xr:uid="{00000000-0005-0000-0000-00002B2B0000}"/>
    <cellStyle name="Обычный 6 3 4 3 2" xfId="8436" xr:uid="{00000000-0005-0000-0000-00002C2B0000}"/>
    <cellStyle name="Обычный 6 3 4 3 2 2" xfId="12881" xr:uid="{00000000-0005-0000-0000-00002D2B0000}"/>
    <cellStyle name="Обычный 6 3 4 3 2 3" xfId="14515" xr:uid="{00000000-0005-0000-0000-00002E2B0000}"/>
    <cellStyle name="Обычный 6 3 4 3 3" xfId="8437" xr:uid="{00000000-0005-0000-0000-00002F2B0000}"/>
    <cellStyle name="Обычный 6 3 4 3 3 2" xfId="12882" xr:uid="{00000000-0005-0000-0000-0000302B0000}"/>
    <cellStyle name="Обычный 6 3 4 3 3 3" xfId="14516" xr:uid="{00000000-0005-0000-0000-0000312B0000}"/>
    <cellStyle name="Обычный 6 3 4 3 4" xfId="12880" xr:uid="{00000000-0005-0000-0000-0000322B0000}"/>
    <cellStyle name="Обычный 6 3 4 3 5" xfId="14514" xr:uid="{00000000-0005-0000-0000-0000332B0000}"/>
    <cellStyle name="Обычный 6 3 4 4" xfId="8438" xr:uid="{00000000-0005-0000-0000-0000342B0000}"/>
    <cellStyle name="Обычный 6 3 4 4 2" xfId="8439" xr:uid="{00000000-0005-0000-0000-0000352B0000}"/>
    <cellStyle name="Обычный 6 3 4 4 2 2" xfId="12884" xr:uid="{00000000-0005-0000-0000-0000362B0000}"/>
    <cellStyle name="Обычный 6 3 4 4 2 3" xfId="14518" xr:uid="{00000000-0005-0000-0000-0000372B0000}"/>
    <cellStyle name="Обычный 6 3 4 4 3" xfId="12883" xr:uid="{00000000-0005-0000-0000-0000382B0000}"/>
    <cellStyle name="Обычный 6 3 4 4 4" xfId="14517" xr:uid="{00000000-0005-0000-0000-0000392B0000}"/>
    <cellStyle name="Обычный 6 3 4 5" xfId="8440" xr:uid="{00000000-0005-0000-0000-00003A2B0000}"/>
    <cellStyle name="Обычный 6 3 4 5 2" xfId="12885" xr:uid="{00000000-0005-0000-0000-00003B2B0000}"/>
    <cellStyle name="Обычный 6 3 4 5 3" xfId="14519" xr:uid="{00000000-0005-0000-0000-00003C2B0000}"/>
    <cellStyle name="Обычный 6 3 4 6" xfId="12873" xr:uid="{00000000-0005-0000-0000-00003D2B0000}"/>
    <cellStyle name="Обычный 6 3 4 7" xfId="14507" xr:uid="{00000000-0005-0000-0000-00003E2B0000}"/>
    <cellStyle name="Обычный 6 3 5" xfId="8441" xr:uid="{00000000-0005-0000-0000-00003F2B0000}"/>
    <cellStyle name="Обычный 6 3 5 2" xfId="8442" xr:uid="{00000000-0005-0000-0000-0000402B0000}"/>
    <cellStyle name="Обычный 6 3 5 2 2" xfId="8443" xr:uid="{00000000-0005-0000-0000-0000412B0000}"/>
    <cellStyle name="Обычный 6 3 5 2 2 2" xfId="12888" xr:uid="{00000000-0005-0000-0000-0000422B0000}"/>
    <cellStyle name="Обычный 6 3 5 2 2 3" xfId="14522" xr:uid="{00000000-0005-0000-0000-0000432B0000}"/>
    <cellStyle name="Обычный 6 3 5 2 3" xfId="8444" xr:uid="{00000000-0005-0000-0000-0000442B0000}"/>
    <cellStyle name="Обычный 6 3 5 2 3 2" xfId="12889" xr:uid="{00000000-0005-0000-0000-0000452B0000}"/>
    <cellStyle name="Обычный 6 3 5 2 3 3" xfId="14523" xr:uid="{00000000-0005-0000-0000-0000462B0000}"/>
    <cellStyle name="Обычный 6 3 5 2 4" xfId="12887" xr:uid="{00000000-0005-0000-0000-0000472B0000}"/>
    <cellStyle name="Обычный 6 3 5 2 5" xfId="14521" xr:uid="{00000000-0005-0000-0000-0000482B0000}"/>
    <cellStyle name="Обычный 6 3 5 3" xfId="8445" xr:uid="{00000000-0005-0000-0000-0000492B0000}"/>
    <cellStyle name="Обычный 6 3 5 3 2" xfId="12890" xr:uid="{00000000-0005-0000-0000-00004A2B0000}"/>
    <cellStyle name="Обычный 6 3 5 3 3" xfId="14524" xr:uid="{00000000-0005-0000-0000-00004B2B0000}"/>
    <cellStyle name="Обычный 6 3 5 4" xfId="8446" xr:uid="{00000000-0005-0000-0000-00004C2B0000}"/>
    <cellStyle name="Обычный 6 3 5 4 2" xfId="12891" xr:uid="{00000000-0005-0000-0000-00004D2B0000}"/>
    <cellStyle name="Обычный 6 3 5 4 3" xfId="14525" xr:uid="{00000000-0005-0000-0000-00004E2B0000}"/>
    <cellStyle name="Обычный 6 3 5 5" xfId="12886" xr:uid="{00000000-0005-0000-0000-00004F2B0000}"/>
    <cellStyle name="Обычный 6 3 5 6" xfId="14520" xr:uid="{00000000-0005-0000-0000-0000502B0000}"/>
    <cellStyle name="Обычный 6 3 6" xfId="8447" xr:uid="{00000000-0005-0000-0000-0000512B0000}"/>
    <cellStyle name="Обычный 6 3 6 2" xfId="8448" xr:uid="{00000000-0005-0000-0000-0000522B0000}"/>
    <cellStyle name="Обычный 6 3 6 2 2" xfId="12893" xr:uid="{00000000-0005-0000-0000-0000532B0000}"/>
    <cellStyle name="Обычный 6 3 6 2 3" xfId="14527" xr:uid="{00000000-0005-0000-0000-0000542B0000}"/>
    <cellStyle name="Обычный 6 3 6 3" xfId="8449" xr:uid="{00000000-0005-0000-0000-0000552B0000}"/>
    <cellStyle name="Обычный 6 3 6 3 2" xfId="12894" xr:uid="{00000000-0005-0000-0000-0000562B0000}"/>
    <cellStyle name="Обычный 6 3 6 3 3" xfId="14528" xr:uid="{00000000-0005-0000-0000-0000572B0000}"/>
    <cellStyle name="Обычный 6 3 6 4" xfId="12892" xr:uid="{00000000-0005-0000-0000-0000582B0000}"/>
    <cellStyle name="Обычный 6 3 6 5" xfId="14526" xr:uid="{00000000-0005-0000-0000-0000592B0000}"/>
    <cellStyle name="Обычный 6 3 7" xfId="8450" xr:uid="{00000000-0005-0000-0000-00005A2B0000}"/>
    <cellStyle name="Обычный 6 3 7 2" xfId="8451" xr:uid="{00000000-0005-0000-0000-00005B2B0000}"/>
    <cellStyle name="Обычный 6 3 7 2 2" xfId="12896" xr:uid="{00000000-0005-0000-0000-00005C2B0000}"/>
    <cellStyle name="Обычный 6 3 7 2 3" xfId="14530" xr:uid="{00000000-0005-0000-0000-00005D2B0000}"/>
    <cellStyle name="Обычный 6 3 7 3" xfId="12895" xr:uid="{00000000-0005-0000-0000-00005E2B0000}"/>
    <cellStyle name="Обычный 6 3 7 4" xfId="14529" xr:uid="{00000000-0005-0000-0000-00005F2B0000}"/>
    <cellStyle name="Обычный 6 3 8" xfId="8452" xr:uid="{00000000-0005-0000-0000-0000602B0000}"/>
    <cellStyle name="Обычный 6 3 8 2" xfId="12897" xr:uid="{00000000-0005-0000-0000-0000612B0000}"/>
    <cellStyle name="Обычный 6 3 8 3" xfId="14531" xr:uid="{00000000-0005-0000-0000-0000622B0000}"/>
    <cellStyle name="Обычный 6 3 9" xfId="8453" xr:uid="{00000000-0005-0000-0000-0000632B0000}"/>
    <cellStyle name="Обычный 6 3 9 2" xfId="12898" xr:uid="{00000000-0005-0000-0000-0000642B0000}"/>
    <cellStyle name="Обычный 6 3 9 3" xfId="14532" xr:uid="{00000000-0005-0000-0000-0000652B0000}"/>
    <cellStyle name="Обычный 6 3_Альбом_Персонал" xfId="8454" xr:uid="{00000000-0005-0000-0000-0000662B0000}"/>
    <cellStyle name="Обычный 6 30" xfId="8455" xr:uid="{00000000-0005-0000-0000-0000672B0000}"/>
    <cellStyle name="Обычный 6 30 2" xfId="12899" xr:uid="{00000000-0005-0000-0000-0000682B0000}"/>
    <cellStyle name="Обычный 6 30 3" xfId="14533" xr:uid="{00000000-0005-0000-0000-0000692B0000}"/>
    <cellStyle name="Обычный 6 31" xfId="15168" xr:uid="{00000000-0005-0000-0000-00003E000000}"/>
    <cellStyle name="Обычный 6 4" xfId="8456" xr:uid="{00000000-0005-0000-0000-00006A2B0000}"/>
    <cellStyle name="Обычный 6 4 10" xfId="15177" xr:uid="{00000000-0005-0000-0000-000047000000}"/>
    <cellStyle name="Обычный 6 4 2" xfId="8457" xr:uid="{00000000-0005-0000-0000-00006B2B0000}"/>
    <cellStyle name="Обычный 6 4 2 2" xfId="8458" xr:uid="{00000000-0005-0000-0000-00006C2B0000}"/>
    <cellStyle name="Обычный 6 4 2 3" xfId="8459" xr:uid="{00000000-0005-0000-0000-00006D2B0000}"/>
    <cellStyle name="Обычный 6 4 2 4" xfId="15178" xr:uid="{00000000-0005-0000-0000-000048000000}"/>
    <cellStyle name="Обычный 6 4 3" xfId="8460" xr:uid="{00000000-0005-0000-0000-00006E2B0000}"/>
    <cellStyle name="Обычный 6 4 3 2" xfId="8461" xr:uid="{00000000-0005-0000-0000-00006F2B0000}"/>
    <cellStyle name="Обычный 6 4 3 2 2" xfId="8462" xr:uid="{00000000-0005-0000-0000-0000702B0000}"/>
    <cellStyle name="Обычный 6 4 3 2 2 2" xfId="8463" xr:uid="{00000000-0005-0000-0000-0000712B0000}"/>
    <cellStyle name="Обычный 6 4 3 2 2 2 2" xfId="12904" xr:uid="{00000000-0005-0000-0000-0000722B0000}"/>
    <cellStyle name="Обычный 6 4 3 2 2 2 3" xfId="14538" xr:uid="{00000000-0005-0000-0000-0000732B0000}"/>
    <cellStyle name="Обычный 6 4 3 2 2 3" xfId="8464" xr:uid="{00000000-0005-0000-0000-0000742B0000}"/>
    <cellStyle name="Обычный 6 4 3 2 2 3 2" xfId="12905" xr:uid="{00000000-0005-0000-0000-0000752B0000}"/>
    <cellStyle name="Обычный 6 4 3 2 2 3 3" xfId="14539" xr:uid="{00000000-0005-0000-0000-0000762B0000}"/>
    <cellStyle name="Обычный 6 4 3 2 2 4" xfId="12903" xr:uid="{00000000-0005-0000-0000-0000772B0000}"/>
    <cellStyle name="Обычный 6 4 3 2 2 5" xfId="14537" xr:uid="{00000000-0005-0000-0000-0000782B0000}"/>
    <cellStyle name="Обычный 6 4 3 2 3" xfId="8465" xr:uid="{00000000-0005-0000-0000-0000792B0000}"/>
    <cellStyle name="Обычный 6 4 3 2 3 2" xfId="12906" xr:uid="{00000000-0005-0000-0000-00007A2B0000}"/>
    <cellStyle name="Обычный 6 4 3 2 3 3" xfId="14540" xr:uid="{00000000-0005-0000-0000-00007B2B0000}"/>
    <cellStyle name="Обычный 6 4 3 2 4" xfId="8466" xr:uid="{00000000-0005-0000-0000-00007C2B0000}"/>
    <cellStyle name="Обычный 6 4 3 2 4 2" xfId="12907" xr:uid="{00000000-0005-0000-0000-00007D2B0000}"/>
    <cellStyle name="Обычный 6 4 3 2 4 3" xfId="14541" xr:uid="{00000000-0005-0000-0000-00007E2B0000}"/>
    <cellStyle name="Обычный 6 4 3 2 5" xfId="8467" xr:uid="{00000000-0005-0000-0000-00007F2B0000}"/>
    <cellStyle name="Обычный 6 4 3 2 5 2" xfId="12908" xr:uid="{00000000-0005-0000-0000-0000802B0000}"/>
    <cellStyle name="Обычный 6 4 3 2 5 3" xfId="14542" xr:uid="{00000000-0005-0000-0000-0000812B0000}"/>
    <cellStyle name="Обычный 6 4 3 2 6" xfId="12902" xr:uid="{00000000-0005-0000-0000-0000822B0000}"/>
    <cellStyle name="Обычный 6 4 3 2 7" xfId="14536" xr:uid="{00000000-0005-0000-0000-0000832B0000}"/>
    <cellStyle name="Обычный 6 4 3 3" xfId="8468" xr:uid="{00000000-0005-0000-0000-0000842B0000}"/>
    <cellStyle name="Обычный 6 4 3 3 2" xfId="8469" xr:uid="{00000000-0005-0000-0000-0000852B0000}"/>
    <cellStyle name="Обычный 6 4 3 3 2 2" xfId="12910" xr:uid="{00000000-0005-0000-0000-0000862B0000}"/>
    <cellStyle name="Обычный 6 4 3 3 2 3" xfId="14544" xr:uid="{00000000-0005-0000-0000-0000872B0000}"/>
    <cellStyle name="Обычный 6 4 3 3 3" xfId="8470" xr:uid="{00000000-0005-0000-0000-0000882B0000}"/>
    <cellStyle name="Обычный 6 4 3 3 3 2" xfId="12911" xr:uid="{00000000-0005-0000-0000-0000892B0000}"/>
    <cellStyle name="Обычный 6 4 3 3 3 3" xfId="14545" xr:uid="{00000000-0005-0000-0000-00008A2B0000}"/>
    <cellStyle name="Обычный 6 4 3 3 4" xfId="12909" xr:uid="{00000000-0005-0000-0000-00008B2B0000}"/>
    <cellStyle name="Обычный 6 4 3 3 5" xfId="14543" xr:uid="{00000000-0005-0000-0000-00008C2B0000}"/>
    <cellStyle name="Обычный 6 4 3 4" xfId="8471" xr:uid="{00000000-0005-0000-0000-00008D2B0000}"/>
    <cellStyle name="Обычный 6 4 3 4 2" xfId="8472" xr:uid="{00000000-0005-0000-0000-00008E2B0000}"/>
    <cellStyle name="Обычный 6 4 3 4 2 2" xfId="12913" xr:uid="{00000000-0005-0000-0000-00008F2B0000}"/>
    <cellStyle name="Обычный 6 4 3 4 2 3" xfId="14547" xr:uid="{00000000-0005-0000-0000-0000902B0000}"/>
    <cellStyle name="Обычный 6 4 3 4 3" xfId="12912" xr:uid="{00000000-0005-0000-0000-0000912B0000}"/>
    <cellStyle name="Обычный 6 4 3 4 4" xfId="14546" xr:uid="{00000000-0005-0000-0000-0000922B0000}"/>
    <cellStyle name="Обычный 6 4 3 5" xfId="8473" xr:uid="{00000000-0005-0000-0000-0000932B0000}"/>
    <cellStyle name="Обычный 6 4 3 5 2" xfId="12914" xr:uid="{00000000-0005-0000-0000-0000942B0000}"/>
    <cellStyle name="Обычный 6 4 3 5 3" xfId="14548" xr:uid="{00000000-0005-0000-0000-0000952B0000}"/>
    <cellStyle name="Обычный 6 4 3 6" xfId="12901" xr:uid="{00000000-0005-0000-0000-0000962B0000}"/>
    <cellStyle name="Обычный 6 4 3 7" xfId="14535" xr:uid="{00000000-0005-0000-0000-0000972B0000}"/>
    <cellStyle name="Обычный 6 4 4" xfId="8474" xr:uid="{00000000-0005-0000-0000-0000982B0000}"/>
    <cellStyle name="Обычный 6 4 4 2" xfId="8475" xr:uid="{00000000-0005-0000-0000-0000992B0000}"/>
    <cellStyle name="Обычный 6 4 4 2 2" xfId="8476" xr:uid="{00000000-0005-0000-0000-00009A2B0000}"/>
    <cellStyle name="Обычный 6 4 4 2 2 2" xfId="12917" xr:uid="{00000000-0005-0000-0000-00009B2B0000}"/>
    <cellStyle name="Обычный 6 4 4 2 2 3" xfId="14551" xr:uid="{00000000-0005-0000-0000-00009C2B0000}"/>
    <cellStyle name="Обычный 6 4 4 2 3" xfId="8477" xr:uid="{00000000-0005-0000-0000-00009D2B0000}"/>
    <cellStyle name="Обычный 6 4 4 2 3 2" xfId="12918" xr:uid="{00000000-0005-0000-0000-00009E2B0000}"/>
    <cellStyle name="Обычный 6 4 4 2 3 3" xfId="14552" xr:uid="{00000000-0005-0000-0000-00009F2B0000}"/>
    <cellStyle name="Обычный 6 4 4 2 4" xfId="12916" xr:uid="{00000000-0005-0000-0000-0000A02B0000}"/>
    <cellStyle name="Обычный 6 4 4 2 5" xfId="14550" xr:uid="{00000000-0005-0000-0000-0000A12B0000}"/>
    <cellStyle name="Обычный 6 4 4 3" xfId="8478" xr:uid="{00000000-0005-0000-0000-0000A22B0000}"/>
    <cellStyle name="Обычный 6 4 4 3 2" xfId="12919" xr:uid="{00000000-0005-0000-0000-0000A32B0000}"/>
    <cellStyle name="Обычный 6 4 4 3 3" xfId="14553" xr:uid="{00000000-0005-0000-0000-0000A42B0000}"/>
    <cellStyle name="Обычный 6 4 4 4" xfId="8479" xr:uid="{00000000-0005-0000-0000-0000A52B0000}"/>
    <cellStyle name="Обычный 6 4 4 4 2" xfId="12920" xr:uid="{00000000-0005-0000-0000-0000A62B0000}"/>
    <cellStyle name="Обычный 6 4 4 4 3" xfId="14554" xr:uid="{00000000-0005-0000-0000-0000A72B0000}"/>
    <cellStyle name="Обычный 6 4 4 5" xfId="8480" xr:uid="{00000000-0005-0000-0000-0000A82B0000}"/>
    <cellStyle name="Обычный 6 4 4 6" xfId="12915" xr:uid="{00000000-0005-0000-0000-0000A92B0000}"/>
    <cellStyle name="Обычный 6 4 4 7" xfId="14549" xr:uid="{00000000-0005-0000-0000-0000AA2B0000}"/>
    <cellStyle name="Обычный 6 4 5" xfId="8481" xr:uid="{00000000-0005-0000-0000-0000AB2B0000}"/>
    <cellStyle name="Обычный 6 4 5 2" xfId="8482" xr:uid="{00000000-0005-0000-0000-0000AC2B0000}"/>
    <cellStyle name="Обычный 6 4 5 2 2" xfId="12922" xr:uid="{00000000-0005-0000-0000-0000AD2B0000}"/>
    <cellStyle name="Обычный 6 4 5 2 3" xfId="14556" xr:uid="{00000000-0005-0000-0000-0000AE2B0000}"/>
    <cellStyle name="Обычный 6 4 5 3" xfId="8483" xr:uid="{00000000-0005-0000-0000-0000AF2B0000}"/>
    <cellStyle name="Обычный 6 4 5 3 2" xfId="12923" xr:uid="{00000000-0005-0000-0000-0000B02B0000}"/>
    <cellStyle name="Обычный 6 4 5 3 3" xfId="14557" xr:uid="{00000000-0005-0000-0000-0000B12B0000}"/>
    <cellStyle name="Обычный 6 4 5 4" xfId="12921" xr:uid="{00000000-0005-0000-0000-0000B22B0000}"/>
    <cellStyle name="Обычный 6 4 5 5" xfId="14555" xr:uid="{00000000-0005-0000-0000-0000B32B0000}"/>
    <cellStyle name="Обычный 6 4 6" xfId="8484" xr:uid="{00000000-0005-0000-0000-0000B42B0000}"/>
    <cellStyle name="Обычный 6 4 6 2" xfId="8485" xr:uid="{00000000-0005-0000-0000-0000B52B0000}"/>
    <cellStyle name="Обычный 6 4 6 2 2" xfId="12925" xr:uid="{00000000-0005-0000-0000-0000B62B0000}"/>
    <cellStyle name="Обычный 6 4 6 2 3" xfId="14559" xr:uid="{00000000-0005-0000-0000-0000B72B0000}"/>
    <cellStyle name="Обычный 6 4 6 3" xfId="12924" xr:uid="{00000000-0005-0000-0000-0000B82B0000}"/>
    <cellStyle name="Обычный 6 4 6 4" xfId="14558" xr:uid="{00000000-0005-0000-0000-0000B92B0000}"/>
    <cellStyle name="Обычный 6 4 7" xfId="8486" xr:uid="{00000000-0005-0000-0000-0000BA2B0000}"/>
    <cellStyle name="Обычный 6 4 7 2" xfId="12926" xr:uid="{00000000-0005-0000-0000-0000BB2B0000}"/>
    <cellStyle name="Обычный 6 4 7 3" xfId="14560" xr:uid="{00000000-0005-0000-0000-0000BC2B0000}"/>
    <cellStyle name="Обычный 6 4 8" xfId="12900" xr:uid="{00000000-0005-0000-0000-0000BD2B0000}"/>
    <cellStyle name="Обычный 6 4 9" xfId="14534" xr:uid="{00000000-0005-0000-0000-0000BE2B0000}"/>
    <cellStyle name="Обычный 6 4_Альбом_Персонал" xfId="8487" xr:uid="{00000000-0005-0000-0000-0000BF2B0000}"/>
    <cellStyle name="Обычный 6 5" xfId="8488" xr:uid="{00000000-0005-0000-0000-0000C02B0000}"/>
    <cellStyle name="Обычный 6 5 2" xfId="8489" xr:uid="{00000000-0005-0000-0000-0000C12B0000}"/>
    <cellStyle name="Обычный 6 5 2 2" xfId="8490" xr:uid="{00000000-0005-0000-0000-0000C22B0000}"/>
    <cellStyle name="Обычный 6 5 2 3" xfId="8491" xr:uid="{00000000-0005-0000-0000-0000C32B0000}"/>
    <cellStyle name="Обычный 6 5 3" xfId="8492" xr:uid="{00000000-0005-0000-0000-0000C42B0000}"/>
    <cellStyle name="Обычный 6 5 4" xfId="8493" xr:uid="{00000000-0005-0000-0000-0000C52B0000}"/>
    <cellStyle name="Обычный 6 5 5" xfId="15179" xr:uid="{00000000-0005-0000-0000-000049000000}"/>
    <cellStyle name="Обычный 6 5_Альбом_Персонал" xfId="8494" xr:uid="{00000000-0005-0000-0000-0000C62B0000}"/>
    <cellStyle name="Обычный 6 6" xfId="8495" xr:uid="{00000000-0005-0000-0000-0000C72B0000}"/>
    <cellStyle name="Обычный 6 6 2" xfId="8496" xr:uid="{00000000-0005-0000-0000-0000C82B0000}"/>
    <cellStyle name="Обычный 6 6 3" xfId="8497" xr:uid="{00000000-0005-0000-0000-0000C92B0000}"/>
    <cellStyle name="Обычный 6 7" xfId="8498" xr:uid="{00000000-0005-0000-0000-0000CA2B0000}"/>
    <cellStyle name="Обычный 6 7 2" xfId="8499" xr:uid="{00000000-0005-0000-0000-0000CB2B0000}"/>
    <cellStyle name="Обычный 6 7 3" xfId="8500" xr:uid="{00000000-0005-0000-0000-0000CC2B0000}"/>
    <cellStyle name="Обычный 6 8" xfId="8501" xr:uid="{00000000-0005-0000-0000-0000CD2B0000}"/>
    <cellStyle name="Обычный 6 8 2" xfId="8502" xr:uid="{00000000-0005-0000-0000-0000CE2B0000}"/>
    <cellStyle name="Обычный 6 8 3" xfId="8503" xr:uid="{00000000-0005-0000-0000-0000CF2B0000}"/>
    <cellStyle name="Обычный 6 9" xfId="8504" xr:uid="{00000000-0005-0000-0000-0000D02B0000}"/>
    <cellStyle name="Обычный 6 9 2" xfId="8505" xr:uid="{00000000-0005-0000-0000-0000D12B0000}"/>
    <cellStyle name="Обычный 6 9 3" xfId="8506" xr:uid="{00000000-0005-0000-0000-0000D22B0000}"/>
    <cellStyle name="Обычный 60" xfId="8507" xr:uid="{00000000-0005-0000-0000-0000D32B0000}"/>
    <cellStyle name="Обычный 60 2" xfId="8508" xr:uid="{00000000-0005-0000-0000-0000D42B0000}"/>
    <cellStyle name="Обычный 60 3" xfId="8509" xr:uid="{00000000-0005-0000-0000-0000D52B0000}"/>
    <cellStyle name="Обычный 60 4" xfId="8510" xr:uid="{00000000-0005-0000-0000-0000D62B0000}"/>
    <cellStyle name="Обычный 60 5" xfId="8511" xr:uid="{00000000-0005-0000-0000-0000D72B0000}"/>
    <cellStyle name="Обычный 61" xfId="8512" xr:uid="{00000000-0005-0000-0000-0000D82B0000}"/>
    <cellStyle name="Обычный 61 2" xfId="8513" xr:uid="{00000000-0005-0000-0000-0000D92B0000}"/>
    <cellStyle name="Обычный 61 3" xfId="8514" xr:uid="{00000000-0005-0000-0000-0000DA2B0000}"/>
    <cellStyle name="Обычный 61 4" xfId="8515" xr:uid="{00000000-0005-0000-0000-0000DB2B0000}"/>
    <cellStyle name="Обычный 61 5" xfId="8516" xr:uid="{00000000-0005-0000-0000-0000DC2B0000}"/>
    <cellStyle name="Обычный 62" xfId="8517" xr:uid="{00000000-0005-0000-0000-0000DD2B0000}"/>
    <cellStyle name="Обычный 62 2" xfId="8518" xr:uid="{00000000-0005-0000-0000-0000DE2B0000}"/>
    <cellStyle name="Обычный 62 3" xfId="8519" xr:uid="{00000000-0005-0000-0000-0000DF2B0000}"/>
    <cellStyle name="Обычный 62 3 2" xfId="12927" xr:uid="{00000000-0005-0000-0000-0000E02B0000}"/>
    <cellStyle name="Обычный 62 3 3" xfId="14561" xr:uid="{00000000-0005-0000-0000-0000E12B0000}"/>
    <cellStyle name="Обычный 63" xfId="8520" xr:uid="{00000000-0005-0000-0000-0000E22B0000}"/>
    <cellStyle name="Обычный 63 2" xfId="8521" xr:uid="{00000000-0005-0000-0000-0000E32B0000}"/>
    <cellStyle name="Обычный 63 3" xfId="8522" xr:uid="{00000000-0005-0000-0000-0000E42B0000}"/>
    <cellStyle name="Обычный 63 4" xfId="8523" xr:uid="{00000000-0005-0000-0000-0000E52B0000}"/>
    <cellStyle name="Обычный 63 5" xfId="8524" xr:uid="{00000000-0005-0000-0000-0000E62B0000}"/>
    <cellStyle name="Обычный 64" xfId="8525" xr:uid="{00000000-0005-0000-0000-0000E72B0000}"/>
    <cellStyle name="Обычный 64 2" xfId="8526" xr:uid="{00000000-0005-0000-0000-0000E82B0000}"/>
    <cellStyle name="Обычный 64 3" xfId="8527" xr:uid="{00000000-0005-0000-0000-0000E92B0000}"/>
    <cellStyle name="Обычный 64 4" xfId="8528" xr:uid="{00000000-0005-0000-0000-0000EA2B0000}"/>
    <cellStyle name="Обычный 64 5" xfId="8529" xr:uid="{00000000-0005-0000-0000-0000EB2B0000}"/>
    <cellStyle name="Обычный 65" xfId="8530" xr:uid="{00000000-0005-0000-0000-0000EC2B0000}"/>
    <cellStyle name="Обычный 65 2" xfId="8531" xr:uid="{00000000-0005-0000-0000-0000ED2B0000}"/>
    <cellStyle name="Обычный 65 3" xfId="8532" xr:uid="{00000000-0005-0000-0000-0000EE2B0000}"/>
    <cellStyle name="Обычный 65 4" xfId="8533" xr:uid="{00000000-0005-0000-0000-0000EF2B0000}"/>
    <cellStyle name="Обычный 65 5" xfId="8534" xr:uid="{00000000-0005-0000-0000-0000F02B0000}"/>
    <cellStyle name="Обычный 66" xfId="8535" xr:uid="{00000000-0005-0000-0000-0000F12B0000}"/>
    <cellStyle name="Обычный 66 2" xfId="8536" xr:uid="{00000000-0005-0000-0000-0000F22B0000}"/>
    <cellStyle name="Обычный 66 3" xfId="8537" xr:uid="{00000000-0005-0000-0000-0000F32B0000}"/>
    <cellStyle name="Обычный 66 3 2" xfId="12928" xr:uid="{00000000-0005-0000-0000-0000F42B0000}"/>
    <cellStyle name="Обычный 66 3 3" xfId="14562" xr:uid="{00000000-0005-0000-0000-0000F52B0000}"/>
    <cellStyle name="Обычный 67" xfId="8538" xr:uid="{00000000-0005-0000-0000-0000F62B0000}"/>
    <cellStyle name="Обычный 67 2" xfId="8539" xr:uid="{00000000-0005-0000-0000-0000F72B0000}"/>
    <cellStyle name="Обычный 67 3" xfId="8540" xr:uid="{00000000-0005-0000-0000-0000F82B0000}"/>
    <cellStyle name="Обычный 67 4" xfId="8541" xr:uid="{00000000-0005-0000-0000-0000F92B0000}"/>
    <cellStyle name="Обычный 67 5" xfId="8542" xr:uid="{00000000-0005-0000-0000-0000FA2B0000}"/>
    <cellStyle name="Обычный 68" xfId="8543" xr:uid="{00000000-0005-0000-0000-0000FB2B0000}"/>
    <cellStyle name="Обычный 68 2" xfId="8544" xr:uid="{00000000-0005-0000-0000-0000FC2B0000}"/>
    <cellStyle name="Обычный 68 3" xfId="8545" xr:uid="{00000000-0005-0000-0000-0000FD2B0000}"/>
    <cellStyle name="Обычный 68 4" xfId="8546" xr:uid="{00000000-0005-0000-0000-0000FE2B0000}"/>
    <cellStyle name="Обычный 68 5" xfId="8547" xr:uid="{00000000-0005-0000-0000-0000FF2B0000}"/>
    <cellStyle name="Обычный 69" xfId="8548" xr:uid="{00000000-0005-0000-0000-0000002C0000}"/>
    <cellStyle name="Обычный 69 2" xfId="8549" xr:uid="{00000000-0005-0000-0000-0000012C0000}"/>
    <cellStyle name="Обычный 69 3" xfId="8550" xr:uid="{00000000-0005-0000-0000-0000022C0000}"/>
    <cellStyle name="Обычный 69 4" xfId="8551" xr:uid="{00000000-0005-0000-0000-0000032C0000}"/>
    <cellStyle name="Обычный 69 5" xfId="8552" xr:uid="{00000000-0005-0000-0000-0000042C0000}"/>
    <cellStyle name="Обычный 7" xfId="8553" xr:uid="{00000000-0005-0000-0000-0000052C0000}"/>
    <cellStyle name="Обычный 7 10" xfId="8554" xr:uid="{00000000-0005-0000-0000-0000062C0000}"/>
    <cellStyle name="Обычный 7 10 2" xfId="8555" xr:uid="{00000000-0005-0000-0000-0000072C0000}"/>
    <cellStyle name="Обычный 7 10 3" xfId="8556" xr:uid="{00000000-0005-0000-0000-0000082C0000}"/>
    <cellStyle name="Обычный 7 11" xfId="8557" xr:uid="{00000000-0005-0000-0000-0000092C0000}"/>
    <cellStyle name="Обычный 7 11 2" xfId="8558" xr:uid="{00000000-0005-0000-0000-00000A2C0000}"/>
    <cellStyle name="Обычный 7 11 2 2" xfId="8559" xr:uid="{00000000-0005-0000-0000-00000B2C0000}"/>
    <cellStyle name="Обычный 7 11 2 2 2" xfId="12930" xr:uid="{00000000-0005-0000-0000-00000C2C0000}"/>
    <cellStyle name="Обычный 7 11 2 2 3" xfId="14564" xr:uid="{00000000-0005-0000-0000-00000D2C0000}"/>
    <cellStyle name="Обычный 7 11 2 3" xfId="12929" xr:uid="{00000000-0005-0000-0000-00000E2C0000}"/>
    <cellStyle name="Обычный 7 11 2 4" xfId="14563" xr:uid="{00000000-0005-0000-0000-00000F2C0000}"/>
    <cellStyle name="Обычный 7 11 3" xfId="8560" xr:uid="{00000000-0005-0000-0000-0000102C0000}"/>
    <cellStyle name="Обычный 7 11 4" xfId="8561" xr:uid="{00000000-0005-0000-0000-0000112C0000}"/>
    <cellStyle name="Обычный 7 11 4 2" xfId="12931" xr:uid="{00000000-0005-0000-0000-0000122C0000}"/>
    <cellStyle name="Обычный 7 11 4 3" xfId="14565" xr:uid="{00000000-0005-0000-0000-0000132C0000}"/>
    <cellStyle name="Обычный 7 12" xfId="8562" xr:uid="{00000000-0005-0000-0000-0000142C0000}"/>
    <cellStyle name="Обычный 7 12 2" xfId="8563" xr:uid="{00000000-0005-0000-0000-0000152C0000}"/>
    <cellStyle name="Обычный 7 12 2 2" xfId="12932" xr:uid="{00000000-0005-0000-0000-0000162C0000}"/>
    <cellStyle name="Обычный 7 12 2 3" xfId="14566" xr:uid="{00000000-0005-0000-0000-0000172C0000}"/>
    <cellStyle name="Обычный 7 13" xfId="8564" xr:uid="{00000000-0005-0000-0000-0000182C0000}"/>
    <cellStyle name="Обычный 7 14" xfId="8565" xr:uid="{00000000-0005-0000-0000-0000192C0000}"/>
    <cellStyle name="Обычный 7 15" xfId="8566" xr:uid="{00000000-0005-0000-0000-00001A2C0000}"/>
    <cellStyle name="Обычный 7 16" xfId="8567" xr:uid="{00000000-0005-0000-0000-00001B2C0000}"/>
    <cellStyle name="Обычный 7 17" xfId="15180" xr:uid="{00000000-0005-0000-0000-00004A000000}"/>
    <cellStyle name="Обычный 7 2" xfId="8568" xr:uid="{00000000-0005-0000-0000-00001C2C0000}"/>
    <cellStyle name="Обычный 7 2 10" xfId="8569" xr:uid="{00000000-0005-0000-0000-00001D2C0000}"/>
    <cellStyle name="Обычный 7 2 11" xfId="8570" xr:uid="{00000000-0005-0000-0000-00001E2C0000}"/>
    <cellStyle name="Обычный 7 2 12" xfId="8571" xr:uid="{00000000-0005-0000-0000-00001F2C0000}"/>
    <cellStyle name="Обычный 7 2 13" xfId="8572" xr:uid="{00000000-0005-0000-0000-0000202C0000}"/>
    <cellStyle name="Обычный 7 2 14" xfId="8573" xr:uid="{00000000-0005-0000-0000-0000212C0000}"/>
    <cellStyle name="Обычный 7 2 15" xfId="8574" xr:uid="{00000000-0005-0000-0000-0000222C0000}"/>
    <cellStyle name="Обычный 7 2 16" xfId="15181" xr:uid="{00000000-0005-0000-0000-00004B000000}"/>
    <cellStyle name="Обычный 7 2 2" xfId="8575" xr:uid="{00000000-0005-0000-0000-0000232C0000}"/>
    <cellStyle name="Обычный 7 2 2 10" xfId="8576" xr:uid="{00000000-0005-0000-0000-0000242C0000}"/>
    <cellStyle name="Обычный 7 2 2 11" xfId="8577" xr:uid="{00000000-0005-0000-0000-0000252C0000}"/>
    <cellStyle name="Обычный 7 2 2 12" xfId="8578" xr:uid="{00000000-0005-0000-0000-0000262C0000}"/>
    <cellStyle name="Обычный 7 2 2 13" xfId="8579" xr:uid="{00000000-0005-0000-0000-0000272C0000}"/>
    <cellStyle name="Обычный 7 2 2 14" xfId="8580" xr:uid="{00000000-0005-0000-0000-0000282C0000}"/>
    <cellStyle name="Обычный 7 2 2 15" xfId="15182" xr:uid="{00000000-0005-0000-0000-00004C000000}"/>
    <cellStyle name="Обычный 7 2 2 2" xfId="8581" xr:uid="{00000000-0005-0000-0000-0000292C0000}"/>
    <cellStyle name="Обычный 7 2 2 2 2" xfId="8582" xr:uid="{00000000-0005-0000-0000-00002A2C0000}"/>
    <cellStyle name="Обычный 7 2 2 2 2 2" xfId="8583" xr:uid="{00000000-0005-0000-0000-00002B2C0000}"/>
    <cellStyle name="Обычный 7 2 2 2 2 3" xfId="8584" xr:uid="{00000000-0005-0000-0000-00002C2C0000}"/>
    <cellStyle name="Обычный 7 2 2 2 3" xfId="8585" xr:uid="{00000000-0005-0000-0000-00002D2C0000}"/>
    <cellStyle name="Обычный 7 2 2 2 4" xfId="8586" xr:uid="{00000000-0005-0000-0000-00002E2C0000}"/>
    <cellStyle name="Обычный 7 2 2 2 5" xfId="15183" xr:uid="{00000000-0005-0000-0000-00004D000000}"/>
    <cellStyle name="Обычный 7 2 2 2_Альбом_Персонал" xfId="8587" xr:uid="{00000000-0005-0000-0000-00002F2C0000}"/>
    <cellStyle name="Обычный 7 2 2 3" xfId="8588" xr:uid="{00000000-0005-0000-0000-0000302C0000}"/>
    <cellStyle name="Обычный 7 2 2 3 2" xfId="8589" xr:uid="{00000000-0005-0000-0000-0000312C0000}"/>
    <cellStyle name="Обычный 7 2 2 3 2 2" xfId="8590" xr:uid="{00000000-0005-0000-0000-0000322C0000}"/>
    <cellStyle name="Обычный 7 2 2 3 2 3" xfId="8591" xr:uid="{00000000-0005-0000-0000-0000332C0000}"/>
    <cellStyle name="Обычный 7 2 2 3 3" xfId="8592" xr:uid="{00000000-0005-0000-0000-0000342C0000}"/>
    <cellStyle name="Обычный 7 2 2 3 4" xfId="8593" xr:uid="{00000000-0005-0000-0000-0000352C0000}"/>
    <cellStyle name="Обычный 7 2 2 3_Альбом_Персонал" xfId="8594" xr:uid="{00000000-0005-0000-0000-0000362C0000}"/>
    <cellStyle name="Обычный 7 2 2 4" xfId="8595" xr:uid="{00000000-0005-0000-0000-0000372C0000}"/>
    <cellStyle name="Обычный 7 2 2 4 2" xfId="8596" xr:uid="{00000000-0005-0000-0000-0000382C0000}"/>
    <cellStyle name="Обычный 7 2 2 4 3" xfId="8597" xr:uid="{00000000-0005-0000-0000-0000392C0000}"/>
    <cellStyle name="Обычный 7 2 2 5" xfId="8598" xr:uid="{00000000-0005-0000-0000-00003A2C0000}"/>
    <cellStyle name="Обычный 7 2 2 5 2" xfId="8599" xr:uid="{00000000-0005-0000-0000-00003B2C0000}"/>
    <cellStyle name="Обычный 7 2 2 5 3" xfId="8600" xr:uid="{00000000-0005-0000-0000-00003C2C0000}"/>
    <cellStyle name="Обычный 7 2 2 6" xfId="8601" xr:uid="{00000000-0005-0000-0000-00003D2C0000}"/>
    <cellStyle name="Обычный 7 2 2 6 2" xfId="8602" xr:uid="{00000000-0005-0000-0000-00003E2C0000}"/>
    <cellStyle name="Обычный 7 2 2 6 2 2" xfId="12933" xr:uid="{00000000-0005-0000-0000-00003F2C0000}"/>
    <cellStyle name="Обычный 7 2 2 6 2 3" xfId="14567" xr:uid="{00000000-0005-0000-0000-0000402C0000}"/>
    <cellStyle name="Обычный 7 2 2 7" xfId="8603" xr:uid="{00000000-0005-0000-0000-0000412C0000}"/>
    <cellStyle name="Обычный 7 2 2 7 2" xfId="8604" xr:uid="{00000000-0005-0000-0000-0000422C0000}"/>
    <cellStyle name="Обычный 7 2 2 7 2 2" xfId="12934" xr:uid="{00000000-0005-0000-0000-0000432C0000}"/>
    <cellStyle name="Обычный 7 2 2 7 2 3" xfId="14568" xr:uid="{00000000-0005-0000-0000-0000442C0000}"/>
    <cellStyle name="Обычный 7 2 2 8" xfId="8605" xr:uid="{00000000-0005-0000-0000-0000452C0000}"/>
    <cellStyle name="Обычный 7 2 2 9" xfId="8606" xr:uid="{00000000-0005-0000-0000-0000462C0000}"/>
    <cellStyle name="Обычный 7 2 2_Альбом_Персонал" xfId="8607" xr:uid="{00000000-0005-0000-0000-0000472C0000}"/>
    <cellStyle name="Обычный 7 2 3" xfId="8608" xr:uid="{00000000-0005-0000-0000-0000482C0000}"/>
    <cellStyle name="Обычный 7 2 3 2" xfId="8609" xr:uid="{00000000-0005-0000-0000-0000492C0000}"/>
    <cellStyle name="Обычный 7 2 3 2 2" xfId="8610" xr:uid="{00000000-0005-0000-0000-00004A2C0000}"/>
    <cellStyle name="Обычный 7 2 3 2 3" xfId="8611" xr:uid="{00000000-0005-0000-0000-00004B2C0000}"/>
    <cellStyle name="Обычный 7 2 3 2 4" xfId="15185" xr:uid="{00000000-0005-0000-0000-00004F000000}"/>
    <cellStyle name="Обычный 7 2 3 3" xfId="8612" xr:uid="{00000000-0005-0000-0000-00004C2C0000}"/>
    <cellStyle name="Обычный 7 2 3 3 2" xfId="8613" xr:uid="{00000000-0005-0000-0000-00004D2C0000}"/>
    <cellStyle name="Обычный 7 2 3 3 2 2" xfId="12935" xr:uid="{00000000-0005-0000-0000-00004E2C0000}"/>
    <cellStyle name="Обычный 7 2 3 3 2 3" xfId="14569" xr:uid="{00000000-0005-0000-0000-00004F2C0000}"/>
    <cellStyle name="Обычный 7 2 3 4" xfId="8614" xr:uid="{00000000-0005-0000-0000-0000502C0000}"/>
    <cellStyle name="Обычный 7 2 3 5" xfId="8615" xr:uid="{00000000-0005-0000-0000-0000512C0000}"/>
    <cellStyle name="Обычный 7 2 3 6" xfId="15184" xr:uid="{00000000-0005-0000-0000-00004E000000}"/>
    <cellStyle name="Обычный 7 2 3_Альбом_Персонал" xfId="8616" xr:uid="{00000000-0005-0000-0000-0000522C0000}"/>
    <cellStyle name="Обычный 7 2 4" xfId="8617" xr:uid="{00000000-0005-0000-0000-0000532C0000}"/>
    <cellStyle name="Обычный 7 2 4 2" xfId="8618" xr:uid="{00000000-0005-0000-0000-0000542C0000}"/>
    <cellStyle name="Обычный 7 2 4 2 2" xfId="8619" xr:uid="{00000000-0005-0000-0000-0000552C0000}"/>
    <cellStyle name="Обычный 7 2 4 2 3" xfId="8620" xr:uid="{00000000-0005-0000-0000-0000562C0000}"/>
    <cellStyle name="Обычный 7 2 4 3" xfId="8621" xr:uid="{00000000-0005-0000-0000-0000572C0000}"/>
    <cellStyle name="Обычный 7 2 4 3 2" xfId="8622" xr:uid="{00000000-0005-0000-0000-0000582C0000}"/>
    <cellStyle name="Обычный 7 2 4 3 2 2" xfId="12936" xr:uid="{00000000-0005-0000-0000-0000592C0000}"/>
    <cellStyle name="Обычный 7 2 4 3 2 3" xfId="14570" xr:uid="{00000000-0005-0000-0000-00005A2C0000}"/>
    <cellStyle name="Обычный 7 2 4 4" xfId="8623" xr:uid="{00000000-0005-0000-0000-00005B2C0000}"/>
    <cellStyle name="Обычный 7 2 4 5" xfId="8624" xr:uid="{00000000-0005-0000-0000-00005C2C0000}"/>
    <cellStyle name="Обычный 7 2 4 6" xfId="15186" xr:uid="{00000000-0005-0000-0000-000050000000}"/>
    <cellStyle name="Обычный 7 2 4_Альбом_Персонал" xfId="8625" xr:uid="{00000000-0005-0000-0000-00005D2C0000}"/>
    <cellStyle name="Обычный 7 2 5" xfId="8626" xr:uid="{00000000-0005-0000-0000-00005E2C0000}"/>
    <cellStyle name="Обычный 7 2 5 2" xfId="8627" xr:uid="{00000000-0005-0000-0000-00005F2C0000}"/>
    <cellStyle name="Обычный 7 2 5 2 2" xfId="8628" xr:uid="{00000000-0005-0000-0000-0000602C0000}"/>
    <cellStyle name="Обычный 7 2 5 2 3" xfId="8629" xr:uid="{00000000-0005-0000-0000-0000612C0000}"/>
    <cellStyle name="Обычный 7 2 5 3" xfId="8630" xr:uid="{00000000-0005-0000-0000-0000622C0000}"/>
    <cellStyle name="Обычный 7 2 5 3 2" xfId="8631" xr:uid="{00000000-0005-0000-0000-0000632C0000}"/>
    <cellStyle name="Обычный 7 2 5 3 2 2" xfId="12937" xr:uid="{00000000-0005-0000-0000-0000642C0000}"/>
    <cellStyle name="Обычный 7 2 5 3 2 3" xfId="14571" xr:uid="{00000000-0005-0000-0000-0000652C0000}"/>
    <cellStyle name="Обычный 7 2 5 4" xfId="8632" xr:uid="{00000000-0005-0000-0000-0000662C0000}"/>
    <cellStyle name="Обычный 7 2 5 5" xfId="8633" xr:uid="{00000000-0005-0000-0000-0000672C0000}"/>
    <cellStyle name="Обычный 7 2 5_Альбом_Персонал" xfId="8634" xr:uid="{00000000-0005-0000-0000-0000682C0000}"/>
    <cellStyle name="Обычный 7 2 6" xfId="8635" xr:uid="{00000000-0005-0000-0000-0000692C0000}"/>
    <cellStyle name="Обычный 7 2 6 2" xfId="8636" xr:uid="{00000000-0005-0000-0000-00006A2C0000}"/>
    <cellStyle name="Обычный 7 2 6 3" xfId="8637" xr:uid="{00000000-0005-0000-0000-00006B2C0000}"/>
    <cellStyle name="Обычный 7 2 7" xfId="8638" xr:uid="{00000000-0005-0000-0000-00006C2C0000}"/>
    <cellStyle name="Обычный 7 2 7 2" xfId="8639" xr:uid="{00000000-0005-0000-0000-00006D2C0000}"/>
    <cellStyle name="Обычный 7 2 7 3" xfId="8640" xr:uid="{00000000-0005-0000-0000-00006E2C0000}"/>
    <cellStyle name="Обычный 7 2 8" xfId="8641" xr:uid="{00000000-0005-0000-0000-00006F2C0000}"/>
    <cellStyle name="Обычный 7 2 9" xfId="8642" xr:uid="{00000000-0005-0000-0000-0000702C0000}"/>
    <cellStyle name="Обычный 7 2_Альбом_Персонал" xfId="8643" xr:uid="{00000000-0005-0000-0000-0000712C0000}"/>
    <cellStyle name="Обычный 7 3" xfId="8644" xr:uid="{00000000-0005-0000-0000-0000722C0000}"/>
    <cellStyle name="Обычный 7 3 10" xfId="8645" xr:uid="{00000000-0005-0000-0000-0000732C0000}"/>
    <cellStyle name="Обычный 7 3 11" xfId="8646" xr:uid="{00000000-0005-0000-0000-0000742C0000}"/>
    <cellStyle name="Обычный 7 3 12" xfId="8647" xr:uid="{00000000-0005-0000-0000-0000752C0000}"/>
    <cellStyle name="Обычный 7 3 13" xfId="8648" xr:uid="{00000000-0005-0000-0000-0000762C0000}"/>
    <cellStyle name="Обычный 7 3 14" xfId="8649" xr:uid="{00000000-0005-0000-0000-0000772C0000}"/>
    <cellStyle name="Обычный 7 3 15" xfId="15187" xr:uid="{00000000-0005-0000-0000-000051000000}"/>
    <cellStyle name="Обычный 7 3 2" xfId="8650" xr:uid="{00000000-0005-0000-0000-0000782C0000}"/>
    <cellStyle name="Обычный 7 3 2 2" xfId="8651" xr:uid="{00000000-0005-0000-0000-0000792C0000}"/>
    <cellStyle name="Обычный 7 3 2 2 2" xfId="8652" xr:uid="{00000000-0005-0000-0000-00007A2C0000}"/>
    <cellStyle name="Обычный 7 3 2 2 3" xfId="8653" xr:uid="{00000000-0005-0000-0000-00007B2C0000}"/>
    <cellStyle name="Обычный 7 3 2 3" xfId="8654" xr:uid="{00000000-0005-0000-0000-00007C2C0000}"/>
    <cellStyle name="Обычный 7 3 2 4" xfId="8655" xr:uid="{00000000-0005-0000-0000-00007D2C0000}"/>
    <cellStyle name="Обычный 7 3 2 5" xfId="15188" xr:uid="{00000000-0005-0000-0000-000052000000}"/>
    <cellStyle name="Обычный 7 3 2_Альбом_Персонал" xfId="8656" xr:uid="{00000000-0005-0000-0000-00007E2C0000}"/>
    <cellStyle name="Обычный 7 3 3" xfId="8657" xr:uid="{00000000-0005-0000-0000-00007F2C0000}"/>
    <cellStyle name="Обычный 7 3 3 2" xfId="8658" xr:uid="{00000000-0005-0000-0000-0000802C0000}"/>
    <cellStyle name="Обычный 7 3 3 2 2" xfId="8659" xr:uid="{00000000-0005-0000-0000-0000812C0000}"/>
    <cellStyle name="Обычный 7 3 3 2 3" xfId="8660" xr:uid="{00000000-0005-0000-0000-0000822C0000}"/>
    <cellStyle name="Обычный 7 3 3 3" xfId="8661" xr:uid="{00000000-0005-0000-0000-0000832C0000}"/>
    <cellStyle name="Обычный 7 3 3 4" xfId="8662" xr:uid="{00000000-0005-0000-0000-0000842C0000}"/>
    <cellStyle name="Обычный 7 3 3_Альбом_Персонал" xfId="8663" xr:uid="{00000000-0005-0000-0000-0000852C0000}"/>
    <cellStyle name="Обычный 7 3 4" xfId="8664" xr:uid="{00000000-0005-0000-0000-0000862C0000}"/>
    <cellStyle name="Обычный 7 3 4 2" xfId="8665" xr:uid="{00000000-0005-0000-0000-0000872C0000}"/>
    <cellStyle name="Обычный 7 3 4 3" xfId="8666" xr:uid="{00000000-0005-0000-0000-0000882C0000}"/>
    <cellStyle name="Обычный 7 3 5" xfId="8667" xr:uid="{00000000-0005-0000-0000-0000892C0000}"/>
    <cellStyle name="Обычный 7 3 5 2" xfId="8668" xr:uid="{00000000-0005-0000-0000-00008A2C0000}"/>
    <cellStyle name="Обычный 7 3 5 3" xfId="8669" xr:uid="{00000000-0005-0000-0000-00008B2C0000}"/>
    <cellStyle name="Обычный 7 3 6" xfId="8670" xr:uid="{00000000-0005-0000-0000-00008C2C0000}"/>
    <cellStyle name="Обычный 7 3 6 2" xfId="8671" xr:uid="{00000000-0005-0000-0000-00008D2C0000}"/>
    <cellStyle name="Обычный 7 3 6 2 2" xfId="12938" xr:uid="{00000000-0005-0000-0000-00008E2C0000}"/>
    <cellStyle name="Обычный 7 3 6 2 3" xfId="14572" xr:uid="{00000000-0005-0000-0000-00008F2C0000}"/>
    <cellStyle name="Обычный 7 3 7" xfId="8672" xr:uid="{00000000-0005-0000-0000-0000902C0000}"/>
    <cellStyle name="Обычный 7 3 7 2" xfId="8673" xr:uid="{00000000-0005-0000-0000-0000912C0000}"/>
    <cellStyle name="Обычный 7 3 7 2 2" xfId="12939" xr:uid="{00000000-0005-0000-0000-0000922C0000}"/>
    <cellStyle name="Обычный 7 3 7 2 3" xfId="14573" xr:uid="{00000000-0005-0000-0000-0000932C0000}"/>
    <cellStyle name="Обычный 7 3 8" xfId="8674" xr:uid="{00000000-0005-0000-0000-0000942C0000}"/>
    <cellStyle name="Обычный 7 3 9" xfId="8675" xr:uid="{00000000-0005-0000-0000-0000952C0000}"/>
    <cellStyle name="Обычный 7 3_Альбом_Персонал" xfId="8676" xr:uid="{00000000-0005-0000-0000-0000962C0000}"/>
    <cellStyle name="Обычный 7 4" xfId="8677" xr:uid="{00000000-0005-0000-0000-0000972C0000}"/>
    <cellStyle name="Обычный 7 4 2" xfId="8678" xr:uid="{00000000-0005-0000-0000-0000982C0000}"/>
    <cellStyle name="Обычный 7 4 2 2" xfId="8679" xr:uid="{00000000-0005-0000-0000-0000992C0000}"/>
    <cellStyle name="Обычный 7 4 2 3" xfId="8680" xr:uid="{00000000-0005-0000-0000-00009A2C0000}"/>
    <cellStyle name="Обычный 7 4 2 4" xfId="15190" xr:uid="{00000000-0005-0000-0000-000054000000}"/>
    <cellStyle name="Обычный 7 4 3" xfId="8681" xr:uid="{00000000-0005-0000-0000-00009B2C0000}"/>
    <cellStyle name="Обычный 7 4 3 2" xfId="8682" xr:uid="{00000000-0005-0000-0000-00009C2C0000}"/>
    <cellStyle name="Обычный 7 4 4" xfId="8683" xr:uid="{00000000-0005-0000-0000-00009D2C0000}"/>
    <cellStyle name="Обычный 7 4 5" xfId="8684" xr:uid="{00000000-0005-0000-0000-00009E2C0000}"/>
    <cellStyle name="Обычный 7 4 6" xfId="15189" xr:uid="{00000000-0005-0000-0000-000053000000}"/>
    <cellStyle name="Обычный 7 4_Альбом_Персонал" xfId="8685" xr:uid="{00000000-0005-0000-0000-00009F2C0000}"/>
    <cellStyle name="Обычный 7 5" xfId="8686" xr:uid="{00000000-0005-0000-0000-0000A02C0000}"/>
    <cellStyle name="Обычный 7 5 2" xfId="8687" xr:uid="{00000000-0005-0000-0000-0000A12C0000}"/>
    <cellStyle name="Обычный 7 5 2 2" xfId="8688" xr:uid="{00000000-0005-0000-0000-0000A22C0000}"/>
    <cellStyle name="Обычный 7 5 2 3" xfId="8689" xr:uid="{00000000-0005-0000-0000-0000A32C0000}"/>
    <cellStyle name="Обычный 7 5 3" xfId="8690" xr:uid="{00000000-0005-0000-0000-0000A42C0000}"/>
    <cellStyle name="Обычный 7 5 4" xfId="8691" xr:uid="{00000000-0005-0000-0000-0000A52C0000}"/>
    <cellStyle name="Обычный 7 5 5" xfId="15191" xr:uid="{00000000-0005-0000-0000-000055000000}"/>
    <cellStyle name="Обычный 7 5_Альбом_Персонал" xfId="8692" xr:uid="{00000000-0005-0000-0000-0000A62C0000}"/>
    <cellStyle name="Обычный 7 6" xfId="8693" xr:uid="{00000000-0005-0000-0000-0000A72C0000}"/>
    <cellStyle name="Обычный 7 6 2" xfId="8694" xr:uid="{00000000-0005-0000-0000-0000A82C0000}"/>
    <cellStyle name="Обычный 7 6 2 2" xfId="8695" xr:uid="{00000000-0005-0000-0000-0000A92C0000}"/>
    <cellStyle name="Обычный 7 6 2 3" xfId="8696" xr:uid="{00000000-0005-0000-0000-0000AA2C0000}"/>
    <cellStyle name="Обычный 7 6 3" xfId="8697" xr:uid="{00000000-0005-0000-0000-0000AB2C0000}"/>
    <cellStyle name="Обычный 7 6 4" xfId="8698" xr:uid="{00000000-0005-0000-0000-0000AC2C0000}"/>
    <cellStyle name="Обычный 7 6_Альбом_Персонал" xfId="8699" xr:uid="{00000000-0005-0000-0000-0000AD2C0000}"/>
    <cellStyle name="Обычный 7 7" xfId="8700" xr:uid="{00000000-0005-0000-0000-0000AE2C0000}"/>
    <cellStyle name="Обычный 7 7 2" xfId="8701" xr:uid="{00000000-0005-0000-0000-0000AF2C0000}"/>
    <cellStyle name="Обычный 7 7 3" xfId="8702" xr:uid="{00000000-0005-0000-0000-0000B02C0000}"/>
    <cellStyle name="Обычный 7 8" xfId="8703" xr:uid="{00000000-0005-0000-0000-0000B12C0000}"/>
    <cellStyle name="Обычный 7 8 2" xfId="8704" xr:uid="{00000000-0005-0000-0000-0000B22C0000}"/>
    <cellStyle name="Обычный 7 8 3" xfId="8705" xr:uid="{00000000-0005-0000-0000-0000B32C0000}"/>
    <cellStyle name="Обычный 7 9" xfId="8706" xr:uid="{00000000-0005-0000-0000-0000B42C0000}"/>
    <cellStyle name="Обычный 7 9 2" xfId="8707" xr:uid="{00000000-0005-0000-0000-0000B52C0000}"/>
    <cellStyle name="Обычный 7 9 3" xfId="8708" xr:uid="{00000000-0005-0000-0000-0000B62C0000}"/>
    <cellStyle name="Обычный 7_Альбом_Персонал" xfId="8709" xr:uid="{00000000-0005-0000-0000-0000B72C0000}"/>
    <cellStyle name="Обычный 70" xfId="8710" xr:uid="{00000000-0005-0000-0000-0000B82C0000}"/>
    <cellStyle name="Обычный 70 2" xfId="8711" xr:uid="{00000000-0005-0000-0000-0000B92C0000}"/>
    <cellStyle name="Обычный 70 3" xfId="8712" xr:uid="{00000000-0005-0000-0000-0000BA2C0000}"/>
    <cellStyle name="Обычный 70 3 2" xfId="12940" xr:uid="{00000000-0005-0000-0000-0000BB2C0000}"/>
    <cellStyle name="Обычный 70 3 3" xfId="14574" xr:uid="{00000000-0005-0000-0000-0000BC2C0000}"/>
    <cellStyle name="Обычный 71" xfId="8713" xr:uid="{00000000-0005-0000-0000-0000BD2C0000}"/>
    <cellStyle name="Обычный 71 2" xfId="8714" xr:uid="{00000000-0005-0000-0000-0000BE2C0000}"/>
    <cellStyle name="Обычный 71 3" xfId="8715" xr:uid="{00000000-0005-0000-0000-0000BF2C0000}"/>
    <cellStyle name="Обычный 71 4" xfId="8716" xr:uid="{00000000-0005-0000-0000-0000C02C0000}"/>
    <cellStyle name="Обычный 71 5" xfId="8717" xr:uid="{00000000-0005-0000-0000-0000C12C0000}"/>
    <cellStyle name="Обычный 72" xfId="8718" xr:uid="{00000000-0005-0000-0000-0000C22C0000}"/>
    <cellStyle name="Обычный 72 2" xfId="8719" xr:uid="{00000000-0005-0000-0000-0000C32C0000}"/>
    <cellStyle name="Обычный 72 3" xfId="8720" xr:uid="{00000000-0005-0000-0000-0000C42C0000}"/>
    <cellStyle name="Обычный 72 4" xfId="8721" xr:uid="{00000000-0005-0000-0000-0000C52C0000}"/>
    <cellStyle name="Обычный 72 5" xfId="8722" xr:uid="{00000000-0005-0000-0000-0000C62C0000}"/>
    <cellStyle name="Обычный 73" xfId="8723" xr:uid="{00000000-0005-0000-0000-0000C72C0000}"/>
    <cellStyle name="Обычный 73 2" xfId="8724" xr:uid="{00000000-0005-0000-0000-0000C82C0000}"/>
    <cellStyle name="Обычный 73 3" xfId="8725" xr:uid="{00000000-0005-0000-0000-0000C92C0000}"/>
    <cellStyle name="Обычный 73 4" xfId="8726" xr:uid="{00000000-0005-0000-0000-0000CA2C0000}"/>
    <cellStyle name="Обычный 73 5" xfId="8727" xr:uid="{00000000-0005-0000-0000-0000CB2C0000}"/>
    <cellStyle name="Обычный 74" xfId="8728" xr:uid="{00000000-0005-0000-0000-0000CC2C0000}"/>
    <cellStyle name="Обычный 74 2" xfId="8729" xr:uid="{00000000-0005-0000-0000-0000CD2C0000}"/>
    <cellStyle name="Обычный 74 3" xfId="8730" xr:uid="{00000000-0005-0000-0000-0000CE2C0000}"/>
    <cellStyle name="Обычный 74 3 2" xfId="12941" xr:uid="{00000000-0005-0000-0000-0000CF2C0000}"/>
    <cellStyle name="Обычный 74 3 3" xfId="14575" xr:uid="{00000000-0005-0000-0000-0000D02C0000}"/>
    <cellStyle name="Обычный 75" xfId="8731" xr:uid="{00000000-0005-0000-0000-0000D12C0000}"/>
    <cellStyle name="Обычный 75 2" xfId="8732" xr:uid="{00000000-0005-0000-0000-0000D22C0000}"/>
    <cellStyle name="Обычный 75 3" xfId="8733" xr:uid="{00000000-0005-0000-0000-0000D32C0000}"/>
    <cellStyle name="Обычный 75 3 2" xfId="12942" xr:uid="{00000000-0005-0000-0000-0000D42C0000}"/>
    <cellStyle name="Обычный 75 3 3" xfId="14576" xr:uid="{00000000-0005-0000-0000-0000D52C0000}"/>
    <cellStyle name="Обычный 76" xfId="8734" xr:uid="{00000000-0005-0000-0000-0000D62C0000}"/>
    <cellStyle name="Обычный 76 2" xfId="8735" xr:uid="{00000000-0005-0000-0000-0000D72C0000}"/>
    <cellStyle name="Обычный 76 3" xfId="8736" xr:uid="{00000000-0005-0000-0000-0000D82C0000}"/>
    <cellStyle name="Обычный 76 4" xfId="8737" xr:uid="{00000000-0005-0000-0000-0000D92C0000}"/>
    <cellStyle name="Обычный 76 5" xfId="8738" xr:uid="{00000000-0005-0000-0000-0000DA2C0000}"/>
    <cellStyle name="Обычный 77" xfId="8739" xr:uid="{00000000-0005-0000-0000-0000DB2C0000}"/>
    <cellStyle name="Обычный 77 2" xfId="8740" xr:uid="{00000000-0005-0000-0000-0000DC2C0000}"/>
    <cellStyle name="Обычный 77 3" xfId="8741" xr:uid="{00000000-0005-0000-0000-0000DD2C0000}"/>
    <cellStyle name="Обычный 77 4" xfId="8742" xr:uid="{00000000-0005-0000-0000-0000DE2C0000}"/>
    <cellStyle name="Обычный 77 5" xfId="8743" xr:uid="{00000000-0005-0000-0000-0000DF2C0000}"/>
    <cellStyle name="Обычный 78" xfId="8744" xr:uid="{00000000-0005-0000-0000-0000E02C0000}"/>
    <cellStyle name="Обычный 78 2" xfId="8745" xr:uid="{00000000-0005-0000-0000-0000E12C0000}"/>
    <cellStyle name="Обычный 78 3" xfId="8746" xr:uid="{00000000-0005-0000-0000-0000E22C0000}"/>
    <cellStyle name="Обычный 78 3 2" xfId="12943" xr:uid="{00000000-0005-0000-0000-0000E32C0000}"/>
    <cellStyle name="Обычный 78 3 3" xfId="14577" xr:uid="{00000000-0005-0000-0000-0000E42C0000}"/>
    <cellStyle name="Обычный 79" xfId="8747" xr:uid="{00000000-0005-0000-0000-0000E52C0000}"/>
    <cellStyle name="Обычный 79 2" xfId="8748" xr:uid="{00000000-0005-0000-0000-0000E62C0000}"/>
    <cellStyle name="Обычный 79 3" xfId="8749" xr:uid="{00000000-0005-0000-0000-0000E72C0000}"/>
    <cellStyle name="Обычный 79 3 2" xfId="12944" xr:uid="{00000000-0005-0000-0000-0000E82C0000}"/>
    <cellStyle name="Обычный 79 3 3" xfId="14578" xr:uid="{00000000-0005-0000-0000-0000E92C0000}"/>
    <cellStyle name="Обычный 8" xfId="8750" xr:uid="{00000000-0005-0000-0000-0000EA2C0000}"/>
    <cellStyle name="Обычный 8 10" xfId="8751" xr:uid="{00000000-0005-0000-0000-0000EB2C0000}"/>
    <cellStyle name="Обычный 8 10 2" xfId="8752" xr:uid="{00000000-0005-0000-0000-0000EC2C0000}"/>
    <cellStyle name="Обычный 8 10 2 2" xfId="8753" xr:uid="{00000000-0005-0000-0000-0000ED2C0000}"/>
    <cellStyle name="Обычный 8 10 2 2 2" xfId="8754" xr:uid="{00000000-0005-0000-0000-0000EE2C0000}"/>
    <cellStyle name="Обычный 8 10 2 2 2 2" xfId="12948" xr:uid="{00000000-0005-0000-0000-0000EF2C0000}"/>
    <cellStyle name="Обычный 8 10 2 2 2 3" xfId="14582" xr:uid="{00000000-0005-0000-0000-0000F02C0000}"/>
    <cellStyle name="Обычный 8 10 2 2 3" xfId="8755" xr:uid="{00000000-0005-0000-0000-0000F12C0000}"/>
    <cellStyle name="Обычный 8 10 2 2 3 2" xfId="12949" xr:uid="{00000000-0005-0000-0000-0000F22C0000}"/>
    <cellStyle name="Обычный 8 10 2 2 3 3" xfId="14583" xr:uid="{00000000-0005-0000-0000-0000F32C0000}"/>
    <cellStyle name="Обычный 8 10 2 2 4" xfId="12947" xr:uid="{00000000-0005-0000-0000-0000F42C0000}"/>
    <cellStyle name="Обычный 8 10 2 2 5" xfId="14581" xr:uid="{00000000-0005-0000-0000-0000F52C0000}"/>
    <cellStyle name="Обычный 8 10 2 3" xfId="8756" xr:uid="{00000000-0005-0000-0000-0000F62C0000}"/>
    <cellStyle name="Обычный 8 10 2 3 2" xfId="12950" xr:uid="{00000000-0005-0000-0000-0000F72C0000}"/>
    <cellStyle name="Обычный 8 10 2 3 3" xfId="14584" xr:uid="{00000000-0005-0000-0000-0000F82C0000}"/>
    <cellStyle name="Обычный 8 10 2 4" xfId="8757" xr:uid="{00000000-0005-0000-0000-0000F92C0000}"/>
    <cellStyle name="Обычный 8 10 2 4 2" xfId="12951" xr:uid="{00000000-0005-0000-0000-0000FA2C0000}"/>
    <cellStyle name="Обычный 8 10 2 4 3" xfId="14585" xr:uid="{00000000-0005-0000-0000-0000FB2C0000}"/>
    <cellStyle name="Обычный 8 10 2 5" xfId="12946" xr:uid="{00000000-0005-0000-0000-0000FC2C0000}"/>
    <cellStyle name="Обычный 8 10 2 6" xfId="14580" xr:uid="{00000000-0005-0000-0000-0000FD2C0000}"/>
    <cellStyle name="Обычный 8 10 3" xfId="8758" xr:uid="{00000000-0005-0000-0000-0000FE2C0000}"/>
    <cellStyle name="Обычный 8 10 3 2" xfId="8759" xr:uid="{00000000-0005-0000-0000-0000FF2C0000}"/>
    <cellStyle name="Обычный 8 10 3 2 2" xfId="12953" xr:uid="{00000000-0005-0000-0000-0000002D0000}"/>
    <cellStyle name="Обычный 8 10 3 2 3" xfId="14587" xr:uid="{00000000-0005-0000-0000-0000012D0000}"/>
    <cellStyle name="Обычный 8 10 3 3" xfId="8760" xr:uid="{00000000-0005-0000-0000-0000022D0000}"/>
    <cellStyle name="Обычный 8 10 3 3 2" xfId="12954" xr:uid="{00000000-0005-0000-0000-0000032D0000}"/>
    <cellStyle name="Обычный 8 10 3 3 3" xfId="14588" xr:uid="{00000000-0005-0000-0000-0000042D0000}"/>
    <cellStyle name="Обычный 8 10 3 4" xfId="12952" xr:uid="{00000000-0005-0000-0000-0000052D0000}"/>
    <cellStyle name="Обычный 8 10 3 5" xfId="14586" xr:uid="{00000000-0005-0000-0000-0000062D0000}"/>
    <cellStyle name="Обычный 8 10 4" xfId="8761" xr:uid="{00000000-0005-0000-0000-0000072D0000}"/>
    <cellStyle name="Обычный 8 10 4 2" xfId="8762" xr:uid="{00000000-0005-0000-0000-0000082D0000}"/>
    <cellStyle name="Обычный 8 10 4 2 2" xfId="12956" xr:uid="{00000000-0005-0000-0000-0000092D0000}"/>
    <cellStyle name="Обычный 8 10 4 2 3" xfId="14590" xr:uid="{00000000-0005-0000-0000-00000A2D0000}"/>
    <cellStyle name="Обычный 8 10 4 3" xfId="12955" xr:uid="{00000000-0005-0000-0000-00000B2D0000}"/>
    <cellStyle name="Обычный 8 10 4 4" xfId="14589" xr:uid="{00000000-0005-0000-0000-00000C2D0000}"/>
    <cellStyle name="Обычный 8 10 5" xfId="8763" xr:uid="{00000000-0005-0000-0000-00000D2D0000}"/>
    <cellStyle name="Обычный 8 10 5 2" xfId="12957" xr:uid="{00000000-0005-0000-0000-00000E2D0000}"/>
    <cellStyle name="Обычный 8 10 5 3" xfId="14591" xr:uid="{00000000-0005-0000-0000-00000F2D0000}"/>
    <cellStyle name="Обычный 8 10 6" xfId="12945" xr:uid="{00000000-0005-0000-0000-0000102D0000}"/>
    <cellStyle name="Обычный 8 10 7" xfId="14579" xr:uid="{00000000-0005-0000-0000-0000112D0000}"/>
    <cellStyle name="Обычный 8 11" xfId="8764" xr:uid="{00000000-0005-0000-0000-0000122D0000}"/>
    <cellStyle name="Обычный 8 11 2" xfId="8765" xr:uid="{00000000-0005-0000-0000-0000132D0000}"/>
    <cellStyle name="Обычный 8 11 2 2" xfId="8766" xr:uid="{00000000-0005-0000-0000-0000142D0000}"/>
    <cellStyle name="Обычный 8 11 2 2 2" xfId="12960" xr:uid="{00000000-0005-0000-0000-0000152D0000}"/>
    <cellStyle name="Обычный 8 11 2 2 3" xfId="14594" xr:uid="{00000000-0005-0000-0000-0000162D0000}"/>
    <cellStyle name="Обычный 8 11 2 3" xfId="8767" xr:uid="{00000000-0005-0000-0000-0000172D0000}"/>
    <cellStyle name="Обычный 8 11 2 3 2" xfId="12961" xr:uid="{00000000-0005-0000-0000-0000182D0000}"/>
    <cellStyle name="Обычный 8 11 2 3 3" xfId="14595" xr:uid="{00000000-0005-0000-0000-0000192D0000}"/>
    <cellStyle name="Обычный 8 11 2 4" xfId="12959" xr:uid="{00000000-0005-0000-0000-00001A2D0000}"/>
    <cellStyle name="Обычный 8 11 2 5" xfId="14593" xr:uid="{00000000-0005-0000-0000-00001B2D0000}"/>
    <cellStyle name="Обычный 8 11 3" xfId="8768" xr:uid="{00000000-0005-0000-0000-00001C2D0000}"/>
    <cellStyle name="Обычный 8 11 3 2" xfId="12962" xr:uid="{00000000-0005-0000-0000-00001D2D0000}"/>
    <cellStyle name="Обычный 8 11 3 3" xfId="14596" xr:uid="{00000000-0005-0000-0000-00001E2D0000}"/>
    <cellStyle name="Обычный 8 11 4" xfId="8769" xr:uid="{00000000-0005-0000-0000-00001F2D0000}"/>
    <cellStyle name="Обычный 8 11 4 2" xfId="12963" xr:uid="{00000000-0005-0000-0000-0000202D0000}"/>
    <cellStyle name="Обычный 8 11 4 3" xfId="14597" xr:uid="{00000000-0005-0000-0000-0000212D0000}"/>
    <cellStyle name="Обычный 8 11 5" xfId="12958" xr:uid="{00000000-0005-0000-0000-0000222D0000}"/>
    <cellStyle name="Обычный 8 11 6" xfId="14592" xr:uid="{00000000-0005-0000-0000-0000232D0000}"/>
    <cellStyle name="Обычный 8 12" xfId="8770" xr:uid="{00000000-0005-0000-0000-0000242D0000}"/>
    <cellStyle name="Обычный 8 12 2" xfId="8771" xr:uid="{00000000-0005-0000-0000-0000252D0000}"/>
    <cellStyle name="Обычный 8 12 2 2" xfId="12965" xr:uid="{00000000-0005-0000-0000-0000262D0000}"/>
    <cellStyle name="Обычный 8 12 2 3" xfId="14599" xr:uid="{00000000-0005-0000-0000-0000272D0000}"/>
    <cellStyle name="Обычный 8 12 3" xfId="8772" xr:uid="{00000000-0005-0000-0000-0000282D0000}"/>
    <cellStyle name="Обычный 8 12 3 2" xfId="12966" xr:uid="{00000000-0005-0000-0000-0000292D0000}"/>
    <cellStyle name="Обычный 8 12 3 3" xfId="14600" xr:uid="{00000000-0005-0000-0000-00002A2D0000}"/>
    <cellStyle name="Обычный 8 12 4" xfId="12964" xr:uid="{00000000-0005-0000-0000-00002B2D0000}"/>
    <cellStyle name="Обычный 8 12 5" xfId="14598" xr:uid="{00000000-0005-0000-0000-00002C2D0000}"/>
    <cellStyle name="Обычный 8 13" xfId="8773" xr:uid="{00000000-0005-0000-0000-00002D2D0000}"/>
    <cellStyle name="Обычный 8 13 2" xfId="8774" xr:uid="{00000000-0005-0000-0000-00002E2D0000}"/>
    <cellStyle name="Обычный 8 13 2 2" xfId="12968" xr:uid="{00000000-0005-0000-0000-00002F2D0000}"/>
    <cellStyle name="Обычный 8 13 2 3" xfId="14602" xr:uid="{00000000-0005-0000-0000-0000302D0000}"/>
    <cellStyle name="Обычный 8 13 3" xfId="12967" xr:uid="{00000000-0005-0000-0000-0000312D0000}"/>
    <cellStyle name="Обычный 8 13 4" xfId="14601" xr:uid="{00000000-0005-0000-0000-0000322D0000}"/>
    <cellStyle name="Обычный 8 14" xfId="8775" xr:uid="{00000000-0005-0000-0000-0000332D0000}"/>
    <cellStyle name="Обычный 8 14 2" xfId="12969" xr:uid="{00000000-0005-0000-0000-0000342D0000}"/>
    <cellStyle name="Обычный 8 14 3" xfId="14603" xr:uid="{00000000-0005-0000-0000-0000352D0000}"/>
    <cellStyle name="Обычный 8 15" xfId="8776" xr:uid="{00000000-0005-0000-0000-0000362D0000}"/>
    <cellStyle name="Обычный 8 16" xfId="8777" xr:uid="{00000000-0005-0000-0000-0000372D0000}"/>
    <cellStyle name="Обычный 8 17" xfId="8778" xr:uid="{00000000-0005-0000-0000-0000382D0000}"/>
    <cellStyle name="Обычный 8 18" xfId="15192" xr:uid="{00000000-0005-0000-0000-000056000000}"/>
    <cellStyle name="Обычный 8 2" xfId="8779" xr:uid="{00000000-0005-0000-0000-0000392D0000}"/>
    <cellStyle name="Обычный 8 2 10" xfId="8780" xr:uid="{00000000-0005-0000-0000-00003A2D0000}"/>
    <cellStyle name="Обычный 8 2 11" xfId="8781" xr:uid="{00000000-0005-0000-0000-00003B2D0000}"/>
    <cellStyle name="Обычный 8 2 12" xfId="8782" xr:uid="{00000000-0005-0000-0000-00003C2D0000}"/>
    <cellStyle name="Обычный 8 2 13" xfId="8783" xr:uid="{00000000-0005-0000-0000-00003D2D0000}"/>
    <cellStyle name="Обычный 8 2 14" xfId="8784" xr:uid="{00000000-0005-0000-0000-00003E2D0000}"/>
    <cellStyle name="Обычный 8 2 15" xfId="8785" xr:uid="{00000000-0005-0000-0000-00003F2D0000}"/>
    <cellStyle name="Обычный 8 2 16" xfId="15193" xr:uid="{00000000-0005-0000-0000-000057000000}"/>
    <cellStyle name="Обычный 8 2 2" xfId="8786" xr:uid="{00000000-0005-0000-0000-0000402D0000}"/>
    <cellStyle name="Обычный 8 2 2 10" xfId="8787" xr:uid="{00000000-0005-0000-0000-0000412D0000}"/>
    <cellStyle name="Обычный 8 2 2 11" xfId="8788" xr:uid="{00000000-0005-0000-0000-0000422D0000}"/>
    <cellStyle name="Обычный 8 2 2 12" xfId="8789" xr:uid="{00000000-0005-0000-0000-0000432D0000}"/>
    <cellStyle name="Обычный 8 2 2 13" xfId="8790" xr:uid="{00000000-0005-0000-0000-0000442D0000}"/>
    <cellStyle name="Обычный 8 2 2 14" xfId="8791" xr:uid="{00000000-0005-0000-0000-0000452D0000}"/>
    <cellStyle name="Обычный 8 2 2 2" xfId="8792" xr:uid="{00000000-0005-0000-0000-0000462D0000}"/>
    <cellStyle name="Обычный 8 2 2 2 2" xfId="8793" xr:uid="{00000000-0005-0000-0000-0000472D0000}"/>
    <cellStyle name="Обычный 8 2 2 2 3" xfId="8794" xr:uid="{00000000-0005-0000-0000-0000482D0000}"/>
    <cellStyle name="Обычный 8 2 2 3" xfId="8795" xr:uid="{00000000-0005-0000-0000-0000492D0000}"/>
    <cellStyle name="Обычный 8 2 2 4" xfId="8796" xr:uid="{00000000-0005-0000-0000-00004A2D0000}"/>
    <cellStyle name="Обычный 8 2 2 5" xfId="8797" xr:uid="{00000000-0005-0000-0000-00004B2D0000}"/>
    <cellStyle name="Обычный 8 2 2 6" xfId="8798" xr:uid="{00000000-0005-0000-0000-00004C2D0000}"/>
    <cellStyle name="Обычный 8 2 2 7" xfId="8799" xr:uid="{00000000-0005-0000-0000-00004D2D0000}"/>
    <cellStyle name="Обычный 8 2 2 8" xfId="8800" xr:uid="{00000000-0005-0000-0000-00004E2D0000}"/>
    <cellStyle name="Обычный 8 2 2 9" xfId="8801" xr:uid="{00000000-0005-0000-0000-00004F2D0000}"/>
    <cellStyle name="Обычный 8 2 2_Альбом_Персонал" xfId="8802" xr:uid="{00000000-0005-0000-0000-0000502D0000}"/>
    <cellStyle name="Обычный 8 2 3" xfId="8803" xr:uid="{00000000-0005-0000-0000-0000512D0000}"/>
    <cellStyle name="Обычный 8 2 3 2" xfId="8804" xr:uid="{00000000-0005-0000-0000-0000522D0000}"/>
    <cellStyle name="Обычный 8 2 3 2 2" xfId="8805" xr:uid="{00000000-0005-0000-0000-0000532D0000}"/>
    <cellStyle name="Обычный 8 2 3 2 3" xfId="8806" xr:uid="{00000000-0005-0000-0000-0000542D0000}"/>
    <cellStyle name="Обычный 8 2 3 3" xfId="8807" xr:uid="{00000000-0005-0000-0000-0000552D0000}"/>
    <cellStyle name="Обычный 8 2 3 4" xfId="8808" xr:uid="{00000000-0005-0000-0000-0000562D0000}"/>
    <cellStyle name="Обычный 8 2 3_Альбом_Персонал" xfId="8809" xr:uid="{00000000-0005-0000-0000-0000572D0000}"/>
    <cellStyle name="Обычный 8 2 4" xfId="8810" xr:uid="{00000000-0005-0000-0000-0000582D0000}"/>
    <cellStyle name="Обычный 8 2 4 2" xfId="8811" xr:uid="{00000000-0005-0000-0000-0000592D0000}"/>
    <cellStyle name="Обычный 8 2 4 3" xfId="8812" xr:uid="{00000000-0005-0000-0000-00005A2D0000}"/>
    <cellStyle name="Обычный 8 2 5" xfId="8813" xr:uid="{00000000-0005-0000-0000-00005B2D0000}"/>
    <cellStyle name="Обычный 8 2 5 2" xfId="8814" xr:uid="{00000000-0005-0000-0000-00005C2D0000}"/>
    <cellStyle name="Обычный 8 2 5 3" xfId="8815" xr:uid="{00000000-0005-0000-0000-00005D2D0000}"/>
    <cellStyle name="Обычный 8 2 6" xfId="8816" xr:uid="{00000000-0005-0000-0000-00005E2D0000}"/>
    <cellStyle name="Обычный 8 2 7" xfId="8817" xr:uid="{00000000-0005-0000-0000-00005F2D0000}"/>
    <cellStyle name="Обычный 8 2 8" xfId="8818" xr:uid="{00000000-0005-0000-0000-0000602D0000}"/>
    <cellStyle name="Обычный 8 2 9" xfId="8819" xr:uid="{00000000-0005-0000-0000-0000612D0000}"/>
    <cellStyle name="Обычный 8 2_Альбом_Персонал" xfId="8820" xr:uid="{00000000-0005-0000-0000-0000622D0000}"/>
    <cellStyle name="Обычный 8 3" xfId="8821" xr:uid="{00000000-0005-0000-0000-0000632D0000}"/>
    <cellStyle name="Обычный 8 3 10" xfId="8822" xr:uid="{00000000-0005-0000-0000-0000642D0000}"/>
    <cellStyle name="Обычный 8 3 11" xfId="8823" xr:uid="{00000000-0005-0000-0000-0000652D0000}"/>
    <cellStyle name="Обычный 8 3 12" xfId="8824" xr:uid="{00000000-0005-0000-0000-0000662D0000}"/>
    <cellStyle name="Обычный 8 3 13" xfId="8825" xr:uid="{00000000-0005-0000-0000-0000672D0000}"/>
    <cellStyle name="Обычный 8 3 14" xfId="8826" xr:uid="{00000000-0005-0000-0000-0000682D0000}"/>
    <cellStyle name="Обычный 8 3 15" xfId="15194" xr:uid="{00000000-0005-0000-0000-000058000000}"/>
    <cellStyle name="Обычный 8 3 2" xfId="8827" xr:uid="{00000000-0005-0000-0000-0000692D0000}"/>
    <cellStyle name="Обычный 8 3 2 2" xfId="8828" xr:uid="{00000000-0005-0000-0000-00006A2D0000}"/>
    <cellStyle name="Обычный 8 3 2 3" xfId="8829" xr:uid="{00000000-0005-0000-0000-00006B2D0000}"/>
    <cellStyle name="Обычный 8 3 3" xfId="8830" xr:uid="{00000000-0005-0000-0000-00006C2D0000}"/>
    <cellStyle name="Обычный 8 3 4" xfId="8831" xr:uid="{00000000-0005-0000-0000-00006D2D0000}"/>
    <cellStyle name="Обычный 8 3 5" xfId="8832" xr:uid="{00000000-0005-0000-0000-00006E2D0000}"/>
    <cellStyle name="Обычный 8 3 6" xfId="8833" xr:uid="{00000000-0005-0000-0000-00006F2D0000}"/>
    <cellStyle name="Обычный 8 3 7" xfId="8834" xr:uid="{00000000-0005-0000-0000-0000702D0000}"/>
    <cellStyle name="Обычный 8 3 8" xfId="8835" xr:uid="{00000000-0005-0000-0000-0000712D0000}"/>
    <cellStyle name="Обычный 8 3 9" xfId="8836" xr:uid="{00000000-0005-0000-0000-0000722D0000}"/>
    <cellStyle name="Обычный 8 3_Альбом_Персонал" xfId="8837" xr:uid="{00000000-0005-0000-0000-0000732D0000}"/>
    <cellStyle name="Обычный 8 4" xfId="8838" xr:uid="{00000000-0005-0000-0000-0000742D0000}"/>
    <cellStyle name="Обычный 8 4 2" xfId="8839" xr:uid="{00000000-0005-0000-0000-0000752D0000}"/>
    <cellStyle name="Обычный 8 4 2 2" xfId="8840" xr:uid="{00000000-0005-0000-0000-0000762D0000}"/>
    <cellStyle name="Обычный 8 4 2 3" xfId="8841" xr:uid="{00000000-0005-0000-0000-0000772D0000}"/>
    <cellStyle name="Обычный 8 4 3" xfId="8842" xr:uid="{00000000-0005-0000-0000-0000782D0000}"/>
    <cellStyle name="Обычный 8 4 3 2" xfId="8843" xr:uid="{00000000-0005-0000-0000-0000792D0000}"/>
    <cellStyle name="Обычный 8 4 3 2 2" xfId="12970" xr:uid="{00000000-0005-0000-0000-00007A2D0000}"/>
    <cellStyle name="Обычный 8 4 3 2 3" xfId="14604" xr:uid="{00000000-0005-0000-0000-00007B2D0000}"/>
    <cellStyle name="Обычный 8 4 4" xfId="8844" xr:uid="{00000000-0005-0000-0000-00007C2D0000}"/>
    <cellStyle name="Обычный 8 4 5" xfId="8845" xr:uid="{00000000-0005-0000-0000-00007D2D0000}"/>
    <cellStyle name="Обычный 8 4_Альбом_Персонал" xfId="8846" xr:uid="{00000000-0005-0000-0000-00007E2D0000}"/>
    <cellStyle name="Обычный 8 5" xfId="8847" xr:uid="{00000000-0005-0000-0000-00007F2D0000}"/>
    <cellStyle name="Обычный 8 5 2" xfId="8848" xr:uid="{00000000-0005-0000-0000-0000802D0000}"/>
    <cellStyle name="Обычный 8 5 2 2" xfId="8849" xr:uid="{00000000-0005-0000-0000-0000812D0000}"/>
    <cellStyle name="Обычный 8 5 2 3" xfId="8850" xr:uid="{00000000-0005-0000-0000-0000822D0000}"/>
    <cellStyle name="Обычный 8 5 3" xfId="8851" xr:uid="{00000000-0005-0000-0000-0000832D0000}"/>
    <cellStyle name="Обычный 8 5 4" xfId="8852" xr:uid="{00000000-0005-0000-0000-0000842D0000}"/>
    <cellStyle name="Обычный 8 5_Альбом_Персонал" xfId="8853" xr:uid="{00000000-0005-0000-0000-0000852D0000}"/>
    <cellStyle name="Обычный 8 6" xfId="8854" xr:uid="{00000000-0005-0000-0000-0000862D0000}"/>
    <cellStyle name="Обычный 8 6 2" xfId="8855" xr:uid="{00000000-0005-0000-0000-0000872D0000}"/>
    <cellStyle name="Обычный 8 6 3" xfId="8856" xr:uid="{00000000-0005-0000-0000-0000882D0000}"/>
    <cellStyle name="Обычный 8 7" xfId="8857" xr:uid="{00000000-0005-0000-0000-0000892D0000}"/>
    <cellStyle name="Обычный 8 7 2" xfId="8858" xr:uid="{00000000-0005-0000-0000-00008A2D0000}"/>
    <cellStyle name="Обычный 8 7 3" xfId="8859" xr:uid="{00000000-0005-0000-0000-00008B2D0000}"/>
    <cellStyle name="Обычный 8 8" xfId="8860" xr:uid="{00000000-0005-0000-0000-00008C2D0000}"/>
    <cellStyle name="Обычный 8 8 2" xfId="8861" xr:uid="{00000000-0005-0000-0000-00008D2D0000}"/>
    <cellStyle name="Обычный 8 8 3" xfId="8862" xr:uid="{00000000-0005-0000-0000-00008E2D0000}"/>
    <cellStyle name="Обычный 8 9" xfId="8863" xr:uid="{00000000-0005-0000-0000-00008F2D0000}"/>
    <cellStyle name="Обычный 8 9 2" xfId="8864" xr:uid="{00000000-0005-0000-0000-0000902D0000}"/>
    <cellStyle name="Обычный 8 9 3" xfId="8865" xr:uid="{00000000-0005-0000-0000-0000912D0000}"/>
    <cellStyle name="Обычный 8_Альбом_Персонал" xfId="8866" xr:uid="{00000000-0005-0000-0000-0000922D0000}"/>
    <cellStyle name="Обычный 80" xfId="8867" xr:uid="{00000000-0005-0000-0000-0000932D0000}"/>
    <cellStyle name="Обычный 80 2" xfId="8868" xr:uid="{00000000-0005-0000-0000-0000942D0000}"/>
    <cellStyle name="Обычный 80 3" xfId="8869" xr:uid="{00000000-0005-0000-0000-0000952D0000}"/>
    <cellStyle name="Обычный 80 4" xfId="8870" xr:uid="{00000000-0005-0000-0000-0000962D0000}"/>
    <cellStyle name="Обычный 80 5" xfId="8871" xr:uid="{00000000-0005-0000-0000-0000972D0000}"/>
    <cellStyle name="Обычный 81" xfId="8872" xr:uid="{00000000-0005-0000-0000-0000982D0000}"/>
    <cellStyle name="Обычный 81 2" xfId="8873" xr:uid="{00000000-0005-0000-0000-0000992D0000}"/>
    <cellStyle name="Обычный 81 3" xfId="8874" xr:uid="{00000000-0005-0000-0000-00009A2D0000}"/>
    <cellStyle name="Обычный 81 4" xfId="8875" xr:uid="{00000000-0005-0000-0000-00009B2D0000}"/>
    <cellStyle name="Обычный 81 5" xfId="8876" xr:uid="{00000000-0005-0000-0000-00009C2D0000}"/>
    <cellStyle name="Обычный 82" xfId="8877" xr:uid="{00000000-0005-0000-0000-00009D2D0000}"/>
    <cellStyle name="Обычный 82 2" xfId="8878" xr:uid="{00000000-0005-0000-0000-00009E2D0000}"/>
    <cellStyle name="Обычный 82 3" xfId="8879" xr:uid="{00000000-0005-0000-0000-00009F2D0000}"/>
    <cellStyle name="Обычный 82 3 2" xfId="12971" xr:uid="{00000000-0005-0000-0000-0000A02D0000}"/>
    <cellStyle name="Обычный 82 3 3" xfId="14605" xr:uid="{00000000-0005-0000-0000-0000A12D0000}"/>
    <cellStyle name="Обычный 83" xfId="8880" xr:uid="{00000000-0005-0000-0000-0000A22D0000}"/>
    <cellStyle name="Обычный 83 2" xfId="8881" xr:uid="{00000000-0005-0000-0000-0000A32D0000}"/>
    <cellStyle name="Обычный 83 3" xfId="8882" xr:uid="{00000000-0005-0000-0000-0000A42D0000}"/>
    <cellStyle name="Обычный 84" xfId="8883" xr:uid="{00000000-0005-0000-0000-0000A52D0000}"/>
    <cellStyle name="Обычный 84 2" xfId="8884" xr:uid="{00000000-0005-0000-0000-0000A62D0000}"/>
    <cellStyle name="Обычный 84 3" xfId="8885" xr:uid="{00000000-0005-0000-0000-0000A72D0000}"/>
    <cellStyle name="Обычный 84 4" xfId="8886" xr:uid="{00000000-0005-0000-0000-0000A82D0000}"/>
    <cellStyle name="Обычный 84 5" xfId="8887" xr:uid="{00000000-0005-0000-0000-0000A92D0000}"/>
    <cellStyle name="Обычный 85" xfId="8888" xr:uid="{00000000-0005-0000-0000-0000AA2D0000}"/>
    <cellStyle name="Обычный 85 2" xfId="8889" xr:uid="{00000000-0005-0000-0000-0000AB2D0000}"/>
    <cellStyle name="Обычный 85 3" xfId="8890" xr:uid="{00000000-0005-0000-0000-0000AC2D0000}"/>
    <cellStyle name="Обычный 85 4" xfId="8891" xr:uid="{00000000-0005-0000-0000-0000AD2D0000}"/>
    <cellStyle name="Обычный 85 5" xfId="8892" xr:uid="{00000000-0005-0000-0000-0000AE2D0000}"/>
    <cellStyle name="Обычный 86" xfId="8893" xr:uid="{00000000-0005-0000-0000-0000AF2D0000}"/>
    <cellStyle name="Обычный 86 2" xfId="8894" xr:uid="{00000000-0005-0000-0000-0000B02D0000}"/>
    <cellStyle name="Обычный 86 3" xfId="8895" xr:uid="{00000000-0005-0000-0000-0000B12D0000}"/>
    <cellStyle name="Обычный 86 3 2" xfId="12972" xr:uid="{00000000-0005-0000-0000-0000B22D0000}"/>
    <cellStyle name="Обычный 86 3 3" xfId="14606" xr:uid="{00000000-0005-0000-0000-0000B32D0000}"/>
    <cellStyle name="Обычный 87" xfId="8896" xr:uid="{00000000-0005-0000-0000-0000B42D0000}"/>
    <cellStyle name="Обычный 87 2" xfId="8897" xr:uid="{00000000-0005-0000-0000-0000B52D0000}"/>
    <cellStyle name="Обычный 87 3" xfId="8898" xr:uid="{00000000-0005-0000-0000-0000B62D0000}"/>
    <cellStyle name="Обычный 88" xfId="8899" xr:uid="{00000000-0005-0000-0000-0000B72D0000}"/>
    <cellStyle name="Обычный 88 2" xfId="8900" xr:uid="{00000000-0005-0000-0000-0000B82D0000}"/>
    <cellStyle name="Обычный 88 3" xfId="8901" xr:uid="{00000000-0005-0000-0000-0000B92D0000}"/>
    <cellStyle name="Обычный 88 4" xfId="8902" xr:uid="{00000000-0005-0000-0000-0000BA2D0000}"/>
    <cellStyle name="Обычный 88 5" xfId="8903" xr:uid="{00000000-0005-0000-0000-0000BB2D0000}"/>
    <cellStyle name="Обычный 89" xfId="8904" xr:uid="{00000000-0005-0000-0000-0000BC2D0000}"/>
    <cellStyle name="Обычный 89 2" xfId="8905" xr:uid="{00000000-0005-0000-0000-0000BD2D0000}"/>
    <cellStyle name="Обычный 89 3" xfId="8906" xr:uid="{00000000-0005-0000-0000-0000BE2D0000}"/>
    <cellStyle name="Обычный 89 4" xfId="8907" xr:uid="{00000000-0005-0000-0000-0000BF2D0000}"/>
    <cellStyle name="Обычный 89 5" xfId="8908" xr:uid="{00000000-0005-0000-0000-0000C02D0000}"/>
    <cellStyle name="Обычный 9" xfId="8909" xr:uid="{00000000-0005-0000-0000-0000C12D0000}"/>
    <cellStyle name="Обычный 9 10" xfId="8910" xr:uid="{00000000-0005-0000-0000-0000C22D0000}"/>
    <cellStyle name="Обычный 9 11" xfId="8911" xr:uid="{00000000-0005-0000-0000-0000C32D0000}"/>
    <cellStyle name="Обычный 9 12" xfId="8912" xr:uid="{00000000-0005-0000-0000-0000C42D0000}"/>
    <cellStyle name="Обычный 9 13" xfId="8913" xr:uid="{00000000-0005-0000-0000-0000C52D0000}"/>
    <cellStyle name="Обычный 9 14" xfId="8914" xr:uid="{00000000-0005-0000-0000-0000C62D0000}"/>
    <cellStyle name="Обычный 9 15" xfId="8915" xr:uid="{00000000-0005-0000-0000-0000C72D0000}"/>
    <cellStyle name="Обычный 9 16" xfId="8916" xr:uid="{00000000-0005-0000-0000-0000C82D0000}"/>
    <cellStyle name="Обычный 9 17" xfId="8917" xr:uid="{00000000-0005-0000-0000-0000C92D0000}"/>
    <cellStyle name="Обычный 9 18" xfId="15195" xr:uid="{00000000-0005-0000-0000-000059000000}"/>
    <cellStyle name="Обычный 9 2" xfId="8918" xr:uid="{00000000-0005-0000-0000-0000CA2D0000}"/>
    <cellStyle name="Обычный 9 2 10" xfId="8919" xr:uid="{00000000-0005-0000-0000-0000CB2D0000}"/>
    <cellStyle name="Обычный 9 2 11" xfId="8920" xr:uid="{00000000-0005-0000-0000-0000CC2D0000}"/>
    <cellStyle name="Обычный 9 2 12" xfId="8921" xr:uid="{00000000-0005-0000-0000-0000CD2D0000}"/>
    <cellStyle name="Обычный 9 2 13" xfId="8922" xr:uid="{00000000-0005-0000-0000-0000CE2D0000}"/>
    <cellStyle name="Обычный 9 2 14" xfId="8923" xr:uid="{00000000-0005-0000-0000-0000CF2D0000}"/>
    <cellStyle name="Обычный 9 2 15" xfId="8924" xr:uid="{00000000-0005-0000-0000-0000D02D0000}"/>
    <cellStyle name="Обычный 9 2 2" xfId="8925" xr:uid="{00000000-0005-0000-0000-0000D12D0000}"/>
    <cellStyle name="Обычный 9 2 2 10" xfId="8926" xr:uid="{00000000-0005-0000-0000-0000D22D0000}"/>
    <cellStyle name="Обычный 9 2 2 11" xfId="8927" xr:uid="{00000000-0005-0000-0000-0000D32D0000}"/>
    <cellStyle name="Обычный 9 2 2 12" xfId="8928" xr:uid="{00000000-0005-0000-0000-0000D42D0000}"/>
    <cellStyle name="Обычный 9 2 2 13" xfId="8929" xr:uid="{00000000-0005-0000-0000-0000D52D0000}"/>
    <cellStyle name="Обычный 9 2 2 14" xfId="8930" xr:uid="{00000000-0005-0000-0000-0000D62D0000}"/>
    <cellStyle name="Обычный 9 2 2 2" xfId="8931" xr:uid="{00000000-0005-0000-0000-0000D72D0000}"/>
    <cellStyle name="Обычный 9 2 2 3" xfId="8932" xr:uid="{00000000-0005-0000-0000-0000D82D0000}"/>
    <cellStyle name="Обычный 9 2 2 4" xfId="8933" xr:uid="{00000000-0005-0000-0000-0000D92D0000}"/>
    <cellStyle name="Обычный 9 2 2 5" xfId="8934" xr:uid="{00000000-0005-0000-0000-0000DA2D0000}"/>
    <cellStyle name="Обычный 9 2 2 6" xfId="8935" xr:uid="{00000000-0005-0000-0000-0000DB2D0000}"/>
    <cellStyle name="Обычный 9 2 2 7" xfId="8936" xr:uid="{00000000-0005-0000-0000-0000DC2D0000}"/>
    <cellStyle name="Обычный 9 2 2 8" xfId="8937" xr:uid="{00000000-0005-0000-0000-0000DD2D0000}"/>
    <cellStyle name="Обычный 9 2 2 9" xfId="8938" xr:uid="{00000000-0005-0000-0000-0000DE2D0000}"/>
    <cellStyle name="Обычный 9 2 3" xfId="8939" xr:uid="{00000000-0005-0000-0000-0000DF2D0000}"/>
    <cellStyle name="Обычный 9 2 4" xfId="8940" xr:uid="{00000000-0005-0000-0000-0000E02D0000}"/>
    <cellStyle name="Обычный 9 2 5" xfId="8941" xr:uid="{00000000-0005-0000-0000-0000E12D0000}"/>
    <cellStyle name="Обычный 9 2 6" xfId="8942" xr:uid="{00000000-0005-0000-0000-0000E22D0000}"/>
    <cellStyle name="Обычный 9 2 7" xfId="8943" xr:uid="{00000000-0005-0000-0000-0000E32D0000}"/>
    <cellStyle name="Обычный 9 2 8" xfId="8944" xr:uid="{00000000-0005-0000-0000-0000E42D0000}"/>
    <cellStyle name="Обычный 9 2 9" xfId="8945" xr:uid="{00000000-0005-0000-0000-0000E52D0000}"/>
    <cellStyle name="Обычный 9 3" xfId="8946" xr:uid="{00000000-0005-0000-0000-0000E62D0000}"/>
    <cellStyle name="Обычный 9 3 10" xfId="8947" xr:uid="{00000000-0005-0000-0000-0000E72D0000}"/>
    <cellStyle name="Обычный 9 3 11" xfId="8948" xr:uid="{00000000-0005-0000-0000-0000E82D0000}"/>
    <cellStyle name="Обычный 9 3 12" xfId="8949" xr:uid="{00000000-0005-0000-0000-0000E92D0000}"/>
    <cellStyle name="Обычный 9 3 13" xfId="8950" xr:uid="{00000000-0005-0000-0000-0000EA2D0000}"/>
    <cellStyle name="Обычный 9 3 14" xfId="8951" xr:uid="{00000000-0005-0000-0000-0000EB2D0000}"/>
    <cellStyle name="Обычный 9 3 15" xfId="12973" xr:uid="{00000000-0005-0000-0000-0000EC2D0000}"/>
    <cellStyle name="Обычный 9 3 16" xfId="14607" xr:uid="{00000000-0005-0000-0000-0000ED2D0000}"/>
    <cellStyle name="Обычный 9 3 2" xfId="8952" xr:uid="{00000000-0005-0000-0000-0000EE2D0000}"/>
    <cellStyle name="Обычный 9 3 2 2" xfId="8953" xr:uid="{00000000-0005-0000-0000-0000EF2D0000}"/>
    <cellStyle name="Обычный 9 3 3" xfId="8954" xr:uid="{00000000-0005-0000-0000-0000F02D0000}"/>
    <cellStyle name="Обычный 9 3 4" xfId="8955" xr:uid="{00000000-0005-0000-0000-0000F12D0000}"/>
    <cellStyle name="Обычный 9 3 5" xfId="8956" xr:uid="{00000000-0005-0000-0000-0000F22D0000}"/>
    <cellStyle name="Обычный 9 3 6" xfId="8957" xr:uid="{00000000-0005-0000-0000-0000F32D0000}"/>
    <cellStyle name="Обычный 9 3 7" xfId="8958" xr:uid="{00000000-0005-0000-0000-0000F42D0000}"/>
    <cellStyle name="Обычный 9 3 8" xfId="8959" xr:uid="{00000000-0005-0000-0000-0000F52D0000}"/>
    <cellStyle name="Обычный 9 3 9" xfId="8960" xr:uid="{00000000-0005-0000-0000-0000F62D0000}"/>
    <cellStyle name="Обычный 9 4" xfId="8961" xr:uid="{00000000-0005-0000-0000-0000F72D0000}"/>
    <cellStyle name="Обычный 9 4 2" xfId="8962" xr:uid="{00000000-0005-0000-0000-0000F82D0000}"/>
    <cellStyle name="Обычный 9 5" xfId="8963" xr:uid="{00000000-0005-0000-0000-0000F92D0000}"/>
    <cellStyle name="Обычный 9 5 2" xfId="8964" xr:uid="{00000000-0005-0000-0000-0000FA2D0000}"/>
    <cellStyle name="Обычный 9 6" xfId="8965" xr:uid="{00000000-0005-0000-0000-0000FB2D0000}"/>
    <cellStyle name="Обычный 9 7" xfId="8966" xr:uid="{00000000-0005-0000-0000-0000FC2D0000}"/>
    <cellStyle name="Обычный 9 8" xfId="8967" xr:uid="{00000000-0005-0000-0000-0000FD2D0000}"/>
    <cellStyle name="Обычный 9 9" xfId="8968" xr:uid="{00000000-0005-0000-0000-0000FE2D0000}"/>
    <cellStyle name="Обычный 90" xfId="8969" xr:uid="{00000000-0005-0000-0000-0000FF2D0000}"/>
    <cellStyle name="Обычный 90 2" xfId="8970" xr:uid="{00000000-0005-0000-0000-0000002E0000}"/>
    <cellStyle name="Обычный 90 3" xfId="8971" xr:uid="{00000000-0005-0000-0000-0000012E0000}"/>
    <cellStyle name="Обычный 90 3 2" xfId="12974" xr:uid="{00000000-0005-0000-0000-0000022E0000}"/>
    <cellStyle name="Обычный 90 3 3" xfId="14608" xr:uid="{00000000-0005-0000-0000-0000032E0000}"/>
    <cellStyle name="Обычный 91" xfId="8972" xr:uid="{00000000-0005-0000-0000-0000042E0000}"/>
    <cellStyle name="Обычный 91 2" xfId="8973" xr:uid="{00000000-0005-0000-0000-0000052E0000}"/>
    <cellStyle name="Обычный 91 3" xfId="8974" xr:uid="{00000000-0005-0000-0000-0000062E0000}"/>
    <cellStyle name="Обычный 91 3 2" xfId="12975" xr:uid="{00000000-0005-0000-0000-0000072E0000}"/>
    <cellStyle name="Обычный 91 3 3" xfId="14609" xr:uid="{00000000-0005-0000-0000-0000082E0000}"/>
    <cellStyle name="Обычный 916" xfId="8975" xr:uid="{00000000-0005-0000-0000-0000092E0000}"/>
    <cellStyle name="Обычный 92" xfId="8976" xr:uid="{00000000-0005-0000-0000-00000A2E0000}"/>
    <cellStyle name="Обычный 92 2" xfId="8977" xr:uid="{00000000-0005-0000-0000-00000B2E0000}"/>
    <cellStyle name="Обычный 92 3" xfId="8978" xr:uid="{00000000-0005-0000-0000-00000C2E0000}"/>
    <cellStyle name="Обычный 92 4" xfId="8979" xr:uid="{00000000-0005-0000-0000-00000D2E0000}"/>
    <cellStyle name="Обычный 92 5" xfId="8980" xr:uid="{00000000-0005-0000-0000-00000E2E0000}"/>
    <cellStyle name="Обычный 93" xfId="8981" xr:uid="{00000000-0005-0000-0000-00000F2E0000}"/>
    <cellStyle name="Обычный 93 2" xfId="8982" xr:uid="{00000000-0005-0000-0000-0000102E0000}"/>
    <cellStyle name="Обычный 93 3" xfId="8983" xr:uid="{00000000-0005-0000-0000-0000112E0000}"/>
    <cellStyle name="Обычный 93 4" xfId="8984" xr:uid="{00000000-0005-0000-0000-0000122E0000}"/>
    <cellStyle name="Обычный 93 5" xfId="8985" xr:uid="{00000000-0005-0000-0000-0000132E0000}"/>
    <cellStyle name="Обычный 94" xfId="8986" xr:uid="{00000000-0005-0000-0000-0000142E0000}"/>
    <cellStyle name="Обычный 94 2" xfId="8987" xr:uid="{00000000-0005-0000-0000-0000152E0000}"/>
    <cellStyle name="Обычный 94 3" xfId="8988" xr:uid="{00000000-0005-0000-0000-0000162E0000}"/>
    <cellStyle name="Обычный 94 3 2" xfId="12976" xr:uid="{00000000-0005-0000-0000-0000172E0000}"/>
    <cellStyle name="Обычный 94 3 3" xfId="14610" xr:uid="{00000000-0005-0000-0000-0000182E0000}"/>
    <cellStyle name="Обычный 941" xfId="8989" xr:uid="{00000000-0005-0000-0000-0000192E0000}"/>
    <cellStyle name="Обычный 942" xfId="8990" xr:uid="{00000000-0005-0000-0000-00001A2E0000}"/>
    <cellStyle name="Обычный 943" xfId="8991" xr:uid="{00000000-0005-0000-0000-00001B2E0000}"/>
    <cellStyle name="Обычный 95" xfId="8992" xr:uid="{00000000-0005-0000-0000-00001C2E0000}"/>
    <cellStyle name="Обычный 95 2" xfId="8993" xr:uid="{00000000-0005-0000-0000-00001D2E0000}"/>
    <cellStyle name="Обычный 95 3" xfId="8994" xr:uid="{00000000-0005-0000-0000-00001E2E0000}"/>
    <cellStyle name="Обычный 95 3 2" xfId="12977" xr:uid="{00000000-0005-0000-0000-00001F2E0000}"/>
    <cellStyle name="Обычный 95 3 3" xfId="14611" xr:uid="{00000000-0005-0000-0000-0000202E0000}"/>
    <cellStyle name="Обычный 951" xfId="8995" xr:uid="{00000000-0005-0000-0000-0000212E0000}"/>
    <cellStyle name="Обычный 96" xfId="8996" xr:uid="{00000000-0005-0000-0000-0000222E0000}"/>
    <cellStyle name="Обычный 96 2" xfId="8997" xr:uid="{00000000-0005-0000-0000-0000232E0000}"/>
    <cellStyle name="Обычный 96 2 2" xfId="8998" xr:uid="{00000000-0005-0000-0000-0000242E0000}"/>
    <cellStyle name="Обычный 96 2 3" xfId="8999" xr:uid="{00000000-0005-0000-0000-0000252E0000}"/>
    <cellStyle name="Обычный 96 2 4" xfId="9000" xr:uid="{00000000-0005-0000-0000-0000262E0000}"/>
    <cellStyle name="Обычный 96 2 5" xfId="9001" xr:uid="{00000000-0005-0000-0000-0000272E0000}"/>
    <cellStyle name="Обычный 96 3" xfId="9002" xr:uid="{00000000-0005-0000-0000-0000282E0000}"/>
    <cellStyle name="Обычный 96 4" xfId="9003" xr:uid="{00000000-0005-0000-0000-0000292E0000}"/>
    <cellStyle name="Обычный 96 5" xfId="9004" xr:uid="{00000000-0005-0000-0000-00002A2E0000}"/>
    <cellStyle name="Обычный 96 6" xfId="9005" xr:uid="{00000000-0005-0000-0000-00002B2E0000}"/>
    <cellStyle name="Обычный 97" xfId="9006" xr:uid="{00000000-0005-0000-0000-00002C2E0000}"/>
    <cellStyle name="Обычный 97 2" xfId="9007" xr:uid="{00000000-0005-0000-0000-00002D2E0000}"/>
    <cellStyle name="Обычный 97 3" xfId="9008" xr:uid="{00000000-0005-0000-0000-00002E2E0000}"/>
    <cellStyle name="Обычный 97 4" xfId="9009" xr:uid="{00000000-0005-0000-0000-00002F2E0000}"/>
    <cellStyle name="Обычный 97 5" xfId="9010" xr:uid="{00000000-0005-0000-0000-0000302E0000}"/>
    <cellStyle name="Обычный 98" xfId="9011" xr:uid="{00000000-0005-0000-0000-0000312E0000}"/>
    <cellStyle name="Обычный 98 2" xfId="9012" xr:uid="{00000000-0005-0000-0000-0000322E0000}"/>
    <cellStyle name="Обычный 98 3" xfId="9013" xr:uid="{00000000-0005-0000-0000-0000332E0000}"/>
    <cellStyle name="Обычный 98 3 2" xfId="12978" xr:uid="{00000000-0005-0000-0000-0000342E0000}"/>
    <cellStyle name="Обычный 98 3 3" xfId="14612" xr:uid="{00000000-0005-0000-0000-0000352E0000}"/>
    <cellStyle name="Обычный 980" xfId="9014" xr:uid="{00000000-0005-0000-0000-0000362E0000}"/>
    <cellStyle name="Обычный 981" xfId="9015" xr:uid="{00000000-0005-0000-0000-0000372E0000}"/>
    <cellStyle name="Обычный 99" xfId="9016" xr:uid="{00000000-0005-0000-0000-0000382E0000}"/>
    <cellStyle name="Обычный 99 2" xfId="9017" xr:uid="{00000000-0005-0000-0000-0000392E0000}"/>
    <cellStyle name="Обычный 99 3" xfId="9018" xr:uid="{00000000-0005-0000-0000-00003A2E0000}"/>
    <cellStyle name="Обычный 99 3 2" xfId="12979" xr:uid="{00000000-0005-0000-0000-00003B2E0000}"/>
    <cellStyle name="Обычный 99 3 3" xfId="14613" xr:uid="{00000000-0005-0000-0000-00003C2E0000}"/>
    <cellStyle name="Параметр" xfId="9019" xr:uid="{00000000-0005-0000-0000-00003D2E0000}"/>
    <cellStyle name="ПеременныеСметы" xfId="9020" xr:uid="{00000000-0005-0000-0000-00003E2E0000}"/>
    <cellStyle name="ПеременныеСметы 2" xfId="9021" xr:uid="{00000000-0005-0000-0000-00003F2E0000}"/>
    <cellStyle name="ПеременныеСметы 3" xfId="9022" xr:uid="{00000000-0005-0000-0000-0000402E0000}"/>
    <cellStyle name="Плохой 10" xfId="9023" xr:uid="{00000000-0005-0000-0000-0000412E0000}"/>
    <cellStyle name="Плохой 11" xfId="9024" xr:uid="{00000000-0005-0000-0000-0000422E0000}"/>
    <cellStyle name="Плохой 12" xfId="9025" xr:uid="{00000000-0005-0000-0000-0000432E0000}"/>
    <cellStyle name="Плохой 13" xfId="9026" xr:uid="{00000000-0005-0000-0000-0000442E0000}"/>
    <cellStyle name="Плохой 14" xfId="9027" xr:uid="{00000000-0005-0000-0000-0000452E0000}"/>
    <cellStyle name="Плохой 15" xfId="9028" xr:uid="{00000000-0005-0000-0000-0000462E0000}"/>
    <cellStyle name="Плохой 16" xfId="9029" xr:uid="{00000000-0005-0000-0000-0000472E0000}"/>
    <cellStyle name="Плохой 17" xfId="9030" xr:uid="{00000000-0005-0000-0000-0000482E0000}"/>
    <cellStyle name="Плохой 18" xfId="9031" xr:uid="{00000000-0005-0000-0000-0000492E0000}"/>
    <cellStyle name="Плохой 19" xfId="9032" xr:uid="{00000000-0005-0000-0000-00004A2E0000}"/>
    <cellStyle name="Плохой 2" xfId="9033" xr:uid="{00000000-0005-0000-0000-00004B2E0000}"/>
    <cellStyle name="Плохой 2 2" xfId="9034" xr:uid="{00000000-0005-0000-0000-00004C2E0000}"/>
    <cellStyle name="Плохой 20" xfId="9035" xr:uid="{00000000-0005-0000-0000-00004D2E0000}"/>
    <cellStyle name="Плохой 21" xfId="9036" xr:uid="{00000000-0005-0000-0000-00004E2E0000}"/>
    <cellStyle name="Плохой 22" xfId="9037" xr:uid="{00000000-0005-0000-0000-00004F2E0000}"/>
    <cellStyle name="Плохой 23" xfId="9038" xr:uid="{00000000-0005-0000-0000-0000502E0000}"/>
    <cellStyle name="Плохой 24" xfId="9039" xr:uid="{00000000-0005-0000-0000-0000512E0000}"/>
    <cellStyle name="Плохой 25" xfId="9040" xr:uid="{00000000-0005-0000-0000-0000522E0000}"/>
    <cellStyle name="Плохой 26" xfId="9041" xr:uid="{00000000-0005-0000-0000-0000532E0000}"/>
    <cellStyle name="Плохой 27" xfId="9042" xr:uid="{00000000-0005-0000-0000-0000542E0000}"/>
    <cellStyle name="Плохой 28" xfId="9043" xr:uid="{00000000-0005-0000-0000-0000552E0000}"/>
    <cellStyle name="Плохой 29" xfId="9044" xr:uid="{00000000-0005-0000-0000-0000562E0000}"/>
    <cellStyle name="Плохой 3" xfId="9045" xr:uid="{00000000-0005-0000-0000-0000572E0000}"/>
    <cellStyle name="Плохой 30" xfId="9046" xr:uid="{00000000-0005-0000-0000-0000582E0000}"/>
    <cellStyle name="Плохой 31" xfId="9047" xr:uid="{00000000-0005-0000-0000-0000592E0000}"/>
    <cellStyle name="Плохой 32" xfId="9048" xr:uid="{00000000-0005-0000-0000-00005A2E0000}"/>
    <cellStyle name="Плохой 33" xfId="9049" xr:uid="{00000000-0005-0000-0000-00005B2E0000}"/>
    <cellStyle name="Плохой 34" xfId="9050" xr:uid="{00000000-0005-0000-0000-00005C2E0000}"/>
    <cellStyle name="Плохой 4" xfId="9051" xr:uid="{00000000-0005-0000-0000-00005D2E0000}"/>
    <cellStyle name="Плохой 5" xfId="9052" xr:uid="{00000000-0005-0000-0000-00005E2E0000}"/>
    <cellStyle name="Плохой 6" xfId="9053" xr:uid="{00000000-0005-0000-0000-00005F2E0000}"/>
    <cellStyle name="Плохой 7" xfId="9054" xr:uid="{00000000-0005-0000-0000-0000602E0000}"/>
    <cellStyle name="Плохой 8" xfId="9055" xr:uid="{00000000-0005-0000-0000-0000612E0000}"/>
    <cellStyle name="Плохой 9" xfId="9056" xr:uid="{00000000-0005-0000-0000-0000622E0000}"/>
    <cellStyle name="Поле ввода" xfId="9057" xr:uid="{00000000-0005-0000-0000-0000632E0000}"/>
    <cellStyle name="Поле ввода 2" xfId="9058" xr:uid="{00000000-0005-0000-0000-0000642E0000}"/>
    <cellStyle name="Поле ввода 3" xfId="9059" xr:uid="{00000000-0005-0000-0000-0000652E0000}"/>
    <cellStyle name="Пояснение 10" xfId="9060" xr:uid="{00000000-0005-0000-0000-0000662E0000}"/>
    <cellStyle name="Пояснение 11" xfId="9061" xr:uid="{00000000-0005-0000-0000-0000672E0000}"/>
    <cellStyle name="Пояснение 12" xfId="9062" xr:uid="{00000000-0005-0000-0000-0000682E0000}"/>
    <cellStyle name="Пояснение 13" xfId="9063" xr:uid="{00000000-0005-0000-0000-0000692E0000}"/>
    <cellStyle name="Пояснение 14" xfId="9064" xr:uid="{00000000-0005-0000-0000-00006A2E0000}"/>
    <cellStyle name="Пояснение 15" xfId="9065" xr:uid="{00000000-0005-0000-0000-00006B2E0000}"/>
    <cellStyle name="Пояснение 16" xfId="9066" xr:uid="{00000000-0005-0000-0000-00006C2E0000}"/>
    <cellStyle name="Пояснение 17" xfId="9067" xr:uid="{00000000-0005-0000-0000-00006D2E0000}"/>
    <cellStyle name="Пояснение 18" xfId="9068" xr:uid="{00000000-0005-0000-0000-00006E2E0000}"/>
    <cellStyle name="Пояснение 19" xfId="9069" xr:uid="{00000000-0005-0000-0000-00006F2E0000}"/>
    <cellStyle name="Пояснение 2" xfId="9070" xr:uid="{00000000-0005-0000-0000-0000702E0000}"/>
    <cellStyle name="Пояснение 2 2" xfId="9071" xr:uid="{00000000-0005-0000-0000-0000712E0000}"/>
    <cellStyle name="Пояснение 20" xfId="9072" xr:uid="{00000000-0005-0000-0000-0000722E0000}"/>
    <cellStyle name="Пояснение 21" xfId="9073" xr:uid="{00000000-0005-0000-0000-0000732E0000}"/>
    <cellStyle name="Пояснение 22" xfId="9074" xr:uid="{00000000-0005-0000-0000-0000742E0000}"/>
    <cellStyle name="Пояснение 23" xfId="9075" xr:uid="{00000000-0005-0000-0000-0000752E0000}"/>
    <cellStyle name="Пояснение 24" xfId="9076" xr:uid="{00000000-0005-0000-0000-0000762E0000}"/>
    <cellStyle name="Пояснение 25" xfId="9077" xr:uid="{00000000-0005-0000-0000-0000772E0000}"/>
    <cellStyle name="Пояснение 26" xfId="9078" xr:uid="{00000000-0005-0000-0000-0000782E0000}"/>
    <cellStyle name="Пояснение 27" xfId="9079" xr:uid="{00000000-0005-0000-0000-0000792E0000}"/>
    <cellStyle name="Пояснение 28" xfId="9080" xr:uid="{00000000-0005-0000-0000-00007A2E0000}"/>
    <cellStyle name="Пояснение 29" xfId="9081" xr:uid="{00000000-0005-0000-0000-00007B2E0000}"/>
    <cellStyle name="Пояснение 3" xfId="9082" xr:uid="{00000000-0005-0000-0000-00007C2E0000}"/>
    <cellStyle name="Пояснение 30" xfId="9083" xr:uid="{00000000-0005-0000-0000-00007D2E0000}"/>
    <cellStyle name="Пояснение 31" xfId="9084" xr:uid="{00000000-0005-0000-0000-00007E2E0000}"/>
    <cellStyle name="Пояснение 32" xfId="9085" xr:uid="{00000000-0005-0000-0000-00007F2E0000}"/>
    <cellStyle name="Пояснение 33" xfId="9086" xr:uid="{00000000-0005-0000-0000-0000802E0000}"/>
    <cellStyle name="Пояснение 34" xfId="9087" xr:uid="{00000000-0005-0000-0000-0000812E0000}"/>
    <cellStyle name="Пояснение 4" xfId="9088" xr:uid="{00000000-0005-0000-0000-0000822E0000}"/>
    <cellStyle name="Пояснение 5" xfId="9089" xr:uid="{00000000-0005-0000-0000-0000832E0000}"/>
    <cellStyle name="Пояснение 6" xfId="9090" xr:uid="{00000000-0005-0000-0000-0000842E0000}"/>
    <cellStyle name="Пояснение 7" xfId="9091" xr:uid="{00000000-0005-0000-0000-0000852E0000}"/>
    <cellStyle name="Пояснение 8" xfId="9092" xr:uid="{00000000-0005-0000-0000-0000862E0000}"/>
    <cellStyle name="Пояснение 9" xfId="9093" xr:uid="{00000000-0005-0000-0000-0000872E0000}"/>
    <cellStyle name="Примечание 10" xfId="9094" xr:uid="{00000000-0005-0000-0000-0000882E0000}"/>
    <cellStyle name="Примечание 11" xfId="9095" xr:uid="{00000000-0005-0000-0000-0000892E0000}"/>
    <cellStyle name="Примечание 12" xfId="9096" xr:uid="{00000000-0005-0000-0000-00008A2E0000}"/>
    <cellStyle name="Примечание 13" xfId="9097" xr:uid="{00000000-0005-0000-0000-00008B2E0000}"/>
    <cellStyle name="Примечание 14" xfId="9098" xr:uid="{00000000-0005-0000-0000-00008C2E0000}"/>
    <cellStyle name="Примечание 15" xfId="9099" xr:uid="{00000000-0005-0000-0000-00008D2E0000}"/>
    <cellStyle name="Примечание 16" xfId="9100" xr:uid="{00000000-0005-0000-0000-00008E2E0000}"/>
    <cellStyle name="Примечание 17" xfId="9101" xr:uid="{00000000-0005-0000-0000-00008F2E0000}"/>
    <cellStyle name="Примечание 18" xfId="9102" xr:uid="{00000000-0005-0000-0000-0000902E0000}"/>
    <cellStyle name="Примечание 19" xfId="9103" xr:uid="{00000000-0005-0000-0000-0000912E0000}"/>
    <cellStyle name="Примечание 2" xfId="9104" xr:uid="{00000000-0005-0000-0000-0000922E0000}"/>
    <cellStyle name="Примечание 2 2" xfId="9105" xr:uid="{00000000-0005-0000-0000-0000932E0000}"/>
    <cellStyle name="Примечание 2 2 2" xfId="9106" xr:uid="{00000000-0005-0000-0000-0000942E0000}"/>
    <cellStyle name="Примечание 2 2 3" xfId="9107" xr:uid="{00000000-0005-0000-0000-0000952E0000}"/>
    <cellStyle name="Примечание 2 3" xfId="9108" xr:uid="{00000000-0005-0000-0000-0000962E0000}"/>
    <cellStyle name="Примечание 2 3 2" xfId="9109" xr:uid="{00000000-0005-0000-0000-0000972E0000}"/>
    <cellStyle name="Примечание 2 4" xfId="9110" xr:uid="{00000000-0005-0000-0000-0000982E0000}"/>
    <cellStyle name="Примечание 2 4 2" xfId="9111" xr:uid="{00000000-0005-0000-0000-0000992E0000}"/>
    <cellStyle name="Примечание 2 5" xfId="9112" xr:uid="{00000000-0005-0000-0000-00009A2E0000}"/>
    <cellStyle name="Примечание 2 5 2" xfId="9113" xr:uid="{00000000-0005-0000-0000-00009B2E0000}"/>
    <cellStyle name="Примечание 2 6" xfId="9114" xr:uid="{00000000-0005-0000-0000-00009C2E0000}"/>
    <cellStyle name="Примечание 2_02. ДС 25_НПС 12_приложения 2_3_25" xfId="9115" xr:uid="{00000000-0005-0000-0000-00009D2E0000}"/>
    <cellStyle name="Примечание 20" xfId="9116" xr:uid="{00000000-0005-0000-0000-00009E2E0000}"/>
    <cellStyle name="Примечание 21" xfId="9117" xr:uid="{00000000-0005-0000-0000-00009F2E0000}"/>
    <cellStyle name="Примечание 22" xfId="9118" xr:uid="{00000000-0005-0000-0000-0000A02E0000}"/>
    <cellStyle name="Примечание 23" xfId="9119" xr:uid="{00000000-0005-0000-0000-0000A12E0000}"/>
    <cellStyle name="Примечание 24" xfId="9120" xr:uid="{00000000-0005-0000-0000-0000A22E0000}"/>
    <cellStyle name="Примечание 25" xfId="9121" xr:uid="{00000000-0005-0000-0000-0000A32E0000}"/>
    <cellStyle name="Примечание 26" xfId="9122" xr:uid="{00000000-0005-0000-0000-0000A42E0000}"/>
    <cellStyle name="Примечание 27" xfId="9123" xr:uid="{00000000-0005-0000-0000-0000A52E0000}"/>
    <cellStyle name="Примечание 28" xfId="9124" xr:uid="{00000000-0005-0000-0000-0000A62E0000}"/>
    <cellStyle name="Примечание 29" xfId="9125" xr:uid="{00000000-0005-0000-0000-0000A72E0000}"/>
    <cellStyle name="Примечание 3" xfId="9126" xr:uid="{00000000-0005-0000-0000-0000A82E0000}"/>
    <cellStyle name="Примечание 3 2" xfId="9127" xr:uid="{00000000-0005-0000-0000-0000A92E0000}"/>
    <cellStyle name="Примечание 3 2 2" xfId="9128" xr:uid="{00000000-0005-0000-0000-0000AA2E0000}"/>
    <cellStyle name="Примечание 3 3" xfId="9129" xr:uid="{00000000-0005-0000-0000-0000AB2E0000}"/>
    <cellStyle name="Примечание 3 3 2" xfId="9130" xr:uid="{00000000-0005-0000-0000-0000AC2E0000}"/>
    <cellStyle name="Примечание 3 4" xfId="9131" xr:uid="{00000000-0005-0000-0000-0000AD2E0000}"/>
    <cellStyle name="Примечание 3 4 2" xfId="9132" xr:uid="{00000000-0005-0000-0000-0000AE2E0000}"/>
    <cellStyle name="Примечание 3 5" xfId="9133" xr:uid="{00000000-0005-0000-0000-0000AF2E0000}"/>
    <cellStyle name="Примечание 3_02. ДС 25_НПС 12_приложения 2_3_25" xfId="9134" xr:uid="{00000000-0005-0000-0000-0000B02E0000}"/>
    <cellStyle name="Примечание 30" xfId="9135" xr:uid="{00000000-0005-0000-0000-0000B12E0000}"/>
    <cellStyle name="Примечание 31" xfId="9136" xr:uid="{00000000-0005-0000-0000-0000B22E0000}"/>
    <cellStyle name="Примечание 32" xfId="9137" xr:uid="{00000000-0005-0000-0000-0000B32E0000}"/>
    <cellStyle name="Примечание 33" xfId="9138" xr:uid="{00000000-0005-0000-0000-0000B42E0000}"/>
    <cellStyle name="Примечание 34" xfId="9139" xr:uid="{00000000-0005-0000-0000-0000B52E0000}"/>
    <cellStyle name="Примечание 4" xfId="9140" xr:uid="{00000000-0005-0000-0000-0000B62E0000}"/>
    <cellStyle name="Примечание 4 2" xfId="9141" xr:uid="{00000000-0005-0000-0000-0000B72E0000}"/>
    <cellStyle name="Примечание 5" xfId="9142" xr:uid="{00000000-0005-0000-0000-0000B82E0000}"/>
    <cellStyle name="Примечание 5 2" xfId="9143" xr:uid="{00000000-0005-0000-0000-0000B92E0000}"/>
    <cellStyle name="Примечание 6" xfId="9144" xr:uid="{00000000-0005-0000-0000-0000BA2E0000}"/>
    <cellStyle name="Примечание 6 2" xfId="9145" xr:uid="{00000000-0005-0000-0000-0000BB2E0000}"/>
    <cellStyle name="Примечание 7" xfId="9146" xr:uid="{00000000-0005-0000-0000-0000BC2E0000}"/>
    <cellStyle name="Примечание 7 2" xfId="9147" xr:uid="{00000000-0005-0000-0000-0000BD2E0000}"/>
    <cellStyle name="Примечание 8" xfId="9148" xr:uid="{00000000-0005-0000-0000-0000BE2E0000}"/>
    <cellStyle name="Примечание 8 2" xfId="9149" xr:uid="{00000000-0005-0000-0000-0000BF2E0000}"/>
    <cellStyle name="Примечание 9" xfId="9150" xr:uid="{00000000-0005-0000-0000-0000C02E0000}"/>
    <cellStyle name="Примечание 9 2" xfId="9151" xr:uid="{00000000-0005-0000-0000-0000C12E0000}"/>
    <cellStyle name="Процентный" xfId="15074" builtinId="5"/>
    <cellStyle name="Процентный 10" xfId="9152" xr:uid="{00000000-0005-0000-0000-0000C32E0000}"/>
    <cellStyle name="Процентный 10 2" xfId="9153" xr:uid="{00000000-0005-0000-0000-0000C42E0000}"/>
    <cellStyle name="Процентный 10 2 2" xfId="12981" xr:uid="{00000000-0005-0000-0000-0000C52E0000}"/>
    <cellStyle name="Процентный 10 2 3" xfId="14615" xr:uid="{00000000-0005-0000-0000-0000C62E0000}"/>
    <cellStyle name="Процентный 10 3" xfId="12980" xr:uid="{00000000-0005-0000-0000-0000C72E0000}"/>
    <cellStyle name="Процентный 10 4" xfId="14614" xr:uid="{00000000-0005-0000-0000-0000C82E0000}"/>
    <cellStyle name="Процентный 11" xfId="9154" xr:uid="{00000000-0005-0000-0000-0000C92E0000}"/>
    <cellStyle name="Процентный 12" xfId="9155" xr:uid="{00000000-0005-0000-0000-0000CA2E0000}"/>
    <cellStyle name="Процентный 12 2" xfId="12982" xr:uid="{00000000-0005-0000-0000-0000CB2E0000}"/>
    <cellStyle name="Процентный 12 3" xfId="14616" xr:uid="{00000000-0005-0000-0000-0000CC2E0000}"/>
    <cellStyle name="Процентный 13" xfId="9156" xr:uid="{00000000-0005-0000-0000-0000CD2E0000}"/>
    <cellStyle name="Процентный 13 2" xfId="12983" xr:uid="{00000000-0005-0000-0000-0000CE2E0000}"/>
    <cellStyle name="Процентный 13 3" xfId="14617" xr:uid="{00000000-0005-0000-0000-0000CF2E0000}"/>
    <cellStyle name="Процентный 14" xfId="15079" xr:uid="{00000000-0005-0000-0000-0000D02E0000}"/>
    <cellStyle name="Процентный 18" xfId="9157" xr:uid="{00000000-0005-0000-0000-0000D12E0000}"/>
    <cellStyle name="Процентный 2" xfId="9158" xr:uid="{00000000-0005-0000-0000-0000D22E0000}"/>
    <cellStyle name="Процентный 2 10" xfId="9159" xr:uid="{00000000-0005-0000-0000-0000D32E0000}"/>
    <cellStyle name="Процентный 2 11" xfId="9160" xr:uid="{00000000-0005-0000-0000-0000D42E0000}"/>
    <cellStyle name="Процентный 2 12" xfId="9161" xr:uid="{00000000-0005-0000-0000-0000D52E0000}"/>
    <cellStyle name="Процентный 2 13" xfId="9162" xr:uid="{00000000-0005-0000-0000-0000D62E0000}"/>
    <cellStyle name="Процентный 2 14" xfId="9163" xr:uid="{00000000-0005-0000-0000-0000D72E0000}"/>
    <cellStyle name="Процентный 2 14 2" xfId="9164" xr:uid="{00000000-0005-0000-0000-0000D82E0000}"/>
    <cellStyle name="Процентный 2 14 3" xfId="9165" xr:uid="{00000000-0005-0000-0000-0000D92E0000}"/>
    <cellStyle name="Процентный 2 15" xfId="9166" xr:uid="{00000000-0005-0000-0000-0000DA2E0000}"/>
    <cellStyle name="Процентный 2 16" xfId="9167" xr:uid="{00000000-0005-0000-0000-0000DB2E0000}"/>
    <cellStyle name="Процентный 2 17" xfId="9168" xr:uid="{00000000-0005-0000-0000-0000DC2E0000}"/>
    <cellStyle name="Процентный 2 18" xfId="9169" xr:uid="{00000000-0005-0000-0000-0000DD2E0000}"/>
    <cellStyle name="Процентный 2 19" xfId="9170" xr:uid="{00000000-0005-0000-0000-0000DE2E0000}"/>
    <cellStyle name="Процентный 2 2" xfId="9171" xr:uid="{00000000-0005-0000-0000-0000DF2E0000}"/>
    <cellStyle name="Процентный 2 2 10" xfId="9172" xr:uid="{00000000-0005-0000-0000-0000E02E0000}"/>
    <cellStyle name="Процентный 2 2 11" xfId="9173" xr:uid="{00000000-0005-0000-0000-0000E12E0000}"/>
    <cellStyle name="Процентный 2 2 2" xfId="9174" xr:uid="{00000000-0005-0000-0000-0000E22E0000}"/>
    <cellStyle name="Процентный 2 2 2 2" xfId="9175" xr:uid="{00000000-0005-0000-0000-0000E32E0000}"/>
    <cellStyle name="Процентный 2 2 2 2 2" xfId="9176" xr:uid="{00000000-0005-0000-0000-0000E42E0000}"/>
    <cellStyle name="Процентный 2 2 2 3" xfId="9177" xr:uid="{00000000-0005-0000-0000-0000E52E0000}"/>
    <cellStyle name="Процентный 2 2 2 4" xfId="12984" xr:uid="{00000000-0005-0000-0000-0000E62E0000}"/>
    <cellStyle name="Процентный 2 2 2 5" xfId="14618" xr:uid="{00000000-0005-0000-0000-0000E72E0000}"/>
    <cellStyle name="Процентный 2 2 3" xfId="9178" xr:uid="{00000000-0005-0000-0000-0000E82E0000}"/>
    <cellStyle name="Процентный 2 2 3 2" xfId="9179" xr:uid="{00000000-0005-0000-0000-0000E92E0000}"/>
    <cellStyle name="Процентный 2 2 3 2 2" xfId="12985" xr:uid="{00000000-0005-0000-0000-0000EA2E0000}"/>
    <cellStyle name="Процентный 2 2 3 2 3" xfId="14619" xr:uid="{00000000-0005-0000-0000-0000EB2E0000}"/>
    <cellStyle name="Процентный 2 2 3 3" xfId="9180" xr:uid="{00000000-0005-0000-0000-0000EC2E0000}"/>
    <cellStyle name="Процентный 2 2 3 3 2" xfId="12986" xr:uid="{00000000-0005-0000-0000-0000ED2E0000}"/>
    <cellStyle name="Процентный 2 2 3 3 3" xfId="14620" xr:uid="{00000000-0005-0000-0000-0000EE2E0000}"/>
    <cellStyle name="Процентный 2 2 4" xfId="9181" xr:uid="{00000000-0005-0000-0000-0000EF2E0000}"/>
    <cellStyle name="Процентный 2 2 4 2" xfId="9182" xr:uid="{00000000-0005-0000-0000-0000F02E0000}"/>
    <cellStyle name="Процентный 2 2 4 2 2" xfId="12988" xr:uid="{00000000-0005-0000-0000-0000F12E0000}"/>
    <cellStyle name="Процентный 2 2 4 2 3" xfId="14622" xr:uid="{00000000-0005-0000-0000-0000F22E0000}"/>
    <cellStyle name="Процентный 2 2 4 3" xfId="12987" xr:uid="{00000000-0005-0000-0000-0000F32E0000}"/>
    <cellStyle name="Процентный 2 2 4 4" xfId="14621" xr:uid="{00000000-0005-0000-0000-0000F42E0000}"/>
    <cellStyle name="Процентный 2 2 5" xfId="9183" xr:uid="{00000000-0005-0000-0000-0000F52E0000}"/>
    <cellStyle name="Процентный 2 2 5 2" xfId="12989" xr:uid="{00000000-0005-0000-0000-0000F62E0000}"/>
    <cellStyle name="Процентный 2 2 5 3" xfId="14623" xr:uid="{00000000-0005-0000-0000-0000F72E0000}"/>
    <cellStyle name="Процентный 2 2 6" xfId="9184" xr:uid="{00000000-0005-0000-0000-0000F82E0000}"/>
    <cellStyle name="Процентный 2 2 6 2" xfId="12990" xr:uid="{00000000-0005-0000-0000-0000F92E0000}"/>
    <cellStyle name="Процентный 2 2 6 3" xfId="14624" xr:uid="{00000000-0005-0000-0000-0000FA2E0000}"/>
    <cellStyle name="Процентный 2 2 7" xfId="9185" xr:uid="{00000000-0005-0000-0000-0000FB2E0000}"/>
    <cellStyle name="Процентный 2 2 8" xfId="9186" xr:uid="{00000000-0005-0000-0000-0000FC2E0000}"/>
    <cellStyle name="Процентный 2 2 9" xfId="9187" xr:uid="{00000000-0005-0000-0000-0000FD2E0000}"/>
    <cellStyle name="Процентный 2 20" xfId="9188" xr:uid="{00000000-0005-0000-0000-0000FE2E0000}"/>
    <cellStyle name="Процентный 2 21" xfId="9189" xr:uid="{00000000-0005-0000-0000-0000FF2E0000}"/>
    <cellStyle name="Процентный 2 22" xfId="9190" xr:uid="{00000000-0005-0000-0000-0000002F0000}"/>
    <cellStyle name="Процентный 2 23" xfId="9191" xr:uid="{00000000-0005-0000-0000-0000012F0000}"/>
    <cellStyle name="Процентный 2 24" xfId="9192" xr:uid="{00000000-0005-0000-0000-0000022F0000}"/>
    <cellStyle name="Процентный 2 25" xfId="9193" xr:uid="{00000000-0005-0000-0000-0000032F0000}"/>
    <cellStyle name="Процентный 2 26" xfId="9194" xr:uid="{00000000-0005-0000-0000-0000042F0000}"/>
    <cellStyle name="Процентный 2 27" xfId="9195" xr:uid="{00000000-0005-0000-0000-0000052F0000}"/>
    <cellStyle name="Процентный 2 28" xfId="9196" xr:uid="{00000000-0005-0000-0000-0000062F0000}"/>
    <cellStyle name="Процентный 2 29" xfId="9197" xr:uid="{00000000-0005-0000-0000-0000072F0000}"/>
    <cellStyle name="Процентный 2 3" xfId="9198" xr:uid="{00000000-0005-0000-0000-0000082F0000}"/>
    <cellStyle name="Процентный 2 3 10" xfId="9199" xr:uid="{00000000-0005-0000-0000-0000092F0000}"/>
    <cellStyle name="Процентный 2 3 11" xfId="9200" xr:uid="{00000000-0005-0000-0000-00000A2F0000}"/>
    <cellStyle name="Процентный 2 3 2" xfId="9201" xr:uid="{00000000-0005-0000-0000-00000B2F0000}"/>
    <cellStyle name="Процентный 2 3 2 2" xfId="9202" xr:uid="{00000000-0005-0000-0000-00000C2F0000}"/>
    <cellStyle name="Процентный 2 3 2 2 2" xfId="12991" xr:uid="{00000000-0005-0000-0000-00000D2F0000}"/>
    <cellStyle name="Процентный 2 3 2 2 3" xfId="14625" xr:uid="{00000000-0005-0000-0000-00000E2F0000}"/>
    <cellStyle name="Процентный 2 3 3" xfId="9203" xr:uid="{00000000-0005-0000-0000-00000F2F0000}"/>
    <cellStyle name="Процентный 2 3 3 2" xfId="9204" xr:uid="{00000000-0005-0000-0000-0000102F0000}"/>
    <cellStyle name="Процентный 2 3 4" xfId="9205" xr:uid="{00000000-0005-0000-0000-0000112F0000}"/>
    <cellStyle name="Процентный 2 3 5" xfId="9206" xr:uid="{00000000-0005-0000-0000-0000122F0000}"/>
    <cellStyle name="Процентный 2 3 6" xfId="9207" xr:uid="{00000000-0005-0000-0000-0000132F0000}"/>
    <cellStyle name="Процентный 2 3 7" xfId="9208" xr:uid="{00000000-0005-0000-0000-0000142F0000}"/>
    <cellStyle name="Процентный 2 3 8" xfId="9209" xr:uid="{00000000-0005-0000-0000-0000152F0000}"/>
    <cellStyle name="Процентный 2 3 9" xfId="9210" xr:uid="{00000000-0005-0000-0000-0000162F0000}"/>
    <cellStyle name="Процентный 2 30" xfId="9211" xr:uid="{00000000-0005-0000-0000-0000172F0000}"/>
    <cellStyle name="Процентный 2 31" xfId="9212" xr:uid="{00000000-0005-0000-0000-0000182F0000}"/>
    <cellStyle name="Процентный 2 32" xfId="9213" xr:uid="{00000000-0005-0000-0000-0000192F0000}"/>
    <cellStyle name="Процентный 2 33" xfId="9214" xr:uid="{00000000-0005-0000-0000-00001A2F0000}"/>
    <cellStyle name="Процентный 2 34" xfId="9215" xr:uid="{00000000-0005-0000-0000-00001B2F0000}"/>
    <cellStyle name="Процентный 2 35" xfId="9216" xr:uid="{00000000-0005-0000-0000-00001C2F0000}"/>
    <cellStyle name="Процентный 2 36" xfId="9217" xr:uid="{00000000-0005-0000-0000-00001D2F0000}"/>
    <cellStyle name="Процентный 2 37" xfId="9218" xr:uid="{00000000-0005-0000-0000-00001E2F0000}"/>
    <cellStyle name="Процентный 2 37 2" xfId="9219" xr:uid="{00000000-0005-0000-0000-00001F2F0000}"/>
    <cellStyle name="Процентный 2 37 2 2" xfId="9220" xr:uid="{00000000-0005-0000-0000-0000202F0000}"/>
    <cellStyle name="Процентный 2 37 2 2 2" xfId="12994" xr:uid="{00000000-0005-0000-0000-0000212F0000}"/>
    <cellStyle name="Процентный 2 37 2 2 3" xfId="14628" xr:uid="{00000000-0005-0000-0000-0000222F0000}"/>
    <cellStyle name="Процентный 2 37 2 3" xfId="9221" xr:uid="{00000000-0005-0000-0000-0000232F0000}"/>
    <cellStyle name="Процентный 2 37 2 3 2" xfId="12995" xr:uid="{00000000-0005-0000-0000-0000242F0000}"/>
    <cellStyle name="Процентный 2 37 2 3 3" xfId="14629" xr:uid="{00000000-0005-0000-0000-0000252F0000}"/>
    <cellStyle name="Процентный 2 37 2 4" xfId="9222" xr:uid="{00000000-0005-0000-0000-0000262F0000}"/>
    <cellStyle name="Процентный 2 37 2 4 2" xfId="12996" xr:uid="{00000000-0005-0000-0000-0000272F0000}"/>
    <cellStyle name="Процентный 2 37 2 4 3" xfId="14630" xr:uid="{00000000-0005-0000-0000-0000282F0000}"/>
    <cellStyle name="Процентный 2 37 2 5" xfId="12993" xr:uid="{00000000-0005-0000-0000-0000292F0000}"/>
    <cellStyle name="Процентный 2 37 2 6" xfId="14627" xr:uid="{00000000-0005-0000-0000-00002A2F0000}"/>
    <cellStyle name="Процентный 2 37 3" xfId="9223" xr:uid="{00000000-0005-0000-0000-00002B2F0000}"/>
    <cellStyle name="Процентный 2 37 3 2" xfId="12997" xr:uid="{00000000-0005-0000-0000-00002C2F0000}"/>
    <cellStyle name="Процентный 2 37 3 3" xfId="14631" xr:uid="{00000000-0005-0000-0000-00002D2F0000}"/>
    <cellStyle name="Процентный 2 37 4" xfId="9224" xr:uid="{00000000-0005-0000-0000-00002E2F0000}"/>
    <cellStyle name="Процентный 2 37 4 2" xfId="12998" xr:uid="{00000000-0005-0000-0000-00002F2F0000}"/>
    <cellStyle name="Процентный 2 37 4 3" xfId="14632" xr:uid="{00000000-0005-0000-0000-0000302F0000}"/>
    <cellStyle name="Процентный 2 37 5" xfId="9225" xr:uid="{00000000-0005-0000-0000-0000312F0000}"/>
    <cellStyle name="Процентный 2 37 5 2" xfId="12999" xr:uid="{00000000-0005-0000-0000-0000322F0000}"/>
    <cellStyle name="Процентный 2 37 5 3" xfId="14633" xr:uid="{00000000-0005-0000-0000-0000332F0000}"/>
    <cellStyle name="Процентный 2 37 6" xfId="9226" xr:uid="{00000000-0005-0000-0000-0000342F0000}"/>
    <cellStyle name="Процентный 2 37 6 2" xfId="13000" xr:uid="{00000000-0005-0000-0000-0000352F0000}"/>
    <cellStyle name="Процентный 2 37 6 3" xfId="14634" xr:uid="{00000000-0005-0000-0000-0000362F0000}"/>
    <cellStyle name="Процентный 2 37 7" xfId="12992" xr:uid="{00000000-0005-0000-0000-0000372F0000}"/>
    <cellStyle name="Процентный 2 37 8" xfId="14626" xr:uid="{00000000-0005-0000-0000-0000382F0000}"/>
    <cellStyle name="Процентный 2 38" xfId="9227" xr:uid="{00000000-0005-0000-0000-0000392F0000}"/>
    <cellStyle name="Процентный 2 38 2" xfId="9228" xr:uid="{00000000-0005-0000-0000-00003A2F0000}"/>
    <cellStyle name="Процентный 2 38 2 2" xfId="13002" xr:uid="{00000000-0005-0000-0000-00003B2F0000}"/>
    <cellStyle name="Процентный 2 38 2 3" xfId="14636" xr:uid="{00000000-0005-0000-0000-00003C2F0000}"/>
    <cellStyle name="Процентный 2 38 3" xfId="9229" xr:uid="{00000000-0005-0000-0000-00003D2F0000}"/>
    <cellStyle name="Процентный 2 38 3 2" xfId="13003" xr:uid="{00000000-0005-0000-0000-00003E2F0000}"/>
    <cellStyle name="Процентный 2 38 3 3" xfId="14637" xr:uid="{00000000-0005-0000-0000-00003F2F0000}"/>
    <cellStyle name="Процентный 2 38 4" xfId="9230" xr:uid="{00000000-0005-0000-0000-0000402F0000}"/>
    <cellStyle name="Процентный 2 38 4 2" xfId="13004" xr:uid="{00000000-0005-0000-0000-0000412F0000}"/>
    <cellStyle name="Процентный 2 38 4 3" xfId="14638" xr:uid="{00000000-0005-0000-0000-0000422F0000}"/>
    <cellStyle name="Процентный 2 38 5" xfId="13001" xr:uid="{00000000-0005-0000-0000-0000432F0000}"/>
    <cellStyle name="Процентный 2 38 6" xfId="14635" xr:uid="{00000000-0005-0000-0000-0000442F0000}"/>
    <cellStyle name="Процентный 2 39" xfId="9231" xr:uid="{00000000-0005-0000-0000-0000452F0000}"/>
    <cellStyle name="Процентный 2 4" xfId="9232" xr:uid="{00000000-0005-0000-0000-0000462F0000}"/>
    <cellStyle name="Процентный 2 4 10" xfId="9233" xr:uid="{00000000-0005-0000-0000-0000472F0000}"/>
    <cellStyle name="Процентный 2 4 11" xfId="9234" xr:uid="{00000000-0005-0000-0000-0000482F0000}"/>
    <cellStyle name="Процентный 2 4 12" xfId="9235" xr:uid="{00000000-0005-0000-0000-0000492F0000}"/>
    <cellStyle name="Процентный 2 4 2" xfId="9236" xr:uid="{00000000-0005-0000-0000-00004A2F0000}"/>
    <cellStyle name="Процентный 2 4 2 2" xfId="9237" xr:uid="{00000000-0005-0000-0000-00004B2F0000}"/>
    <cellStyle name="Процентный 2 4 2 2 2" xfId="13005" xr:uid="{00000000-0005-0000-0000-00004C2F0000}"/>
    <cellStyle name="Процентный 2 4 2 2 3" xfId="14639" xr:uid="{00000000-0005-0000-0000-00004D2F0000}"/>
    <cellStyle name="Процентный 2 4 3" xfId="9238" xr:uid="{00000000-0005-0000-0000-00004E2F0000}"/>
    <cellStyle name="Процентный 2 4 4" xfId="9239" xr:uid="{00000000-0005-0000-0000-00004F2F0000}"/>
    <cellStyle name="Процентный 2 4 5" xfId="9240" xr:uid="{00000000-0005-0000-0000-0000502F0000}"/>
    <cellStyle name="Процентный 2 4 6" xfId="9241" xr:uid="{00000000-0005-0000-0000-0000512F0000}"/>
    <cellStyle name="Процентный 2 4 7" xfId="9242" xr:uid="{00000000-0005-0000-0000-0000522F0000}"/>
    <cellStyle name="Процентный 2 4 8" xfId="9243" xr:uid="{00000000-0005-0000-0000-0000532F0000}"/>
    <cellStyle name="Процентный 2 4 9" xfId="9244" xr:uid="{00000000-0005-0000-0000-0000542F0000}"/>
    <cellStyle name="Процентный 2 40" xfId="9245" xr:uid="{00000000-0005-0000-0000-0000552F0000}"/>
    <cellStyle name="Процентный 2 41" xfId="9246" xr:uid="{00000000-0005-0000-0000-0000562F0000}"/>
    <cellStyle name="Процентный 2 42" xfId="9247" xr:uid="{00000000-0005-0000-0000-0000572F0000}"/>
    <cellStyle name="Процентный 2 5" xfId="9248" xr:uid="{00000000-0005-0000-0000-0000582F0000}"/>
    <cellStyle name="Процентный 2 5 2" xfId="9249" xr:uid="{00000000-0005-0000-0000-0000592F0000}"/>
    <cellStyle name="Процентный 2 5 2 2" xfId="9250" xr:uid="{00000000-0005-0000-0000-00005A2F0000}"/>
    <cellStyle name="Процентный 2 5 3" xfId="9251" xr:uid="{00000000-0005-0000-0000-00005B2F0000}"/>
    <cellStyle name="Процентный 2 6" xfId="9252" xr:uid="{00000000-0005-0000-0000-00005C2F0000}"/>
    <cellStyle name="Процентный 2 6 2" xfId="9253" xr:uid="{00000000-0005-0000-0000-00005D2F0000}"/>
    <cellStyle name="Процентный 2 6 2 2" xfId="13006" xr:uid="{00000000-0005-0000-0000-00005E2F0000}"/>
    <cellStyle name="Процентный 2 6 2 3" xfId="14640" xr:uid="{00000000-0005-0000-0000-00005F2F0000}"/>
    <cellStyle name="Процентный 2 6 3" xfId="9254" xr:uid="{00000000-0005-0000-0000-0000602F0000}"/>
    <cellStyle name="Процентный 2 7" xfId="9255" xr:uid="{00000000-0005-0000-0000-0000612F0000}"/>
    <cellStyle name="Процентный 2 7 2" xfId="9256" xr:uid="{00000000-0005-0000-0000-0000622F0000}"/>
    <cellStyle name="Процентный 2 7 3" xfId="9257" xr:uid="{00000000-0005-0000-0000-0000632F0000}"/>
    <cellStyle name="Процентный 2 8" xfId="9258" xr:uid="{00000000-0005-0000-0000-0000642F0000}"/>
    <cellStyle name="Процентный 2 8 2" xfId="9259" xr:uid="{00000000-0005-0000-0000-0000652F0000}"/>
    <cellStyle name="Процентный 2 8 3" xfId="9260" xr:uid="{00000000-0005-0000-0000-0000662F0000}"/>
    <cellStyle name="Процентный 2 9" xfId="9261" xr:uid="{00000000-0005-0000-0000-0000672F0000}"/>
    <cellStyle name="Процентный 2 9 2" xfId="9262" xr:uid="{00000000-0005-0000-0000-0000682F0000}"/>
    <cellStyle name="Процентный 2 9 3" xfId="9263" xr:uid="{00000000-0005-0000-0000-0000692F0000}"/>
    <cellStyle name="Процентный 2 9 4" xfId="9264" xr:uid="{00000000-0005-0000-0000-00006A2F0000}"/>
    <cellStyle name="Процентный 3" xfId="9265" xr:uid="{00000000-0005-0000-0000-00006B2F0000}"/>
    <cellStyle name="Процентный 3 10" xfId="9266" xr:uid="{00000000-0005-0000-0000-00006C2F0000}"/>
    <cellStyle name="Процентный 3 11" xfId="9267" xr:uid="{00000000-0005-0000-0000-00006D2F0000}"/>
    <cellStyle name="Процентный 3 2" xfId="9268" xr:uid="{00000000-0005-0000-0000-00006E2F0000}"/>
    <cellStyle name="Процентный 3 2 2" xfId="9269" xr:uid="{00000000-0005-0000-0000-00006F2F0000}"/>
    <cellStyle name="Процентный 3 2 2 2" xfId="9270" xr:uid="{00000000-0005-0000-0000-0000702F0000}"/>
    <cellStyle name="Процентный 3 2 3" xfId="9271" xr:uid="{00000000-0005-0000-0000-0000712F0000}"/>
    <cellStyle name="Процентный 3 3" xfId="9272" xr:uid="{00000000-0005-0000-0000-0000722F0000}"/>
    <cellStyle name="Процентный 3 3 2" xfId="9273" xr:uid="{00000000-0005-0000-0000-0000732F0000}"/>
    <cellStyle name="Процентный 3 3 3" xfId="13007" xr:uid="{00000000-0005-0000-0000-0000742F0000}"/>
    <cellStyle name="Процентный 3 3 4" xfId="14641" xr:uid="{00000000-0005-0000-0000-0000752F0000}"/>
    <cellStyle name="Процентный 3 4" xfId="9274" xr:uid="{00000000-0005-0000-0000-0000762F0000}"/>
    <cellStyle name="Процентный 3 4 2" xfId="9275" xr:uid="{00000000-0005-0000-0000-0000772F0000}"/>
    <cellStyle name="Процентный 3 5" xfId="9276" xr:uid="{00000000-0005-0000-0000-0000782F0000}"/>
    <cellStyle name="Процентный 3 6" xfId="9277" xr:uid="{00000000-0005-0000-0000-0000792F0000}"/>
    <cellStyle name="Процентный 3 7" xfId="9278" xr:uid="{00000000-0005-0000-0000-00007A2F0000}"/>
    <cellStyle name="Процентный 3 8" xfId="9279" xr:uid="{00000000-0005-0000-0000-00007B2F0000}"/>
    <cellStyle name="Процентный 3 9" xfId="9280" xr:uid="{00000000-0005-0000-0000-00007C2F0000}"/>
    <cellStyle name="Процентный 4" xfId="9281" xr:uid="{00000000-0005-0000-0000-00007D2F0000}"/>
    <cellStyle name="Процентный 4 10" xfId="9282" xr:uid="{00000000-0005-0000-0000-00007E2F0000}"/>
    <cellStyle name="Процентный 4 11" xfId="9283" xr:uid="{00000000-0005-0000-0000-00007F2F0000}"/>
    <cellStyle name="Процентный 4 2" xfId="9284" xr:uid="{00000000-0005-0000-0000-0000802F0000}"/>
    <cellStyle name="Процентный 4 2 2" xfId="9285" xr:uid="{00000000-0005-0000-0000-0000812F0000}"/>
    <cellStyle name="Процентный 4 2 3" xfId="9286" xr:uid="{00000000-0005-0000-0000-0000822F0000}"/>
    <cellStyle name="Процентный 4 3" xfId="9287" xr:uid="{00000000-0005-0000-0000-0000832F0000}"/>
    <cellStyle name="Процентный 4 3 2" xfId="9288" xr:uid="{00000000-0005-0000-0000-0000842F0000}"/>
    <cellStyle name="Процентный 4 3 2 2" xfId="13008" xr:uid="{00000000-0005-0000-0000-0000852F0000}"/>
    <cellStyle name="Процентный 4 3 2 3" xfId="14642" xr:uid="{00000000-0005-0000-0000-0000862F0000}"/>
    <cellStyle name="Процентный 4 4" xfId="9289" xr:uid="{00000000-0005-0000-0000-0000872F0000}"/>
    <cellStyle name="Процентный 4 4 2" xfId="9290" xr:uid="{00000000-0005-0000-0000-0000882F0000}"/>
    <cellStyle name="Процентный 4 5" xfId="9291" xr:uid="{00000000-0005-0000-0000-0000892F0000}"/>
    <cellStyle name="Процентный 4 6" xfId="9292" xr:uid="{00000000-0005-0000-0000-00008A2F0000}"/>
    <cellStyle name="Процентный 4 7" xfId="9293" xr:uid="{00000000-0005-0000-0000-00008B2F0000}"/>
    <cellStyle name="Процентный 4 8" xfId="9294" xr:uid="{00000000-0005-0000-0000-00008C2F0000}"/>
    <cellStyle name="Процентный 4 9" xfId="9295" xr:uid="{00000000-0005-0000-0000-00008D2F0000}"/>
    <cellStyle name="Процентный 5" xfId="9296" xr:uid="{00000000-0005-0000-0000-00008E2F0000}"/>
    <cellStyle name="Процентный 5 2" xfId="9297" xr:uid="{00000000-0005-0000-0000-00008F2F0000}"/>
    <cellStyle name="Процентный 5 2 2" xfId="9298" xr:uid="{00000000-0005-0000-0000-0000902F0000}"/>
    <cellStyle name="Процентный 5 2 3" xfId="13009" xr:uid="{00000000-0005-0000-0000-0000912F0000}"/>
    <cellStyle name="Процентный 5 2 4" xfId="14643" xr:uid="{00000000-0005-0000-0000-0000922F0000}"/>
    <cellStyle name="Процентный 5 3" xfId="9299" xr:uid="{00000000-0005-0000-0000-0000932F0000}"/>
    <cellStyle name="Процентный 5 3 2" xfId="9300" xr:uid="{00000000-0005-0000-0000-0000942F0000}"/>
    <cellStyle name="Процентный 5 3 3" xfId="13010" xr:uid="{00000000-0005-0000-0000-0000952F0000}"/>
    <cellStyle name="Процентный 5 3 4" xfId="14644" xr:uid="{00000000-0005-0000-0000-0000962F0000}"/>
    <cellStyle name="Процентный 5 4" xfId="9301" xr:uid="{00000000-0005-0000-0000-0000972F0000}"/>
    <cellStyle name="Процентный 5 4 2" xfId="13011" xr:uid="{00000000-0005-0000-0000-0000982F0000}"/>
    <cellStyle name="Процентный 5 4 3" xfId="14645" xr:uid="{00000000-0005-0000-0000-0000992F0000}"/>
    <cellStyle name="Процентный 5 5" xfId="9302" xr:uid="{00000000-0005-0000-0000-00009A2F0000}"/>
    <cellStyle name="Процентный 5 6" xfId="9303" xr:uid="{00000000-0005-0000-0000-00009B2F0000}"/>
    <cellStyle name="Процентный 5 7" xfId="9304" xr:uid="{00000000-0005-0000-0000-00009C2F0000}"/>
    <cellStyle name="Процентный 5 8" xfId="9305" xr:uid="{00000000-0005-0000-0000-00009D2F0000}"/>
    <cellStyle name="Процентный 5 9" xfId="9306" xr:uid="{00000000-0005-0000-0000-00009E2F0000}"/>
    <cellStyle name="Процентный 6" xfId="9307" xr:uid="{00000000-0005-0000-0000-00009F2F0000}"/>
    <cellStyle name="Процентный 6 2" xfId="9308" xr:uid="{00000000-0005-0000-0000-0000A02F0000}"/>
    <cellStyle name="Процентный 6 2 2" xfId="9309" xr:uid="{00000000-0005-0000-0000-0000A12F0000}"/>
    <cellStyle name="Процентный 6 2 2 2" xfId="9310" xr:uid="{00000000-0005-0000-0000-0000A22F0000}"/>
    <cellStyle name="Процентный 6 2 2 2 2" xfId="13014" xr:uid="{00000000-0005-0000-0000-0000A32F0000}"/>
    <cellStyle name="Процентный 6 2 2 2 3" xfId="14648" xr:uid="{00000000-0005-0000-0000-0000A42F0000}"/>
    <cellStyle name="Процентный 6 2 2 3" xfId="9311" xr:uid="{00000000-0005-0000-0000-0000A52F0000}"/>
    <cellStyle name="Процентный 6 2 2 3 2" xfId="13015" xr:uid="{00000000-0005-0000-0000-0000A62F0000}"/>
    <cellStyle name="Процентный 6 2 2 3 3" xfId="14649" xr:uid="{00000000-0005-0000-0000-0000A72F0000}"/>
    <cellStyle name="Процентный 6 2 2 4" xfId="9312" xr:uid="{00000000-0005-0000-0000-0000A82F0000}"/>
    <cellStyle name="Процентный 6 2 2 4 2" xfId="13016" xr:uid="{00000000-0005-0000-0000-0000A92F0000}"/>
    <cellStyle name="Процентный 6 2 2 4 3" xfId="14650" xr:uid="{00000000-0005-0000-0000-0000AA2F0000}"/>
    <cellStyle name="Процентный 6 2 2 5" xfId="13013" xr:uid="{00000000-0005-0000-0000-0000AB2F0000}"/>
    <cellStyle name="Процентный 6 2 2 6" xfId="14647" xr:uid="{00000000-0005-0000-0000-0000AC2F0000}"/>
    <cellStyle name="Процентный 6 2 3" xfId="9313" xr:uid="{00000000-0005-0000-0000-0000AD2F0000}"/>
    <cellStyle name="Процентный 6 2 3 2" xfId="13017" xr:uid="{00000000-0005-0000-0000-0000AE2F0000}"/>
    <cellStyle name="Процентный 6 2 3 3" xfId="14651" xr:uid="{00000000-0005-0000-0000-0000AF2F0000}"/>
    <cellStyle name="Процентный 6 2 4" xfId="9314" xr:uid="{00000000-0005-0000-0000-0000B02F0000}"/>
    <cellStyle name="Процентный 6 2 4 2" xfId="13018" xr:uid="{00000000-0005-0000-0000-0000B12F0000}"/>
    <cellStyle name="Процентный 6 2 4 3" xfId="14652" xr:uid="{00000000-0005-0000-0000-0000B22F0000}"/>
    <cellStyle name="Процентный 6 2 5" xfId="9315" xr:uid="{00000000-0005-0000-0000-0000B32F0000}"/>
    <cellStyle name="Процентный 6 2 5 2" xfId="13019" xr:uid="{00000000-0005-0000-0000-0000B42F0000}"/>
    <cellStyle name="Процентный 6 2 5 3" xfId="14653" xr:uid="{00000000-0005-0000-0000-0000B52F0000}"/>
    <cellStyle name="Процентный 6 2 6" xfId="9316" xr:uid="{00000000-0005-0000-0000-0000B62F0000}"/>
    <cellStyle name="Процентный 6 2 6 2" xfId="13020" xr:uid="{00000000-0005-0000-0000-0000B72F0000}"/>
    <cellStyle name="Процентный 6 2 6 3" xfId="14654" xr:uid="{00000000-0005-0000-0000-0000B82F0000}"/>
    <cellStyle name="Процентный 6 2 7" xfId="13012" xr:uid="{00000000-0005-0000-0000-0000B92F0000}"/>
    <cellStyle name="Процентный 6 2 8" xfId="14646" xr:uid="{00000000-0005-0000-0000-0000BA2F0000}"/>
    <cellStyle name="Процентный 6 3" xfId="9317" xr:uid="{00000000-0005-0000-0000-0000BB2F0000}"/>
    <cellStyle name="Процентный 6 3 2" xfId="9318" xr:uid="{00000000-0005-0000-0000-0000BC2F0000}"/>
    <cellStyle name="Процентный 6 3 2 2" xfId="13022" xr:uid="{00000000-0005-0000-0000-0000BD2F0000}"/>
    <cellStyle name="Процентный 6 3 2 3" xfId="14656" xr:uid="{00000000-0005-0000-0000-0000BE2F0000}"/>
    <cellStyle name="Процентный 6 3 3" xfId="9319" xr:uid="{00000000-0005-0000-0000-0000BF2F0000}"/>
    <cellStyle name="Процентный 6 3 3 2" xfId="13023" xr:uid="{00000000-0005-0000-0000-0000C02F0000}"/>
    <cellStyle name="Процентный 6 3 3 3" xfId="14657" xr:uid="{00000000-0005-0000-0000-0000C12F0000}"/>
    <cellStyle name="Процентный 6 3 4" xfId="9320" xr:uid="{00000000-0005-0000-0000-0000C22F0000}"/>
    <cellStyle name="Процентный 6 3 4 2" xfId="13024" xr:uid="{00000000-0005-0000-0000-0000C32F0000}"/>
    <cellStyle name="Процентный 6 3 4 3" xfId="14658" xr:uid="{00000000-0005-0000-0000-0000C42F0000}"/>
    <cellStyle name="Процентный 6 3 5" xfId="13021" xr:uid="{00000000-0005-0000-0000-0000C52F0000}"/>
    <cellStyle name="Процентный 6 3 6" xfId="14655" xr:uid="{00000000-0005-0000-0000-0000C62F0000}"/>
    <cellStyle name="Процентный 6 4" xfId="9321" xr:uid="{00000000-0005-0000-0000-0000C72F0000}"/>
    <cellStyle name="Процентный 6 5" xfId="9322" xr:uid="{00000000-0005-0000-0000-0000C82F0000}"/>
    <cellStyle name="Процентный 6 6" xfId="9323" xr:uid="{00000000-0005-0000-0000-0000C92F0000}"/>
    <cellStyle name="Процентный 7" xfId="9324" xr:uid="{00000000-0005-0000-0000-0000CA2F0000}"/>
    <cellStyle name="Процентный 7 2" xfId="9325" xr:uid="{00000000-0005-0000-0000-0000CB2F0000}"/>
    <cellStyle name="Процентный 7 3" xfId="9326" xr:uid="{00000000-0005-0000-0000-0000CC2F0000}"/>
    <cellStyle name="Процентный 8" xfId="9327" xr:uid="{00000000-0005-0000-0000-0000CD2F0000}"/>
    <cellStyle name="Процентный 8 2" xfId="9328" xr:uid="{00000000-0005-0000-0000-0000CE2F0000}"/>
    <cellStyle name="Процентный 8 2 2" xfId="9329" xr:uid="{00000000-0005-0000-0000-0000CF2F0000}"/>
    <cellStyle name="Процентный 8 2 3" xfId="9330" xr:uid="{00000000-0005-0000-0000-0000D02F0000}"/>
    <cellStyle name="Процентный 8 2 3 2" xfId="13026" xr:uid="{00000000-0005-0000-0000-0000D12F0000}"/>
    <cellStyle name="Процентный 8 2 3 3" xfId="14660" xr:uid="{00000000-0005-0000-0000-0000D22F0000}"/>
    <cellStyle name="Процентный 8 2 4" xfId="13025" xr:uid="{00000000-0005-0000-0000-0000D32F0000}"/>
    <cellStyle name="Процентный 8 2 5" xfId="14659" xr:uid="{00000000-0005-0000-0000-0000D42F0000}"/>
    <cellStyle name="Процентный 8 3" xfId="9331" xr:uid="{00000000-0005-0000-0000-0000D52F0000}"/>
    <cellStyle name="Процентный 8 4" xfId="9332" xr:uid="{00000000-0005-0000-0000-0000D62F0000}"/>
    <cellStyle name="Процентный 8 5" xfId="9333" xr:uid="{00000000-0005-0000-0000-0000D72F0000}"/>
    <cellStyle name="Процентный 8 5 2" xfId="13027" xr:uid="{00000000-0005-0000-0000-0000D82F0000}"/>
    <cellStyle name="Процентный 8 5 3" xfId="14661" xr:uid="{00000000-0005-0000-0000-0000D92F0000}"/>
    <cellStyle name="Процентный 9" xfId="9334" xr:uid="{00000000-0005-0000-0000-0000DA2F0000}"/>
    <cellStyle name="Процентный 9 2" xfId="9335" xr:uid="{00000000-0005-0000-0000-0000DB2F0000}"/>
    <cellStyle name="Процентный 9 2 2" xfId="13029" xr:uid="{00000000-0005-0000-0000-0000DC2F0000}"/>
    <cellStyle name="Процентный 9 2 3" xfId="14663" xr:uid="{00000000-0005-0000-0000-0000DD2F0000}"/>
    <cellStyle name="Процентный 9 3" xfId="13028" xr:uid="{00000000-0005-0000-0000-0000DE2F0000}"/>
    <cellStyle name="Процентный 9 4" xfId="14662" xr:uid="{00000000-0005-0000-0000-0000DF2F0000}"/>
    <cellStyle name="РесСмета" xfId="9336" xr:uid="{00000000-0005-0000-0000-0000E02F0000}"/>
    <cellStyle name="РесСмета 2" xfId="9337" xr:uid="{00000000-0005-0000-0000-0000E12F0000}"/>
    <cellStyle name="РесСмета 3" xfId="9338" xr:uid="{00000000-0005-0000-0000-0000E22F0000}"/>
    <cellStyle name="СводВедРес" xfId="9339" xr:uid="{00000000-0005-0000-0000-0000E32F0000}"/>
    <cellStyle name="СводкаСтоимРаб" xfId="9340" xr:uid="{00000000-0005-0000-0000-0000E42F0000}"/>
    <cellStyle name="СводкаСтоимРаб 2" xfId="9341" xr:uid="{00000000-0005-0000-0000-0000E52F0000}"/>
    <cellStyle name="СводкаСтоимРаб 3" xfId="9342" xr:uid="{00000000-0005-0000-0000-0000E62F0000}"/>
    <cellStyle name="СводРасч" xfId="9343" xr:uid="{00000000-0005-0000-0000-0000E72F0000}"/>
    <cellStyle name="СводРасч 10" xfId="9344" xr:uid="{00000000-0005-0000-0000-0000E82F0000}"/>
    <cellStyle name="СводРасч 11" xfId="9345" xr:uid="{00000000-0005-0000-0000-0000E92F0000}"/>
    <cellStyle name="СводРасч 12" xfId="9346" xr:uid="{00000000-0005-0000-0000-0000EA2F0000}"/>
    <cellStyle name="СводРасч 13" xfId="9347" xr:uid="{00000000-0005-0000-0000-0000EB2F0000}"/>
    <cellStyle name="СводРасч 14" xfId="9348" xr:uid="{00000000-0005-0000-0000-0000EC2F0000}"/>
    <cellStyle name="СводРасч 15" xfId="9349" xr:uid="{00000000-0005-0000-0000-0000ED2F0000}"/>
    <cellStyle name="СводРасч 16" xfId="9350" xr:uid="{00000000-0005-0000-0000-0000EE2F0000}"/>
    <cellStyle name="СводРасч 17" xfId="9351" xr:uid="{00000000-0005-0000-0000-0000EF2F0000}"/>
    <cellStyle name="СводРасч 18" xfId="9352" xr:uid="{00000000-0005-0000-0000-0000F02F0000}"/>
    <cellStyle name="СводРасч 19" xfId="9353" xr:uid="{00000000-0005-0000-0000-0000F12F0000}"/>
    <cellStyle name="СводРасч 2" xfId="9354" xr:uid="{00000000-0005-0000-0000-0000F22F0000}"/>
    <cellStyle name="СводРасч 3" xfId="9355" xr:uid="{00000000-0005-0000-0000-0000F32F0000}"/>
    <cellStyle name="СводРасч 4" xfId="9356" xr:uid="{00000000-0005-0000-0000-0000F42F0000}"/>
    <cellStyle name="СводРасч 5" xfId="9357" xr:uid="{00000000-0005-0000-0000-0000F52F0000}"/>
    <cellStyle name="СводРасч 6" xfId="9358" xr:uid="{00000000-0005-0000-0000-0000F62F0000}"/>
    <cellStyle name="СводРасч 7" xfId="9359" xr:uid="{00000000-0005-0000-0000-0000F72F0000}"/>
    <cellStyle name="СводРасч 8" xfId="9360" xr:uid="{00000000-0005-0000-0000-0000F82F0000}"/>
    <cellStyle name="СводРасч 9" xfId="9361" xr:uid="{00000000-0005-0000-0000-0000F92F0000}"/>
    <cellStyle name="Связанная ячейка 10" xfId="9362" xr:uid="{00000000-0005-0000-0000-0000FA2F0000}"/>
    <cellStyle name="Связанная ячейка 11" xfId="9363" xr:uid="{00000000-0005-0000-0000-0000FB2F0000}"/>
    <cellStyle name="Связанная ячейка 12" xfId="9364" xr:uid="{00000000-0005-0000-0000-0000FC2F0000}"/>
    <cellStyle name="Связанная ячейка 13" xfId="9365" xr:uid="{00000000-0005-0000-0000-0000FD2F0000}"/>
    <cellStyle name="Связанная ячейка 14" xfId="9366" xr:uid="{00000000-0005-0000-0000-0000FE2F0000}"/>
    <cellStyle name="Связанная ячейка 15" xfId="9367" xr:uid="{00000000-0005-0000-0000-0000FF2F0000}"/>
    <cellStyle name="Связанная ячейка 16" xfId="9368" xr:uid="{00000000-0005-0000-0000-000000300000}"/>
    <cellStyle name="Связанная ячейка 17" xfId="9369" xr:uid="{00000000-0005-0000-0000-000001300000}"/>
    <cellStyle name="Связанная ячейка 18" xfId="9370" xr:uid="{00000000-0005-0000-0000-000002300000}"/>
    <cellStyle name="Связанная ячейка 19" xfId="9371" xr:uid="{00000000-0005-0000-0000-000003300000}"/>
    <cellStyle name="Связанная ячейка 2" xfId="9372" xr:uid="{00000000-0005-0000-0000-000004300000}"/>
    <cellStyle name="Связанная ячейка 2 2" xfId="9373" xr:uid="{00000000-0005-0000-0000-000005300000}"/>
    <cellStyle name="Связанная ячейка 2_02. ДС 25_НПС 12_приложения 2_3_25" xfId="9374" xr:uid="{00000000-0005-0000-0000-000006300000}"/>
    <cellStyle name="Связанная ячейка 20" xfId="9375" xr:uid="{00000000-0005-0000-0000-000007300000}"/>
    <cellStyle name="Связанная ячейка 21" xfId="9376" xr:uid="{00000000-0005-0000-0000-000008300000}"/>
    <cellStyle name="Связанная ячейка 22" xfId="9377" xr:uid="{00000000-0005-0000-0000-000009300000}"/>
    <cellStyle name="Связанная ячейка 23" xfId="9378" xr:uid="{00000000-0005-0000-0000-00000A300000}"/>
    <cellStyle name="Связанная ячейка 24" xfId="9379" xr:uid="{00000000-0005-0000-0000-00000B300000}"/>
    <cellStyle name="Связанная ячейка 25" xfId="9380" xr:uid="{00000000-0005-0000-0000-00000C300000}"/>
    <cellStyle name="Связанная ячейка 26" xfId="9381" xr:uid="{00000000-0005-0000-0000-00000D300000}"/>
    <cellStyle name="Связанная ячейка 27" xfId="9382" xr:uid="{00000000-0005-0000-0000-00000E300000}"/>
    <cellStyle name="Связанная ячейка 28" xfId="9383" xr:uid="{00000000-0005-0000-0000-00000F300000}"/>
    <cellStyle name="Связанная ячейка 29" xfId="9384" xr:uid="{00000000-0005-0000-0000-000010300000}"/>
    <cellStyle name="Связанная ячейка 3" xfId="9385" xr:uid="{00000000-0005-0000-0000-000011300000}"/>
    <cellStyle name="Связанная ячейка 30" xfId="9386" xr:uid="{00000000-0005-0000-0000-000012300000}"/>
    <cellStyle name="Связанная ячейка 31" xfId="9387" xr:uid="{00000000-0005-0000-0000-000013300000}"/>
    <cellStyle name="Связанная ячейка 32" xfId="9388" xr:uid="{00000000-0005-0000-0000-000014300000}"/>
    <cellStyle name="Связанная ячейка 33" xfId="9389" xr:uid="{00000000-0005-0000-0000-000015300000}"/>
    <cellStyle name="Связанная ячейка 34" xfId="9390" xr:uid="{00000000-0005-0000-0000-000016300000}"/>
    <cellStyle name="Связанная ячейка 4" xfId="9391" xr:uid="{00000000-0005-0000-0000-000017300000}"/>
    <cellStyle name="Связанная ячейка 5" xfId="9392" xr:uid="{00000000-0005-0000-0000-000018300000}"/>
    <cellStyle name="Связанная ячейка 6" xfId="9393" xr:uid="{00000000-0005-0000-0000-000019300000}"/>
    <cellStyle name="Связанная ячейка 7" xfId="9394" xr:uid="{00000000-0005-0000-0000-00001A300000}"/>
    <cellStyle name="Связанная ячейка 8" xfId="9395" xr:uid="{00000000-0005-0000-0000-00001B300000}"/>
    <cellStyle name="Связанная ячейка 9" xfId="9396" xr:uid="{00000000-0005-0000-0000-00001C300000}"/>
    <cellStyle name="Список ресурсов" xfId="9397" xr:uid="{00000000-0005-0000-0000-00001D300000}"/>
    <cellStyle name="Стиль 1" xfId="9398" xr:uid="{00000000-0005-0000-0000-00001E300000}"/>
    <cellStyle name="Стиль 1 10" xfId="9399" xr:uid="{00000000-0005-0000-0000-00001F300000}"/>
    <cellStyle name="Стиль 1 11" xfId="9400" xr:uid="{00000000-0005-0000-0000-000020300000}"/>
    <cellStyle name="Стиль 1 12" xfId="9401" xr:uid="{00000000-0005-0000-0000-000021300000}"/>
    <cellStyle name="Стиль 1 13" xfId="9402" xr:uid="{00000000-0005-0000-0000-000022300000}"/>
    <cellStyle name="Стиль 1 14" xfId="9403" xr:uid="{00000000-0005-0000-0000-000023300000}"/>
    <cellStyle name="Стиль 1 15" xfId="9404" xr:uid="{00000000-0005-0000-0000-000024300000}"/>
    <cellStyle name="Стиль 1 16" xfId="9405" xr:uid="{00000000-0005-0000-0000-000025300000}"/>
    <cellStyle name="Стиль 1 17" xfId="9406" xr:uid="{00000000-0005-0000-0000-000026300000}"/>
    <cellStyle name="Стиль 1 18" xfId="15196" xr:uid="{00000000-0005-0000-0000-00005A000000}"/>
    <cellStyle name="Стиль 1 2" xfId="9407" xr:uid="{00000000-0005-0000-0000-000027300000}"/>
    <cellStyle name="Стиль 1 2 2" xfId="9408" xr:uid="{00000000-0005-0000-0000-000028300000}"/>
    <cellStyle name="Стиль 1 2 3" xfId="9409" xr:uid="{00000000-0005-0000-0000-000029300000}"/>
    <cellStyle name="Стиль 1 3" xfId="9410" xr:uid="{00000000-0005-0000-0000-00002A300000}"/>
    <cellStyle name="Стиль 1 3 2" xfId="9411" xr:uid="{00000000-0005-0000-0000-00002B300000}"/>
    <cellStyle name="Стиль 1 3 2 2" xfId="9412" xr:uid="{00000000-0005-0000-0000-00002C300000}"/>
    <cellStyle name="Стиль 1 3 3" xfId="9413" xr:uid="{00000000-0005-0000-0000-00002D300000}"/>
    <cellStyle name="Стиль 1 3 4" xfId="9414" xr:uid="{00000000-0005-0000-0000-00002E300000}"/>
    <cellStyle name="Стиль 1 4" xfId="9415" xr:uid="{00000000-0005-0000-0000-00002F300000}"/>
    <cellStyle name="Стиль 1 4 2" xfId="9416" xr:uid="{00000000-0005-0000-0000-000030300000}"/>
    <cellStyle name="Стиль 1 5" xfId="9417" xr:uid="{00000000-0005-0000-0000-000031300000}"/>
    <cellStyle name="Стиль 1 5 2" xfId="9418" xr:uid="{00000000-0005-0000-0000-000032300000}"/>
    <cellStyle name="Стиль 1 6" xfId="9419" xr:uid="{00000000-0005-0000-0000-000033300000}"/>
    <cellStyle name="Стиль 1 6 2" xfId="9420" xr:uid="{00000000-0005-0000-0000-000034300000}"/>
    <cellStyle name="Стиль 1 7" xfId="9421" xr:uid="{00000000-0005-0000-0000-000035300000}"/>
    <cellStyle name="Стиль 1 8" xfId="9422" xr:uid="{00000000-0005-0000-0000-000036300000}"/>
    <cellStyle name="Стиль 1 9" xfId="9423" xr:uid="{00000000-0005-0000-0000-000037300000}"/>
    <cellStyle name="Стиль 1_02. ДС 25_НПС 12_приложения 2_3_25" xfId="9424" xr:uid="{00000000-0005-0000-0000-000038300000}"/>
    <cellStyle name="Стиль 10" xfId="9425" xr:uid="{00000000-0005-0000-0000-000039300000}"/>
    <cellStyle name="Стиль 11" xfId="9426" xr:uid="{00000000-0005-0000-0000-00003A300000}"/>
    <cellStyle name="Стиль 12" xfId="9427" xr:uid="{00000000-0005-0000-0000-00003B300000}"/>
    <cellStyle name="Стиль 13" xfId="9428" xr:uid="{00000000-0005-0000-0000-00003C300000}"/>
    <cellStyle name="Стиль 13 2" xfId="9429" xr:uid="{00000000-0005-0000-0000-00003D300000}"/>
    <cellStyle name="Стиль 2" xfId="9430" xr:uid="{00000000-0005-0000-0000-00003E300000}"/>
    <cellStyle name="Стиль 3" xfId="9431" xr:uid="{00000000-0005-0000-0000-00003F300000}"/>
    <cellStyle name="Стиль 4" xfId="9432" xr:uid="{00000000-0005-0000-0000-000040300000}"/>
    <cellStyle name="Стиль 5" xfId="9433" xr:uid="{00000000-0005-0000-0000-000041300000}"/>
    <cellStyle name="Стиль 5 2" xfId="9434" xr:uid="{00000000-0005-0000-0000-000042300000}"/>
    <cellStyle name="Стиль 6" xfId="9435" xr:uid="{00000000-0005-0000-0000-000043300000}"/>
    <cellStyle name="Стиль 7" xfId="9436" xr:uid="{00000000-0005-0000-0000-000044300000}"/>
    <cellStyle name="Стиль 8" xfId="9437" xr:uid="{00000000-0005-0000-0000-000045300000}"/>
    <cellStyle name="Стиль 9" xfId="9438" xr:uid="{00000000-0005-0000-0000-000046300000}"/>
    <cellStyle name="Стиль 9 2" xfId="9439" xr:uid="{00000000-0005-0000-0000-000047300000}"/>
    <cellStyle name="Стиль_названий" xfId="9440" xr:uid="{00000000-0005-0000-0000-000048300000}"/>
    <cellStyle name="Субсчет" xfId="9441" xr:uid="{00000000-0005-0000-0000-000049300000}"/>
    <cellStyle name="Счет" xfId="9442" xr:uid="{00000000-0005-0000-0000-00004A300000}"/>
    <cellStyle name="ТЕКСТ" xfId="9443" xr:uid="{00000000-0005-0000-0000-00004B300000}"/>
    <cellStyle name="ТЕКСТ 2" xfId="9444" xr:uid="{00000000-0005-0000-0000-00004C300000}"/>
    <cellStyle name="ТЕКСТ 3" xfId="9445" xr:uid="{00000000-0005-0000-0000-00004D300000}"/>
    <cellStyle name="Текст предупреждения 10" xfId="9446" xr:uid="{00000000-0005-0000-0000-00004E300000}"/>
    <cellStyle name="Текст предупреждения 11" xfId="9447" xr:uid="{00000000-0005-0000-0000-00004F300000}"/>
    <cellStyle name="Текст предупреждения 12" xfId="9448" xr:uid="{00000000-0005-0000-0000-000050300000}"/>
    <cellStyle name="Текст предупреждения 13" xfId="9449" xr:uid="{00000000-0005-0000-0000-000051300000}"/>
    <cellStyle name="Текст предупреждения 14" xfId="9450" xr:uid="{00000000-0005-0000-0000-000052300000}"/>
    <cellStyle name="Текст предупреждения 15" xfId="9451" xr:uid="{00000000-0005-0000-0000-000053300000}"/>
    <cellStyle name="Текст предупреждения 16" xfId="9452" xr:uid="{00000000-0005-0000-0000-000054300000}"/>
    <cellStyle name="Текст предупреждения 17" xfId="9453" xr:uid="{00000000-0005-0000-0000-000055300000}"/>
    <cellStyle name="Текст предупреждения 18" xfId="9454" xr:uid="{00000000-0005-0000-0000-000056300000}"/>
    <cellStyle name="Текст предупреждения 19" xfId="9455" xr:uid="{00000000-0005-0000-0000-000057300000}"/>
    <cellStyle name="Текст предупреждения 2" xfId="9456" xr:uid="{00000000-0005-0000-0000-000058300000}"/>
    <cellStyle name="Текст предупреждения 2 2" xfId="9457" xr:uid="{00000000-0005-0000-0000-000059300000}"/>
    <cellStyle name="Текст предупреждения 20" xfId="9458" xr:uid="{00000000-0005-0000-0000-00005A300000}"/>
    <cellStyle name="Текст предупреждения 21" xfId="9459" xr:uid="{00000000-0005-0000-0000-00005B300000}"/>
    <cellStyle name="Текст предупреждения 22" xfId="9460" xr:uid="{00000000-0005-0000-0000-00005C300000}"/>
    <cellStyle name="Текст предупреждения 23" xfId="9461" xr:uid="{00000000-0005-0000-0000-00005D300000}"/>
    <cellStyle name="Текст предупреждения 24" xfId="9462" xr:uid="{00000000-0005-0000-0000-00005E300000}"/>
    <cellStyle name="Текст предупреждения 25" xfId="9463" xr:uid="{00000000-0005-0000-0000-00005F300000}"/>
    <cellStyle name="Текст предупреждения 26" xfId="9464" xr:uid="{00000000-0005-0000-0000-000060300000}"/>
    <cellStyle name="Текст предупреждения 27" xfId="9465" xr:uid="{00000000-0005-0000-0000-000061300000}"/>
    <cellStyle name="Текст предупреждения 28" xfId="9466" xr:uid="{00000000-0005-0000-0000-000062300000}"/>
    <cellStyle name="Текст предупреждения 29" xfId="9467" xr:uid="{00000000-0005-0000-0000-000063300000}"/>
    <cellStyle name="Текст предупреждения 3" xfId="9468" xr:uid="{00000000-0005-0000-0000-000064300000}"/>
    <cellStyle name="Текст предупреждения 30" xfId="9469" xr:uid="{00000000-0005-0000-0000-000065300000}"/>
    <cellStyle name="Текст предупреждения 31" xfId="9470" xr:uid="{00000000-0005-0000-0000-000066300000}"/>
    <cellStyle name="Текст предупреждения 32" xfId="9471" xr:uid="{00000000-0005-0000-0000-000067300000}"/>
    <cellStyle name="Текст предупреждения 33" xfId="9472" xr:uid="{00000000-0005-0000-0000-000068300000}"/>
    <cellStyle name="Текст предупреждения 34" xfId="9473" xr:uid="{00000000-0005-0000-0000-000069300000}"/>
    <cellStyle name="Текст предупреждения 4" xfId="9474" xr:uid="{00000000-0005-0000-0000-00006A300000}"/>
    <cellStyle name="Текст предупреждения 5" xfId="9475" xr:uid="{00000000-0005-0000-0000-00006B300000}"/>
    <cellStyle name="Текст предупреждения 6" xfId="9476" xr:uid="{00000000-0005-0000-0000-00006C300000}"/>
    <cellStyle name="Текст предупреждения 7" xfId="9477" xr:uid="{00000000-0005-0000-0000-00006D300000}"/>
    <cellStyle name="Текст предупреждения 8" xfId="9478" xr:uid="{00000000-0005-0000-0000-00006E300000}"/>
    <cellStyle name="Текст предупреждения 9" xfId="9479" xr:uid="{00000000-0005-0000-0000-00006F300000}"/>
    <cellStyle name="Текстовый" xfId="9480" xr:uid="{00000000-0005-0000-0000-000070300000}"/>
    <cellStyle name="Титул" xfId="9481" xr:uid="{00000000-0005-0000-0000-000071300000}"/>
    <cellStyle name="тонны" xfId="9482" xr:uid="{00000000-0005-0000-0000-000072300000}"/>
    <cellStyle name="Тысячи [0]_&quot;АПАТИТ&quot;" xfId="9483" xr:uid="{00000000-0005-0000-0000-000073300000}"/>
    <cellStyle name="Тысячи [а]" xfId="9484" xr:uid="{00000000-0005-0000-0000-000074300000}"/>
    <cellStyle name="Тысячи [а] 2" xfId="9485" xr:uid="{00000000-0005-0000-0000-000075300000}"/>
    <cellStyle name="Тысячи [а] 3" xfId="9486" xr:uid="{00000000-0005-0000-0000-000076300000}"/>
    <cellStyle name="Тысячи_&quot;АПАТИТ&quot;" xfId="9487" xr:uid="{00000000-0005-0000-0000-000077300000}"/>
    <cellStyle name="УровеньСтрок_3 2" xfId="9488" xr:uid="{00000000-0005-0000-0000-000078300000}"/>
    <cellStyle name="Финансовый" xfId="15075" builtinId="3"/>
    <cellStyle name="Финансовый [0] 2" xfId="9489" xr:uid="{00000000-0005-0000-0000-00007A300000}"/>
    <cellStyle name="Финансовый [0] 2 2" xfId="9490" xr:uid="{00000000-0005-0000-0000-00007B300000}"/>
    <cellStyle name="Финансовый [0] 2 2 2" xfId="9491" xr:uid="{00000000-0005-0000-0000-00007C300000}"/>
    <cellStyle name="Финансовый [0] 2 2 2 2" xfId="14665" xr:uid="{00000000-0005-0000-0000-00007D300000}"/>
    <cellStyle name="Финансовый [0] 2 2 3" xfId="9492" xr:uid="{00000000-0005-0000-0000-00007E300000}"/>
    <cellStyle name="Финансовый [0] 2 2 3 2" xfId="14666" xr:uid="{00000000-0005-0000-0000-00007F300000}"/>
    <cellStyle name="Финансовый [0] 2 3" xfId="9493" xr:uid="{00000000-0005-0000-0000-000080300000}"/>
    <cellStyle name="Финансовый [0] 2 3 2" xfId="14667" xr:uid="{00000000-0005-0000-0000-000081300000}"/>
    <cellStyle name="Финансовый [0] 2 4" xfId="9494" xr:uid="{00000000-0005-0000-0000-000082300000}"/>
    <cellStyle name="Финансовый [0] 2 4 2" xfId="14668" xr:uid="{00000000-0005-0000-0000-000083300000}"/>
    <cellStyle name="Финансовый [0] 2 5" xfId="9495" xr:uid="{00000000-0005-0000-0000-000084300000}"/>
    <cellStyle name="Финансовый [0] 2 5 2" xfId="14669" xr:uid="{00000000-0005-0000-0000-000085300000}"/>
    <cellStyle name="Финансовый [0] 2 6" xfId="14664" xr:uid="{00000000-0005-0000-0000-000086300000}"/>
    <cellStyle name="Финансовый [0] 3" xfId="9496" xr:uid="{00000000-0005-0000-0000-000087300000}"/>
    <cellStyle name="Финансовый [0] 3 2" xfId="9497" xr:uid="{00000000-0005-0000-0000-000088300000}"/>
    <cellStyle name="Финансовый [0] 3 2 2" xfId="14670" xr:uid="{00000000-0005-0000-0000-000089300000}"/>
    <cellStyle name="Финансовый [0] 4" xfId="9498" xr:uid="{00000000-0005-0000-0000-00008A300000}"/>
    <cellStyle name="Финансовый [0] 4 2" xfId="9499" xr:uid="{00000000-0005-0000-0000-00008B300000}"/>
    <cellStyle name="Финансовый [0] 4 2 2" xfId="14671" xr:uid="{00000000-0005-0000-0000-00008C300000}"/>
    <cellStyle name="Финансовый [0] 4 3" xfId="9500" xr:uid="{00000000-0005-0000-0000-00008D300000}"/>
    <cellStyle name="Финансовый [0] 4 3 2" xfId="14672" xr:uid="{00000000-0005-0000-0000-00008E300000}"/>
    <cellStyle name="Финансовый [0] 5" xfId="9501" xr:uid="{00000000-0005-0000-0000-00008F300000}"/>
    <cellStyle name="Финансовый [0] 5 2" xfId="14673" xr:uid="{00000000-0005-0000-0000-000090300000}"/>
    <cellStyle name="Финансовый [0] 6" xfId="9502" xr:uid="{00000000-0005-0000-0000-000091300000}"/>
    <cellStyle name="Финансовый [0] 6 2" xfId="14674" xr:uid="{00000000-0005-0000-0000-000092300000}"/>
    <cellStyle name="Финансовый 10" xfId="9503" xr:uid="{00000000-0005-0000-0000-000093300000}"/>
    <cellStyle name="Финансовый 10 10" xfId="9504" xr:uid="{00000000-0005-0000-0000-000094300000}"/>
    <cellStyle name="Финансовый 10 11" xfId="9505" xr:uid="{00000000-0005-0000-0000-000095300000}"/>
    <cellStyle name="Финансовый 10 12" xfId="9506" xr:uid="{00000000-0005-0000-0000-000096300000}"/>
    <cellStyle name="Финансовый 10 13" xfId="9507" xr:uid="{00000000-0005-0000-0000-000097300000}"/>
    <cellStyle name="Финансовый 10 14" xfId="9508" xr:uid="{00000000-0005-0000-0000-000098300000}"/>
    <cellStyle name="Финансовый 10 15" xfId="9509" xr:uid="{00000000-0005-0000-0000-000099300000}"/>
    <cellStyle name="Финансовый 10 16" xfId="9510" xr:uid="{00000000-0005-0000-0000-00009A300000}"/>
    <cellStyle name="Финансовый 10 16 2" xfId="14676" xr:uid="{00000000-0005-0000-0000-00009B300000}"/>
    <cellStyle name="Финансовый 10 17" xfId="14675" xr:uid="{00000000-0005-0000-0000-00009C300000}"/>
    <cellStyle name="Финансовый 10 2" xfId="9511" xr:uid="{00000000-0005-0000-0000-00009D300000}"/>
    <cellStyle name="Финансовый 10 2 10" xfId="9512" xr:uid="{00000000-0005-0000-0000-00009E300000}"/>
    <cellStyle name="Финансовый 10 2 11" xfId="9513" xr:uid="{00000000-0005-0000-0000-00009F300000}"/>
    <cellStyle name="Финансовый 10 2 12" xfId="9514" xr:uid="{00000000-0005-0000-0000-0000A0300000}"/>
    <cellStyle name="Финансовый 10 2 13" xfId="9515" xr:uid="{00000000-0005-0000-0000-0000A1300000}"/>
    <cellStyle name="Финансовый 10 2 14" xfId="9516" xr:uid="{00000000-0005-0000-0000-0000A2300000}"/>
    <cellStyle name="Финансовый 10 2 15" xfId="13030" xr:uid="{00000000-0005-0000-0000-0000A3300000}"/>
    <cellStyle name="Финансовый 10 2 16" xfId="14677" xr:uid="{00000000-0005-0000-0000-0000A4300000}"/>
    <cellStyle name="Финансовый 10 2 2" xfId="9517" xr:uid="{00000000-0005-0000-0000-0000A5300000}"/>
    <cellStyle name="Финансовый 10 2 2 2" xfId="13031" xr:uid="{00000000-0005-0000-0000-0000A6300000}"/>
    <cellStyle name="Финансовый 10 2 2 3" xfId="14678" xr:uid="{00000000-0005-0000-0000-0000A7300000}"/>
    <cellStyle name="Финансовый 10 2 3" xfId="9518" xr:uid="{00000000-0005-0000-0000-0000A8300000}"/>
    <cellStyle name="Финансовый 10 2 4" xfId="9519" xr:uid="{00000000-0005-0000-0000-0000A9300000}"/>
    <cellStyle name="Финансовый 10 2 5" xfId="9520" xr:uid="{00000000-0005-0000-0000-0000AA300000}"/>
    <cellStyle name="Финансовый 10 2 6" xfId="9521" xr:uid="{00000000-0005-0000-0000-0000AB300000}"/>
    <cellStyle name="Финансовый 10 2 7" xfId="9522" xr:uid="{00000000-0005-0000-0000-0000AC300000}"/>
    <cellStyle name="Финансовый 10 2 8" xfId="9523" xr:uid="{00000000-0005-0000-0000-0000AD300000}"/>
    <cellStyle name="Финансовый 10 2 9" xfId="9524" xr:uid="{00000000-0005-0000-0000-0000AE300000}"/>
    <cellStyle name="Финансовый 10 3" xfId="9525" xr:uid="{00000000-0005-0000-0000-0000AF300000}"/>
    <cellStyle name="Финансовый 10 3 2" xfId="13032" xr:uid="{00000000-0005-0000-0000-0000B0300000}"/>
    <cellStyle name="Финансовый 10 3 3" xfId="14679" xr:uid="{00000000-0005-0000-0000-0000B1300000}"/>
    <cellStyle name="Финансовый 10 4" xfId="9526" xr:uid="{00000000-0005-0000-0000-0000B2300000}"/>
    <cellStyle name="Финансовый 10 4 2" xfId="14680" xr:uid="{00000000-0005-0000-0000-0000B3300000}"/>
    <cellStyle name="Финансовый 10 5" xfId="9527" xr:uid="{00000000-0005-0000-0000-0000B4300000}"/>
    <cellStyle name="Финансовый 10 5 2" xfId="14681" xr:uid="{00000000-0005-0000-0000-0000B5300000}"/>
    <cellStyle name="Финансовый 10 6" xfId="9528" xr:uid="{00000000-0005-0000-0000-0000B6300000}"/>
    <cellStyle name="Финансовый 10 7" xfId="9529" xr:uid="{00000000-0005-0000-0000-0000B7300000}"/>
    <cellStyle name="Финансовый 10 8" xfId="9530" xr:uid="{00000000-0005-0000-0000-0000B8300000}"/>
    <cellStyle name="Финансовый 10 9" xfId="9531" xr:uid="{00000000-0005-0000-0000-0000B9300000}"/>
    <cellStyle name="Финансовый 11" xfId="9532" xr:uid="{00000000-0005-0000-0000-0000BA300000}"/>
    <cellStyle name="Финансовый 11 10" xfId="9533" xr:uid="{00000000-0005-0000-0000-0000BB300000}"/>
    <cellStyle name="Финансовый 11 11" xfId="9534" xr:uid="{00000000-0005-0000-0000-0000BC300000}"/>
    <cellStyle name="Финансовый 11 12" xfId="9535" xr:uid="{00000000-0005-0000-0000-0000BD300000}"/>
    <cellStyle name="Финансовый 11 13" xfId="9536" xr:uid="{00000000-0005-0000-0000-0000BE300000}"/>
    <cellStyle name="Финансовый 11 14" xfId="9537" xr:uid="{00000000-0005-0000-0000-0000BF300000}"/>
    <cellStyle name="Финансовый 11 15" xfId="9538" xr:uid="{00000000-0005-0000-0000-0000C0300000}"/>
    <cellStyle name="Финансовый 11 16" xfId="9539" xr:uid="{00000000-0005-0000-0000-0000C1300000}"/>
    <cellStyle name="Финансовый 11 16 2" xfId="13034" xr:uid="{00000000-0005-0000-0000-0000C2300000}"/>
    <cellStyle name="Финансовый 11 16 3" xfId="14683" xr:uid="{00000000-0005-0000-0000-0000C3300000}"/>
    <cellStyle name="Финансовый 11 17" xfId="13033" xr:uid="{00000000-0005-0000-0000-0000C4300000}"/>
    <cellStyle name="Финансовый 11 18" xfId="14682" xr:uid="{00000000-0005-0000-0000-0000C5300000}"/>
    <cellStyle name="Финансовый 11 2" xfId="9540" xr:uid="{00000000-0005-0000-0000-0000C6300000}"/>
    <cellStyle name="Финансовый 11 2 10" xfId="9541" xr:uid="{00000000-0005-0000-0000-0000C7300000}"/>
    <cellStyle name="Финансовый 11 2 11" xfId="9542" xr:uid="{00000000-0005-0000-0000-0000C8300000}"/>
    <cellStyle name="Финансовый 11 2 12" xfId="9543" xr:uid="{00000000-0005-0000-0000-0000C9300000}"/>
    <cellStyle name="Финансовый 11 2 13" xfId="9544" xr:uid="{00000000-0005-0000-0000-0000CA300000}"/>
    <cellStyle name="Финансовый 11 2 14" xfId="9545" xr:uid="{00000000-0005-0000-0000-0000CB300000}"/>
    <cellStyle name="Финансовый 11 2 15" xfId="9546" xr:uid="{00000000-0005-0000-0000-0000CC300000}"/>
    <cellStyle name="Финансовый 11 2 15 2" xfId="13036" xr:uid="{00000000-0005-0000-0000-0000CD300000}"/>
    <cellStyle name="Финансовый 11 2 15 3" xfId="14685" xr:uid="{00000000-0005-0000-0000-0000CE300000}"/>
    <cellStyle name="Финансовый 11 2 16" xfId="13035" xr:uid="{00000000-0005-0000-0000-0000CF300000}"/>
    <cellStyle name="Финансовый 11 2 17" xfId="14684" xr:uid="{00000000-0005-0000-0000-0000D0300000}"/>
    <cellStyle name="Финансовый 11 2 2" xfId="9547" xr:uid="{00000000-0005-0000-0000-0000D1300000}"/>
    <cellStyle name="Финансовый 11 2 3" xfId="9548" xr:uid="{00000000-0005-0000-0000-0000D2300000}"/>
    <cellStyle name="Финансовый 11 2 4" xfId="9549" xr:uid="{00000000-0005-0000-0000-0000D3300000}"/>
    <cellStyle name="Финансовый 11 2 5" xfId="9550" xr:uid="{00000000-0005-0000-0000-0000D4300000}"/>
    <cellStyle name="Финансовый 11 2 6" xfId="9551" xr:uid="{00000000-0005-0000-0000-0000D5300000}"/>
    <cellStyle name="Финансовый 11 2 7" xfId="9552" xr:uid="{00000000-0005-0000-0000-0000D6300000}"/>
    <cellStyle name="Финансовый 11 2 8" xfId="9553" xr:uid="{00000000-0005-0000-0000-0000D7300000}"/>
    <cellStyle name="Финансовый 11 2 9" xfId="9554" xr:uid="{00000000-0005-0000-0000-0000D8300000}"/>
    <cellStyle name="Финансовый 11 3" xfId="9555" xr:uid="{00000000-0005-0000-0000-0000D9300000}"/>
    <cellStyle name="Финансовый 11 3 2" xfId="14686" xr:uid="{00000000-0005-0000-0000-0000DA300000}"/>
    <cellStyle name="Финансовый 11 4" xfId="9556" xr:uid="{00000000-0005-0000-0000-0000DB300000}"/>
    <cellStyle name="Финансовый 11 5" xfId="9557" xr:uid="{00000000-0005-0000-0000-0000DC300000}"/>
    <cellStyle name="Финансовый 11 6" xfId="9558" xr:uid="{00000000-0005-0000-0000-0000DD300000}"/>
    <cellStyle name="Финансовый 11 7" xfId="9559" xr:uid="{00000000-0005-0000-0000-0000DE300000}"/>
    <cellStyle name="Финансовый 11 8" xfId="9560" xr:uid="{00000000-0005-0000-0000-0000DF300000}"/>
    <cellStyle name="Финансовый 11 9" xfId="9561" xr:uid="{00000000-0005-0000-0000-0000E0300000}"/>
    <cellStyle name="Финансовый 12" xfId="9562" xr:uid="{00000000-0005-0000-0000-0000E1300000}"/>
    <cellStyle name="Финансовый 12 10" xfId="9563" xr:uid="{00000000-0005-0000-0000-0000E2300000}"/>
    <cellStyle name="Финансовый 12 11" xfId="9564" xr:uid="{00000000-0005-0000-0000-0000E3300000}"/>
    <cellStyle name="Финансовый 12 12" xfId="9565" xr:uid="{00000000-0005-0000-0000-0000E4300000}"/>
    <cellStyle name="Финансовый 12 13" xfId="9566" xr:uid="{00000000-0005-0000-0000-0000E5300000}"/>
    <cellStyle name="Финансовый 12 14" xfId="9567" xr:uid="{00000000-0005-0000-0000-0000E6300000}"/>
    <cellStyle name="Финансовый 12 15" xfId="9568" xr:uid="{00000000-0005-0000-0000-0000E7300000}"/>
    <cellStyle name="Финансовый 12 16" xfId="9569" xr:uid="{00000000-0005-0000-0000-0000E8300000}"/>
    <cellStyle name="Финансовый 12 16 2" xfId="13038" xr:uid="{00000000-0005-0000-0000-0000E9300000}"/>
    <cellStyle name="Финансовый 12 16 3" xfId="14688" xr:uid="{00000000-0005-0000-0000-0000EA300000}"/>
    <cellStyle name="Финансовый 12 17" xfId="13037" xr:uid="{00000000-0005-0000-0000-0000EB300000}"/>
    <cellStyle name="Финансовый 12 18" xfId="14687" xr:uid="{00000000-0005-0000-0000-0000EC300000}"/>
    <cellStyle name="Финансовый 12 2" xfId="9570" xr:uid="{00000000-0005-0000-0000-0000ED300000}"/>
    <cellStyle name="Финансовый 12 2 10" xfId="9571" xr:uid="{00000000-0005-0000-0000-0000EE300000}"/>
    <cellStyle name="Финансовый 12 2 11" xfId="9572" xr:uid="{00000000-0005-0000-0000-0000EF300000}"/>
    <cellStyle name="Финансовый 12 2 12" xfId="9573" xr:uid="{00000000-0005-0000-0000-0000F0300000}"/>
    <cellStyle name="Финансовый 12 2 13" xfId="9574" xr:uid="{00000000-0005-0000-0000-0000F1300000}"/>
    <cellStyle name="Финансовый 12 2 14" xfId="9575" xr:uid="{00000000-0005-0000-0000-0000F2300000}"/>
    <cellStyle name="Финансовый 12 2 15" xfId="14689" xr:uid="{00000000-0005-0000-0000-0000F3300000}"/>
    <cellStyle name="Финансовый 12 2 2" xfId="9576" xr:uid="{00000000-0005-0000-0000-0000F4300000}"/>
    <cellStyle name="Финансовый 12 2 3" xfId="9577" xr:uid="{00000000-0005-0000-0000-0000F5300000}"/>
    <cellStyle name="Финансовый 12 2 4" xfId="9578" xr:uid="{00000000-0005-0000-0000-0000F6300000}"/>
    <cellStyle name="Финансовый 12 2 5" xfId="9579" xr:uid="{00000000-0005-0000-0000-0000F7300000}"/>
    <cellStyle name="Финансовый 12 2 6" xfId="9580" xr:uid="{00000000-0005-0000-0000-0000F8300000}"/>
    <cellStyle name="Финансовый 12 2 7" xfId="9581" xr:uid="{00000000-0005-0000-0000-0000F9300000}"/>
    <cellStyle name="Финансовый 12 2 8" xfId="9582" xr:uid="{00000000-0005-0000-0000-0000FA300000}"/>
    <cellStyle name="Финансовый 12 2 9" xfId="9583" xr:uid="{00000000-0005-0000-0000-0000FB300000}"/>
    <cellStyle name="Финансовый 12 3" xfId="9584" xr:uid="{00000000-0005-0000-0000-0000FC300000}"/>
    <cellStyle name="Финансовый 12 3 2" xfId="14690" xr:uid="{00000000-0005-0000-0000-0000FD300000}"/>
    <cellStyle name="Финансовый 12 4" xfId="9585" xr:uid="{00000000-0005-0000-0000-0000FE300000}"/>
    <cellStyle name="Финансовый 12 5" xfId="9586" xr:uid="{00000000-0005-0000-0000-0000FF300000}"/>
    <cellStyle name="Финансовый 12 6" xfId="9587" xr:uid="{00000000-0005-0000-0000-000000310000}"/>
    <cellStyle name="Финансовый 12 7" xfId="9588" xr:uid="{00000000-0005-0000-0000-000001310000}"/>
    <cellStyle name="Финансовый 12 8" xfId="9589" xr:uid="{00000000-0005-0000-0000-000002310000}"/>
    <cellStyle name="Финансовый 12 9" xfId="9590" xr:uid="{00000000-0005-0000-0000-000003310000}"/>
    <cellStyle name="Финансовый 13" xfId="9591" xr:uid="{00000000-0005-0000-0000-000004310000}"/>
    <cellStyle name="Финансовый 13 10" xfId="9592" xr:uid="{00000000-0005-0000-0000-000005310000}"/>
    <cellStyle name="Финансовый 13 11" xfId="9593" xr:uid="{00000000-0005-0000-0000-000006310000}"/>
    <cellStyle name="Финансовый 13 12" xfId="9594" xr:uid="{00000000-0005-0000-0000-000007310000}"/>
    <cellStyle name="Финансовый 13 13" xfId="9595" xr:uid="{00000000-0005-0000-0000-000008310000}"/>
    <cellStyle name="Финансовый 13 14" xfId="9596" xr:uid="{00000000-0005-0000-0000-000009310000}"/>
    <cellStyle name="Финансовый 13 15" xfId="9597" xr:uid="{00000000-0005-0000-0000-00000A310000}"/>
    <cellStyle name="Финансовый 13 16" xfId="13039" xr:uid="{00000000-0005-0000-0000-00000B310000}"/>
    <cellStyle name="Финансовый 13 17" xfId="14691" xr:uid="{00000000-0005-0000-0000-00000C310000}"/>
    <cellStyle name="Финансовый 13 2" xfId="9598" xr:uid="{00000000-0005-0000-0000-00000D310000}"/>
    <cellStyle name="Финансовый 13 2 10" xfId="9599" xr:uid="{00000000-0005-0000-0000-00000E310000}"/>
    <cellStyle name="Финансовый 13 2 11" xfId="9600" xr:uid="{00000000-0005-0000-0000-00000F310000}"/>
    <cellStyle name="Финансовый 13 2 12" xfId="9601" xr:uid="{00000000-0005-0000-0000-000010310000}"/>
    <cellStyle name="Финансовый 13 2 13" xfId="9602" xr:uid="{00000000-0005-0000-0000-000011310000}"/>
    <cellStyle name="Финансовый 13 2 14" xfId="9603" xr:uid="{00000000-0005-0000-0000-000012310000}"/>
    <cellStyle name="Финансовый 13 2 15" xfId="13040" xr:uid="{00000000-0005-0000-0000-000013310000}"/>
    <cellStyle name="Финансовый 13 2 16" xfId="14692" xr:uid="{00000000-0005-0000-0000-000014310000}"/>
    <cellStyle name="Финансовый 13 2 2" xfId="9604" xr:uid="{00000000-0005-0000-0000-000015310000}"/>
    <cellStyle name="Финансовый 13 2 2 2" xfId="13041" xr:uid="{00000000-0005-0000-0000-000016310000}"/>
    <cellStyle name="Финансовый 13 2 2 3" xfId="14693" xr:uid="{00000000-0005-0000-0000-000017310000}"/>
    <cellStyle name="Финансовый 13 2 3" xfId="9605" xr:uid="{00000000-0005-0000-0000-000018310000}"/>
    <cellStyle name="Финансовый 13 2 4" xfId="9606" xr:uid="{00000000-0005-0000-0000-000019310000}"/>
    <cellStyle name="Финансовый 13 2 5" xfId="9607" xr:uid="{00000000-0005-0000-0000-00001A310000}"/>
    <cellStyle name="Финансовый 13 2 6" xfId="9608" xr:uid="{00000000-0005-0000-0000-00001B310000}"/>
    <cellStyle name="Финансовый 13 2 7" xfId="9609" xr:uid="{00000000-0005-0000-0000-00001C310000}"/>
    <cellStyle name="Финансовый 13 2 8" xfId="9610" xr:uid="{00000000-0005-0000-0000-00001D310000}"/>
    <cellStyle name="Финансовый 13 2 9" xfId="9611" xr:uid="{00000000-0005-0000-0000-00001E310000}"/>
    <cellStyle name="Финансовый 13 3" xfId="9612" xr:uid="{00000000-0005-0000-0000-00001F310000}"/>
    <cellStyle name="Финансовый 13 3 2" xfId="13042" xr:uid="{00000000-0005-0000-0000-000020310000}"/>
    <cellStyle name="Финансовый 13 3 3" xfId="14694" xr:uid="{00000000-0005-0000-0000-000021310000}"/>
    <cellStyle name="Финансовый 13 4" xfId="9613" xr:uid="{00000000-0005-0000-0000-000022310000}"/>
    <cellStyle name="Финансовый 13 4 2" xfId="14695" xr:uid="{00000000-0005-0000-0000-000023310000}"/>
    <cellStyle name="Финансовый 13 5" xfId="9614" xr:uid="{00000000-0005-0000-0000-000024310000}"/>
    <cellStyle name="Финансовый 13 5 2" xfId="14696" xr:uid="{00000000-0005-0000-0000-000025310000}"/>
    <cellStyle name="Финансовый 13 6" xfId="9615" xr:uid="{00000000-0005-0000-0000-000026310000}"/>
    <cellStyle name="Финансовый 13 7" xfId="9616" xr:uid="{00000000-0005-0000-0000-000027310000}"/>
    <cellStyle name="Финансовый 13 8" xfId="9617" xr:uid="{00000000-0005-0000-0000-000028310000}"/>
    <cellStyle name="Финансовый 13 9" xfId="9618" xr:uid="{00000000-0005-0000-0000-000029310000}"/>
    <cellStyle name="Финансовый 14" xfId="9619" xr:uid="{00000000-0005-0000-0000-00002A310000}"/>
    <cellStyle name="Финансовый 14 10" xfId="9620" xr:uid="{00000000-0005-0000-0000-00002B310000}"/>
    <cellStyle name="Финансовый 14 11" xfId="9621" xr:uid="{00000000-0005-0000-0000-00002C310000}"/>
    <cellStyle name="Финансовый 14 12" xfId="9622" xr:uid="{00000000-0005-0000-0000-00002D310000}"/>
    <cellStyle name="Финансовый 14 13" xfId="9623" xr:uid="{00000000-0005-0000-0000-00002E310000}"/>
    <cellStyle name="Финансовый 14 14" xfId="9624" xr:uid="{00000000-0005-0000-0000-00002F310000}"/>
    <cellStyle name="Финансовый 14 15" xfId="9625" xr:uid="{00000000-0005-0000-0000-000030310000}"/>
    <cellStyle name="Финансовый 14 16" xfId="9626" xr:uid="{00000000-0005-0000-0000-000031310000}"/>
    <cellStyle name="Финансовый 14 16 2" xfId="13044" xr:uid="{00000000-0005-0000-0000-000032310000}"/>
    <cellStyle name="Финансовый 14 16 3" xfId="14698" xr:uid="{00000000-0005-0000-0000-000033310000}"/>
    <cellStyle name="Финансовый 14 17" xfId="13043" xr:uid="{00000000-0005-0000-0000-000034310000}"/>
    <cellStyle name="Финансовый 14 18" xfId="14697" xr:uid="{00000000-0005-0000-0000-000035310000}"/>
    <cellStyle name="Финансовый 14 2" xfId="9627" xr:uid="{00000000-0005-0000-0000-000036310000}"/>
    <cellStyle name="Финансовый 14 2 10" xfId="9628" xr:uid="{00000000-0005-0000-0000-000037310000}"/>
    <cellStyle name="Финансовый 14 2 11" xfId="9629" xr:uid="{00000000-0005-0000-0000-000038310000}"/>
    <cellStyle name="Финансовый 14 2 12" xfId="9630" xr:uid="{00000000-0005-0000-0000-000039310000}"/>
    <cellStyle name="Финансовый 14 2 13" xfId="9631" xr:uid="{00000000-0005-0000-0000-00003A310000}"/>
    <cellStyle name="Финансовый 14 2 14" xfId="9632" xr:uid="{00000000-0005-0000-0000-00003B310000}"/>
    <cellStyle name="Финансовый 14 2 15" xfId="13045" xr:uid="{00000000-0005-0000-0000-00003C310000}"/>
    <cellStyle name="Финансовый 14 2 16" xfId="14699" xr:uid="{00000000-0005-0000-0000-00003D310000}"/>
    <cellStyle name="Финансовый 14 2 2" xfId="9633" xr:uid="{00000000-0005-0000-0000-00003E310000}"/>
    <cellStyle name="Финансовый 14 2 2 2" xfId="13046" xr:uid="{00000000-0005-0000-0000-00003F310000}"/>
    <cellStyle name="Финансовый 14 2 2 3" xfId="14700" xr:uid="{00000000-0005-0000-0000-000040310000}"/>
    <cellStyle name="Финансовый 14 2 3" xfId="9634" xr:uid="{00000000-0005-0000-0000-000041310000}"/>
    <cellStyle name="Финансовый 14 2 4" xfId="9635" xr:uid="{00000000-0005-0000-0000-000042310000}"/>
    <cellStyle name="Финансовый 14 2 5" xfId="9636" xr:uid="{00000000-0005-0000-0000-000043310000}"/>
    <cellStyle name="Финансовый 14 2 6" xfId="9637" xr:uid="{00000000-0005-0000-0000-000044310000}"/>
    <cellStyle name="Финансовый 14 2 7" xfId="9638" xr:uid="{00000000-0005-0000-0000-000045310000}"/>
    <cellStyle name="Финансовый 14 2 8" xfId="9639" xr:uid="{00000000-0005-0000-0000-000046310000}"/>
    <cellStyle name="Финансовый 14 2 9" xfId="9640" xr:uid="{00000000-0005-0000-0000-000047310000}"/>
    <cellStyle name="Финансовый 14 3" xfId="9641" xr:uid="{00000000-0005-0000-0000-000048310000}"/>
    <cellStyle name="Финансовый 14 3 2" xfId="13047" xr:uid="{00000000-0005-0000-0000-000049310000}"/>
    <cellStyle name="Финансовый 14 3 3" xfId="14701" xr:uid="{00000000-0005-0000-0000-00004A310000}"/>
    <cellStyle name="Финансовый 14 4" xfId="9642" xr:uid="{00000000-0005-0000-0000-00004B310000}"/>
    <cellStyle name="Финансовый 14 5" xfId="9643" xr:uid="{00000000-0005-0000-0000-00004C310000}"/>
    <cellStyle name="Финансовый 14 6" xfId="9644" xr:uid="{00000000-0005-0000-0000-00004D310000}"/>
    <cellStyle name="Финансовый 14 7" xfId="9645" xr:uid="{00000000-0005-0000-0000-00004E310000}"/>
    <cellStyle name="Финансовый 14 8" xfId="9646" xr:uid="{00000000-0005-0000-0000-00004F310000}"/>
    <cellStyle name="Финансовый 14 9" xfId="9647" xr:uid="{00000000-0005-0000-0000-000050310000}"/>
    <cellStyle name="Финансовый 15" xfId="9648" xr:uid="{00000000-0005-0000-0000-000051310000}"/>
    <cellStyle name="Финансовый 15 10" xfId="9649" xr:uid="{00000000-0005-0000-0000-000052310000}"/>
    <cellStyle name="Финансовый 15 11" xfId="9650" xr:uid="{00000000-0005-0000-0000-000053310000}"/>
    <cellStyle name="Финансовый 15 12" xfId="9651" xr:uid="{00000000-0005-0000-0000-000054310000}"/>
    <cellStyle name="Финансовый 15 13" xfId="9652" xr:uid="{00000000-0005-0000-0000-000055310000}"/>
    <cellStyle name="Финансовый 15 14" xfId="9653" xr:uid="{00000000-0005-0000-0000-000056310000}"/>
    <cellStyle name="Финансовый 15 15" xfId="9654" xr:uid="{00000000-0005-0000-0000-000057310000}"/>
    <cellStyle name="Финансовый 15 16" xfId="13048" xr:uid="{00000000-0005-0000-0000-000058310000}"/>
    <cellStyle name="Финансовый 15 17" xfId="14702" xr:uid="{00000000-0005-0000-0000-000059310000}"/>
    <cellStyle name="Финансовый 15 2" xfId="9655" xr:uid="{00000000-0005-0000-0000-00005A310000}"/>
    <cellStyle name="Финансовый 15 2 10" xfId="9656" xr:uid="{00000000-0005-0000-0000-00005B310000}"/>
    <cellStyle name="Финансовый 15 2 11" xfId="9657" xr:uid="{00000000-0005-0000-0000-00005C310000}"/>
    <cellStyle name="Финансовый 15 2 12" xfId="9658" xr:uid="{00000000-0005-0000-0000-00005D310000}"/>
    <cellStyle name="Финансовый 15 2 13" xfId="9659" xr:uid="{00000000-0005-0000-0000-00005E310000}"/>
    <cellStyle name="Финансовый 15 2 14" xfId="9660" xr:uid="{00000000-0005-0000-0000-00005F310000}"/>
    <cellStyle name="Финансовый 15 2 15" xfId="13049" xr:uid="{00000000-0005-0000-0000-000060310000}"/>
    <cellStyle name="Финансовый 15 2 16" xfId="14703" xr:uid="{00000000-0005-0000-0000-000061310000}"/>
    <cellStyle name="Финансовый 15 2 2" xfId="9661" xr:uid="{00000000-0005-0000-0000-000062310000}"/>
    <cellStyle name="Финансовый 15 2 2 2" xfId="13050" xr:uid="{00000000-0005-0000-0000-000063310000}"/>
    <cellStyle name="Финансовый 15 2 2 3" xfId="14704" xr:uid="{00000000-0005-0000-0000-000064310000}"/>
    <cellStyle name="Финансовый 15 2 3" xfId="9662" xr:uid="{00000000-0005-0000-0000-000065310000}"/>
    <cellStyle name="Финансовый 15 2 4" xfId="9663" xr:uid="{00000000-0005-0000-0000-000066310000}"/>
    <cellStyle name="Финансовый 15 2 5" xfId="9664" xr:uid="{00000000-0005-0000-0000-000067310000}"/>
    <cellStyle name="Финансовый 15 2 6" xfId="9665" xr:uid="{00000000-0005-0000-0000-000068310000}"/>
    <cellStyle name="Финансовый 15 2 7" xfId="9666" xr:uid="{00000000-0005-0000-0000-000069310000}"/>
    <cellStyle name="Финансовый 15 2 8" xfId="9667" xr:uid="{00000000-0005-0000-0000-00006A310000}"/>
    <cellStyle name="Финансовый 15 2 9" xfId="9668" xr:uid="{00000000-0005-0000-0000-00006B310000}"/>
    <cellStyle name="Финансовый 15 3" xfId="9669" xr:uid="{00000000-0005-0000-0000-00006C310000}"/>
    <cellStyle name="Финансовый 15 3 2" xfId="13051" xr:uid="{00000000-0005-0000-0000-00006D310000}"/>
    <cellStyle name="Финансовый 15 3 3" xfId="14705" xr:uid="{00000000-0005-0000-0000-00006E310000}"/>
    <cellStyle name="Финансовый 15 4" xfId="9670" xr:uid="{00000000-0005-0000-0000-00006F310000}"/>
    <cellStyle name="Финансовый 15 5" xfId="9671" xr:uid="{00000000-0005-0000-0000-000070310000}"/>
    <cellStyle name="Финансовый 15 6" xfId="9672" xr:uid="{00000000-0005-0000-0000-000071310000}"/>
    <cellStyle name="Финансовый 15 7" xfId="9673" xr:uid="{00000000-0005-0000-0000-000072310000}"/>
    <cellStyle name="Финансовый 15 8" xfId="9674" xr:uid="{00000000-0005-0000-0000-000073310000}"/>
    <cellStyle name="Финансовый 15 9" xfId="9675" xr:uid="{00000000-0005-0000-0000-000074310000}"/>
    <cellStyle name="Финансовый 16" xfId="9676" xr:uid="{00000000-0005-0000-0000-000075310000}"/>
    <cellStyle name="Финансовый 16 10" xfId="9677" xr:uid="{00000000-0005-0000-0000-000076310000}"/>
    <cellStyle name="Финансовый 16 11" xfId="9678" xr:uid="{00000000-0005-0000-0000-000077310000}"/>
    <cellStyle name="Финансовый 16 12" xfId="9679" xr:uid="{00000000-0005-0000-0000-000078310000}"/>
    <cellStyle name="Финансовый 16 13" xfId="9680" xr:uid="{00000000-0005-0000-0000-000079310000}"/>
    <cellStyle name="Финансовый 16 14" xfId="9681" xr:uid="{00000000-0005-0000-0000-00007A310000}"/>
    <cellStyle name="Финансовый 16 15" xfId="9682" xr:uid="{00000000-0005-0000-0000-00007B310000}"/>
    <cellStyle name="Финансовый 16 16" xfId="13052" xr:uid="{00000000-0005-0000-0000-00007C310000}"/>
    <cellStyle name="Финансовый 16 17" xfId="14706" xr:uid="{00000000-0005-0000-0000-00007D310000}"/>
    <cellStyle name="Финансовый 16 2" xfId="9683" xr:uid="{00000000-0005-0000-0000-00007E310000}"/>
    <cellStyle name="Финансовый 16 2 10" xfId="9684" xr:uid="{00000000-0005-0000-0000-00007F310000}"/>
    <cellStyle name="Финансовый 16 2 11" xfId="9685" xr:uid="{00000000-0005-0000-0000-000080310000}"/>
    <cellStyle name="Финансовый 16 2 12" xfId="9686" xr:uid="{00000000-0005-0000-0000-000081310000}"/>
    <cellStyle name="Финансовый 16 2 13" xfId="9687" xr:uid="{00000000-0005-0000-0000-000082310000}"/>
    <cellStyle name="Финансовый 16 2 14" xfId="9688" xr:uid="{00000000-0005-0000-0000-000083310000}"/>
    <cellStyle name="Финансовый 16 2 15" xfId="13053" xr:uid="{00000000-0005-0000-0000-000084310000}"/>
    <cellStyle name="Финансовый 16 2 16" xfId="14707" xr:uid="{00000000-0005-0000-0000-000085310000}"/>
    <cellStyle name="Финансовый 16 2 2" xfId="9689" xr:uid="{00000000-0005-0000-0000-000086310000}"/>
    <cellStyle name="Финансовый 16 2 2 2" xfId="13054" xr:uid="{00000000-0005-0000-0000-000087310000}"/>
    <cellStyle name="Финансовый 16 2 2 3" xfId="14708" xr:uid="{00000000-0005-0000-0000-000088310000}"/>
    <cellStyle name="Финансовый 16 2 3" xfId="9690" xr:uid="{00000000-0005-0000-0000-000089310000}"/>
    <cellStyle name="Финансовый 16 2 4" xfId="9691" xr:uid="{00000000-0005-0000-0000-00008A310000}"/>
    <cellStyle name="Финансовый 16 2 5" xfId="9692" xr:uid="{00000000-0005-0000-0000-00008B310000}"/>
    <cellStyle name="Финансовый 16 2 6" xfId="9693" xr:uid="{00000000-0005-0000-0000-00008C310000}"/>
    <cellStyle name="Финансовый 16 2 7" xfId="9694" xr:uid="{00000000-0005-0000-0000-00008D310000}"/>
    <cellStyle name="Финансовый 16 2 8" xfId="9695" xr:uid="{00000000-0005-0000-0000-00008E310000}"/>
    <cellStyle name="Финансовый 16 2 9" xfId="9696" xr:uid="{00000000-0005-0000-0000-00008F310000}"/>
    <cellStyle name="Финансовый 16 3" xfId="9697" xr:uid="{00000000-0005-0000-0000-000090310000}"/>
    <cellStyle name="Финансовый 16 3 2" xfId="13055" xr:uid="{00000000-0005-0000-0000-000091310000}"/>
    <cellStyle name="Финансовый 16 3 3" xfId="14709" xr:uid="{00000000-0005-0000-0000-000092310000}"/>
    <cellStyle name="Финансовый 16 4" xfId="9698" xr:uid="{00000000-0005-0000-0000-000093310000}"/>
    <cellStyle name="Финансовый 16 5" xfId="9699" xr:uid="{00000000-0005-0000-0000-000094310000}"/>
    <cellStyle name="Финансовый 16 6" xfId="9700" xr:uid="{00000000-0005-0000-0000-000095310000}"/>
    <cellStyle name="Финансовый 16 7" xfId="9701" xr:uid="{00000000-0005-0000-0000-000096310000}"/>
    <cellStyle name="Финансовый 16 8" xfId="9702" xr:uid="{00000000-0005-0000-0000-000097310000}"/>
    <cellStyle name="Финансовый 16 9" xfId="9703" xr:uid="{00000000-0005-0000-0000-000098310000}"/>
    <cellStyle name="Финансовый 17" xfId="9704" xr:uid="{00000000-0005-0000-0000-000099310000}"/>
    <cellStyle name="Финансовый 17 10" xfId="9705" xr:uid="{00000000-0005-0000-0000-00009A310000}"/>
    <cellStyle name="Финансовый 17 11" xfId="9706" xr:uid="{00000000-0005-0000-0000-00009B310000}"/>
    <cellStyle name="Финансовый 17 12" xfId="9707" xr:uid="{00000000-0005-0000-0000-00009C310000}"/>
    <cellStyle name="Финансовый 17 13" xfId="9708" xr:uid="{00000000-0005-0000-0000-00009D310000}"/>
    <cellStyle name="Финансовый 17 14" xfId="9709" xr:uid="{00000000-0005-0000-0000-00009E310000}"/>
    <cellStyle name="Финансовый 17 15" xfId="9710" xr:uid="{00000000-0005-0000-0000-00009F310000}"/>
    <cellStyle name="Финансовый 17 16" xfId="14710" xr:uid="{00000000-0005-0000-0000-0000A0310000}"/>
    <cellStyle name="Финансовый 17 2" xfId="9711" xr:uid="{00000000-0005-0000-0000-0000A1310000}"/>
    <cellStyle name="Финансовый 17 2 10" xfId="9712" xr:uid="{00000000-0005-0000-0000-0000A2310000}"/>
    <cellStyle name="Финансовый 17 2 11" xfId="9713" xr:uid="{00000000-0005-0000-0000-0000A3310000}"/>
    <cellStyle name="Финансовый 17 2 12" xfId="9714" xr:uid="{00000000-0005-0000-0000-0000A4310000}"/>
    <cellStyle name="Финансовый 17 2 13" xfId="9715" xr:uid="{00000000-0005-0000-0000-0000A5310000}"/>
    <cellStyle name="Финансовый 17 2 14" xfId="9716" xr:uid="{00000000-0005-0000-0000-0000A6310000}"/>
    <cellStyle name="Финансовый 17 2 2" xfId="9717" xr:uid="{00000000-0005-0000-0000-0000A7310000}"/>
    <cellStyle name="Финансовый 17 2 3" xfId="9718" xr:uid="{00000000-0005-0000-0000-0000A8310000}"/>
    <cellStyle name="Финансовый 17 2 4" xfId="9719" xr:uid="{00000000-0005-0000-0000-0000A9310000}"/>
    <cellStyle name="Финансовый 17 2 5" xfId="9720" xr:uid="{00000000-0005-0000-0000-0000AA310000}"/>
    <cellStyle name="Финансовый 17 2 6" xfId="9721" xr:uid="{00000000-0005-0000-0000-0000AB310000}"/>
    <cellStyle name="Финансовый 17 2 7" xfId="9722" xr:uid="{00000000-0005-0000-0000-0000AC310000}"/>
    <cellStyle name="Финансовый 17 2 8" xfId="9723" xr:uid="{00000000-0005-0000-0000-0000AD310000}"/>
    <cellStyle name="Финансовый 17 2 9" xfId="9724" xr:uid="{00000000-0005-0000-0000-0000AE310000}"/>
    <cellStyle name="Финансовый 17 3" xfId="9725" xr:uid="{00000000-0005-0000-0000-0000AF310000}"/>
    <cellStyle name="Финансовый 17 4" xfId="9726" xr:uid="{00000000-0005-0000-0000-0000B0310000}"/>
    <cellStyle name="Финансовый 17 5" xfId="9727" xr:uid="{00000000-0005-0000-0000-0000B1310000}"/>
    <cellStyle name="Финансовый 17 6" xfId="9728" xr:uid="{00000000-0005-0000-0000-0000B2310000}"/>
    <cellStyle name="Финансовый 17 7" xfId="9729" xr:uid="{00000000-0005-0000-0000-0000B3310000}"/>
    <cellStyle name="Финансовый 17 8" xfId="9730" xr:uid="{00000000-0005-0000-0000-0000B4310000}"/>
    <cellStyle name="Финансовый 17 9" xfId="9731" xr:uid="{00000000-0005-0000-0000-0000B5310000}"/>
    <cellStyle name="Финансовый 18" xfId="9732" xr:uid="{00000000-0005-0000-0000-0000B6310000}"/>
    <cellStyle name="Финансовый 18 10" xfId="9733" xr:uid="{00000000-0005-0000-0000-0000B7310000}"/>
    <cellStyle name="Финансовый 18 11" xfId="9734" xr:uid="{00000000-0005-0000-0000-0000B8310000}"/>
    <cellStyle name="Финансовый 18 12" xfId="9735" xr:uid="{00000000-0005-0000-0000-0000B9310000}"/>
    <cellStyle name="Финансовый 18 13" xfId="9736" xr:uid="{00000000-0005-0000-0000-0000BA310000}"/>
    <cellStyle name="Финансовый 18 14" xfId="9737" xr:uid="{00000000-0005-0000-0000-0000BB310000}"/>
    <cellStyle name="Финансовый 18 15" xfId="9738" xr:uid="{00000000-0005-0000-0000-0000BC310000}"/>
    <cellStyle name="Финансовый 18 16" xfId="14711" xr:uid="{00000000-0005-0000-0000-0000BD310000}"/>
    <cellStyle name="Финансовый 18 2" xfId="9739" xr:uid="{00000000-0005-0000-0000-0000BE310000}"/>
    <cellStyle name="Финансовый 18 2 10" xfId="9740" xr:uid="{00000000-0005-0000-0000-0000BF310000}"/>
    <cellStyle name="Финансовый 18 2 11" xfId="9741" xr:uid="{00000000-0005-0000-0000-0000C0310000}"/>
    <cellStyle name="Финансовый 18 2 12" xfId="9742" xr:uid="{00000000-0005-0000-0000-0000C1310000}"/>
    <cellStyle name="Финансовый 18 2 13" xfId="9743" xr:uid="{00000000-0005-0000-0000-0000C2310000}"/>
    <cellStyle name="Финансовый 18 2 14" xfId="9744" xr:uid="{00000000-0005-0000-0000-0000C3310000}"/>
    <cellStyle name="Финансовый 18 2 2" xfId="9745" xr:uid="{00000000-0005-0000-0000-0000C4310000}"/>
    <cellStyle name="Финансовый 18 2 3" xfId="9746" xr:uid="{00000000-0005-0000-0000-0000C5310000}"/>
    <cellStyle name="Финансовый 18 2 4" xfId="9747" xr:uid="{00000000-0005-0000-0000-0000C6310000}"/>
    <cellStyle name="Финансовый 18 2 5" xfId="9748" xr:uid="{00000000-0005-0000-0000-0000C7310000}"/>
    <cellStyle name="Финансовый 18 2 6" xfId="9749" xr:uid="{00000000-0005-0000-0000-0000C8310000}"/>
    <cellStyle name="Финансовый 18 2 7" xfId="9750" xr:uid="{00000000-0005-0000-0000-0000C9310000}"/>
    <cellStyle name="Финансовый 18 2 8" xfId="9751" xr:uid="{00000000-0005-0000-0000-0000CA310000}"/>
    <cellStyle name="Финансовый 18 2 9" xfId="9752" xr:uid="{00000000-0005-0000-0000-0000CB310000}"/>
    <cellStyle name="Финансовый 18 3" xfId="9753" xr:uid="{00000000-0005-0000-0000-0000CC310000}"/>
    <cellStyle name="Финансовый 18 4" xfId="9754" xr:uid="{00000000-0005-0000-0000-0000CD310000}"/>
    <cellStyle name="Финансовый 18 5" xfId="9755" xr:uid="{00000000-0005-0000-0000-0000CE310000}"/>
    <cellStyle name="Финансовый 18 6" xfId="9756" xr:uid="{00000000-0005-0000-0000-0000CF310000}"/>
    <cellStyle name="Финансовый 18 7" xfId="9757" xr:uid="{00000000-0005-0000-0000-0000D0310000}"/>
    <cellStyle name="Финансовый 18 8" xfId="9758" xr:uid="{00000000-0005-0000-0000-0000D1310000}"/>
    <cellStyle name="Финансовый 18 9" xfId="9759" xr:uid="{00000000-0005-0000-0000-0000D2310000}"/>
    <cellStyle name="Финансовый 19" xfId="9760" xr:uid="{00000000-0005-0000-0000-0000D3310000}"/>
    <cellStyle name="Финансовый 19 10" xfId="9761" xr:uid="{00000000-0005-0000-0000-0000D4310000}"/>
    <cellStyle name="Финансовый 19 11" xfId="9762" xr:uid="{00000000-0005-0000-0000-0000D5310000}"/>
    <cellStyle name="Финансовый 19 12" xfId="9763" xr:uid="{00000000-0005-0000-0000-0000D6310000}"/>
    <cellStyle name="Финансовый 19 13" xfId="9764" xr:uid="{00000000-0005-0000-0000-0000D7310000}"/>
    <cellStyle name="Финансовый 19 14" xfId="9765" xr:uid="{00000000-0005-0000-0000-0000D8310000}"/>
    <cellStyle name="Финансовый 19 15" xfId="9766" xr:uid="{00000000-0005-0000-0000-0000D9310000}"/>
    <cellStyle name="Финансовый 19 16" xfId="14712" xr:uid="{00000000-0005-0000-0000-0000DA310000}"/>
    <cellStyle name="Финансовый 19 2" xfId="9767" xr:uid="{00000000-0005-0000-0000-0000DB310000}"/>
    <cellStyle name="Финансовый 19 2 10" xfId="9768" xr:uid="{00000000-0005-0000-0000-0000DC310000}"/>
    <cellStyle name="Финансовый 19 2 11" xfId="9769" xr:uid="{00000000-0005-0000-0000-0000DD310000}"/>
    <cellStyle name="Финансовый 19 2 12" xfId="9770" xr:uid="{00000000-0005-0000-0000-0000DE310000}"/>
    <cellStyle name="Финансовый 19 2 13" xfId="9771" xr:uid="{00000000-0005-0000-0000-0000DF310000}"/>
    <cellStyle name="Финансовый 19 2 14" xfId="9772" xr:uid="{00000000-0005-0000-0000-0000E0310000}"/>
    <cellStyle name="Финансовый 19 2 2" xfId="9773" xr:uid="{00000000-0005-0000-0000-0000E1310000}"/>
    <cellStyle name="Финансовый 19 2 3" xfId="9774" xr:uid="{00000000-0005-0000-0000-0000E2310000}"/>
    <cellStyle name="Финансовый 19 2 4" xfId="9775" xr:uid="{00000000-0005-0000-0000-0000E3310000}"/>
    <cellStyle name="Финансовый 19 2 5" xfId="9776" xr:uid="{00000000-0005-0000-0000-0000E4310000}"/>
    <cellStyle name="Финансовый 19 2 6" xfId="9777" xr:uid="{00000000-0005-0000-0000-0000E5310000}"/>
    <cellStyle name="Финансовый 19 2 7" xfId="9778" xr:uid="{00000000-0005-0000-0000-0000E6310000}"/>
    <cellStyle name="Финансовый 19 2 8" xfId="9779" xr:uid="{00000000-0005-0000-0000-0000E7310000}"/>
    <cellStyle name="Финансовый 19 2 9" xfId="9780" xr:uid="{00000000-0005-0000-0000-0000E8310000}"/>
    <cellStyle name="Финансовый 19 3" xfId="9781" xr:uid="{00000000-0005-0000-0000-0000E9310000}"/>
    <cellStyle name="Финансовый 19 4" xfId="9782" xr:uid="{00000000-0005-0000-0000-0000EA310000}"/>
    <cellStyle name="Финансовый 19 5" xfId="9783" xr:uid="{00000000-0005-0000-0000-0000EB310000}"/>
    <cellStyle name="Финансовый 19 6" xfId="9784" xr:uid="{00000000-0005-0000-0000-0000EC310000}"/>
    <cellStyle name="Финансовый 19 7" xfId="9785" xr:uid="{00000000-0005-0000-0000-0000ED310000}"/>
    <cellStyle name="Финансовый 19 8" xfId="9786" xr:uid="{00000000-0005-0000-0000-0000EE310000}"/>
    <cellStyle name="Финансовый 19 9" xfId="9787" xr:uid="{00000000-0005-0000-0000-0000EF310000}"/>
    <cellStyle name="Финансовый 2" xfId="9788" xr:uid="{00000000-0005-0000-0000-0000F0310000}"/>
    <cellStyle name="Финансовый 2 10" xfId="9789" xr:uid="{00000000-0005-0000-0000-0000F1310000}"/>
    <cellStyle name="Финансовый 2 10 2" xfId="9790" xr:uid="{00000000-0005-0000-0000-0000F2310000}"/>
    <cellStyle name="Финансовый 2 10 3" xfId="9791" xr:uid="{00000000-0005-0000-0000-0000F3310000}"/>
    <cellStyle name="Финансовый 2 10 3 2" xfId="14715" xr:uid="{00000000-0005-0000-0000-0000F4310000}"/>
    <cellStyle name="Финансовый 2 10 4" xfId="14714" xr:uid="{00000000-0005-0000-0000-0000F5310000}"/>
    <cellStyle name="Финансовый 2 11" xfId="9792" xr:uid="{00000000-0005-0000-0000-0000F6310000}"/>
    <cellStyle name="Финансовый 2 11 2" xfId="9793" xr:uid="{00000000-0005-0000-0000-0000F7310000}"/>
    <cellStyle name="Финансовый 2 11 3" xfId="9794" xr:uid="{00000000-0005-0000-0000-0000F8310000}"/>
    <cellStyle name="Финансовый 2 11 3 2" xfId="14717" xr:uid="{00000000-0005-0000-0000-0000F9310000}"/>
    <cellStyle name="Финансовый 2 11 4" xfId="14716" xr:uid="{00000000-0005-0000-0000-0000FA310000}"/>
    <cellStyle name="Финансовый 2 12" xfId="9795" xr:uid="{00000000-0005-0000-0000-0000FB310000}"/>
    <cellStyle name="Финансовый 2 12 2" xfId="9796" xr:uid="{00000000-0005-0000-0000-0000FC310000}"/>
    <cellStyle name="Финансовый 2 12 3" xfId="9797" xr:uid="{00000000-0005-0000-0000-0000FD310000}"/>
    <cellStyle name="Финансовый 2 12 3 2" xfId="14719" xr:uid="{00000000-0005-0000-0000-0000FE310000}"/>
    <cellStyle name="Финансовый 2 12 4" xfId="14718" xr:uid="{00000000-0005-0000-0000-0000FF310000}"/>
    <cellStyle name="Финансовый 2 13" xfId="9798" xr:uid="{00000000-0005-0000-0000-000000320000}"/>
    <cellStyle name="Финансовый 2 13 2" xfId="9799" xr:uid="{00000000-0005-0000-0000-000001320000}"/>
    <cellStyle name="Финансовый 2 13 3" xfId="9800" xr:uid="{00000000-0005-0000-0000-000002320000}"/>
    <cellStyle name="Финансовый 2 13 3 2" xfId="14721" xr:uid="{00000000-0005-0000-0000-000003320000}"/>
    <cellStyle name="Финансовый 2 13 4" xfId="14720" xr:uid="{00000000-0005-0000-0000-000004320000}"/>
    <cellStyle name="Финансовый 2 14" xfId="9801" xr:uid="{00000000-0005-0000-0000-000005320000}"/>
    <cellStyle name="Финансовый 2 14 2" xfId="9802" xr:uid="{00000000-0005-0000-0000-000006320000}"/>
    <cellStyle name="Финансовый 2 14 3" xfId="9803" xr:uid="{00000000-0005-0000-0000-000007320000}"/>
    <cellStyle name="Финансовый 2 14 3 2" xfId="14723" xr:uid="{00000000-0005-0000-0000-000008320000}"/>
    <cellStyle name="Финансовый 2 14 4" xfId="14722" xr:uid="{00000000-0005-0000-0000-000009320000}"/>
    <cellStyle name="Финансовый 2 15" xfId="9804" xr:uid="{00000000-0005-0000-0000-00000A320000}"/>
    <cellStyle name="Финансовый 2 15 2" xfId="14724" xr:uid="{00000000-0005-0000-0000-00000B320000}"/>
    <cellStyle name="Финансовый 2 16" xfId="9805" xr:uid="{00000000-0005-0000-0000-00000C320000}"/>
    <cellStyle name="Финансовый 2 16 2" xfId="9806" xr:uid="{00000000-0005-0000-0000-00000D320000}"/>
    <cellStyle name="Финансовый 2 16 2 2" xfId="13056" xr:uid="{00000000-0005-0000-0000-00000E320000}"/>
    <cellStyle name="Финансовый 2 16 2 3" xfId="14726" xr:uid="{00000000-0005-0000-0000-00000F320000}"/>
    <cellStyle name="Финансовый 2 16 3" xfId="9807" xr:uid="{00000000-0005-0000-0000-000010320000}"/>
    <cellStyle name="Финансовый 2 16 3 2" xfId="13057" xr:uid="{00000000-0005-0000-0000-000011320000}"/>
    <cellStyle name="Финансовый 2 16 3 3" xfId="14727" xr:uid="{00000000-0005-0000-0000-000012320000}"/>
    <cellStyle name="Финансовый 2 16 4" xfId="14725" xr:uid="{00000000-0005-0000-0000-000013320000}"/>
    <cellStyle name="Финансовый 2 17" xfId="9808" xr:uid="{00000000-0005-0000-0000-000014320000}"/>
    <cellStyle name="Финансовый 2 17 2" xfId="9809" xr:uid="{00000000-0005-0000-0000-000015320000}"/>
    <cellStyle name="Финансовый 2 17 2 2" xfId="13058" xr:uid="{00000000-0005-0000-0000-000016320000}"/>
    <cellStyle name="Финансовый 2 17 2 3" xfId="14729" xr:uid="{00000000-0005-0000-0000-000017320000}"/>
    <cellStyle name="Финансовый 2 17 3" xfId="14728" xr:uid="{00000000-0005-0000-0000-000018320000}"/>
    <cellStyle name="Финансовый 2 18" xfId="9810" xr:uid="{00000000-0005-0000-0000-000019320000}"/>
    <cellStyle name="Финансовый 2 18 2" xfId="14730" xr:uid="{00000000-0005-0000-0000-00001A320000}"/>
    <cellStyle name="Финансовый 2 19" xfId="9811" xr:uid="{00000000-0005-0000-0000-00001B320000}"/>
    <cellStyle name="Финансовый 2 19 2" xfId="14731" xr:uid="{00000000-0005-0000-0000-00001C320000}"/>
    <cellStyle name="Финансовый 2 2" xfId="9812" xr:uid="{00000000-0005-0000-0000-00001D320000}"/>
    <cellStyle name="Финансовый 2 2 10" xfId="9813" xr:uid="{00000000-0005-0000-0000-00001E320000}"/>
    <cellStyle name="Финансовый 2 2 10 2" xfId="9814" xr:uid="{00000000-0005-0000-0000-00001F320000}"/>
    <cellStyle name="Финансовый 2 2 10 3" xfId="9815" xr:uid="{00000000-0005-0000-0000-000020320000}"/>
    <cellStyle name="Финансовый 2 2 10 3 2" xfId="14734" xr:uid="{00000000-0005-0000-0000-000021320000}"/>
    <cellStyle name="Финансовый 2 2 10 4" xfId="14733" xr:uid="{00000000-0005-0000-0000-000022320000}"/>
    <cellStyle name="Финансовый 2 2 11" xfId="9816" xr:uid="{00000000-0005-0000-0000-000023320000}"/>
    <cellStyle name="Финансовый 2 2 11 2" xfId="9817" xr:uid="{00000000-0005-0000-0000-000024320000}"/>
    <cellStyle name="Финансовый 2 2 11 3" xfId="9818" xr:uid="{00000000-0005-0000-0000-000025320000}"/>
    <cellStyle name="Финансовый 2 2 11 3 2" xfId="14736" xr:uid="{00000000-0005-0000-0000-000026320000}"/>
    <cellStyle name="Финансовый 2 2 11 4" xfId="14735" xr:uid="{00000000-0005-0000-0000-000027320000}"/>
    <cellStyle name="Финансовый 2 2 12" xfId="9819" xr:uid="{00000000-0005-0000-0000-000028320000}"/>
    <cellStyle name="Финансовый 2 2 12 2" xfId="9820" xr:uid="{00000000-0005-0000-0000-000029320000}"/>
    <cellStyle name="Финансовый 2 2 12 3" xfId="9821" xr:uid="{00000000-0005-0000-0000-00002A320000}"/>
    <cellStyle name="Финансовый 2 2 12 3 2" xfId="14738" xr:uid="{00000000-0005-0000-0000-00002B320000}"/>
    <cellStyle name="Финансовый 2 2 12 4" xfId="14737" xr:uid="{00000000-0005-0000-0000-00002C320000}"/>
    <cellStyle name="Финансовый 2 2 13" xfId="9822" xr:uid="{00000000-0005-0000-0000-00002D320000}"/>
    <cellStyle name="Финансовый 2 2 13 2" xfId="14739" xr:uid="{00000000-0005-0000-0000-00002E320000}"/>
    <cellStyle name="Финансовый 2 2 14" xfId="9823" xr:uid="{00000000-0005-0000-0000-00002F320000}"/>
    <cellStyle name="Финансовый 2 2 14 2" xfId="14740" xr:uid="{00000000-0005-0000-0000-000030320000}"/>
    <cellStyle name="Финансовый 2 2 15" xfId="9824" xr:uid="{00000000-0005-0000-0000-000031320000}"/>
    <cellStyle name="Финансовый 2 2 15 2" xfId="14741" xr:uid="{00000000-0005-0000-0000-000032320000}"/>
    <cellStyle name="Финансовый 2 2 16" xfId="9825" xr:uid="{00000000-0005-0000-0000-000033320000}"/>
    <cellStyle name="Финансовый 2 2 16 2" xfId="14742" xr:uid="{00000000-0005-0000-0000-000034320000}"/>
    <cellStyle name="Финансовый 2 2 17" xfId="9826" xr:uid="{00000000-0005-0000-0000-000035320000}"/>
    <cellStyle name="Финансовый 2 2 17 2" xfId="14743" xr:uid="{00000000-0005-0000-0000-000036320000}"/>
    <cellStyle name="Финансовый 2 2 18" xfId="9827" xr:uid="{00000000-0005-0000-0000-000037320000}"/>
    <cellStyle name="Финансовый 2 2 18 2" xfId="14744" xr:uid="{00000000-0005-0000-0000-000038320000}"/>
    <cellStyle name="Финансовый 2 2 19" xfId="9828" xr:uid="{00000000-0005-0000-0000-000039320000}"/>
    <cellStyle name="Финансовый 2 2 19 2" xfId="14745" xr:uid="{00000000-0005-0000-0000-00003A320000}"/>
    <cellStyle name="Финансовый 2 2 2" xfId="9829" xr:uid="{00000000-0005-0000-0000-00003B320000}"/>
    <cellStyle name="Финансовый 2 2 2 10" xfId="9830" xr:uid="{00000000-0005-0000-0000-00003C320000}"/>
    <cellStyle name="Финансовый 2 2 2 10 2" xfId="9831" xr:uid="{00000000-0005-0000-0000-00003D320000}"/>
    <cellStyle name="Финансовый 2 2 2 10 3" xfId="9832" xr:uid="{00000000-0005-0000-0000-00003E320000}"/>
    <cellStyle name="Финансовый 2 2 2 10 3 2" xfId="14747" xr:uid="{00000000-0005-0000-0000-00003F320000}"/>
    <cellStyle name="Финансовый 2 2 2 11" xfId="9833" xr:uid="{00000000-0005-0000-0000-000040320000}"/>
    <cellStyle name="Финансовый 2 2 2 11 2" xfId="9834" xr:uid="{00000000-0005-0000-0000-000041320000}"/>
    <cellStyle name="Финансовый 2 2 2 11 3" xfId="9835" xr:uid="{00000000-0005-0000-0000-000042320000}"/>
    <cellStyle name="Финансовый 2 2 2 11 3 2" xfId="14748" xr:uid="{00000000-0005-0000-0000-000043320000}"/>
    <cellStyle name="Финансовый 2 2 2 12" xfId="9836" xr:uid="{00000000-0005-0000-0000-000044320000}"/>
    <cellStyle name="Финансовый 2 2 2 12 2" xfId="9837" xr:uid="{00000000-0005-0000-0000-000045320000}"/>
    <cellStyle name="Финансовый 2 2 2 12 3" xfId="9838" xr:uid="{00000000-0005-0000-0000-000046320000}"/>
    <cellStyle name="Финансовый 2 2 2 12 3 2" xfId="14749" xr:uid="{00000000-0005-0000-0000-000047320000}"/>
    <cellStyle name="Финансовый 2 2 2 13" xfId="9839" xr:uid="{00000000-0005-0000-0000-000048320000}"/>
    <cellStyle name="Финансовый 2 2 2 13 2" xfId="9840" xr:uid="{00000000-0005-0000-0000-000049320000}"/>
    <cellStyle name="Финансовый 2 2 2 13 3" xfId="9841" xr:uid="{00000000-0005-0000-0000-00004A320000}"/>
    <cellStyle name="Финансовый 2 2 2 13 3 2" xfId="14750" xr:uid="{00000000-0005-0000-0000-00004B320000}"/>
    <cellStyle name="Финансовый 2 2 2 14" xfId="9842" xr:uid="{00000000-0005-0000-0000-00004C320000}"/>
    <cellStyle name="Финансовый 2 2 2 14 2" xfId="14751" xr:uid="{00000000-0005-0000-0000-00004D320000}"/>
    <cellStyle name="Финансовый 2 2 2 15" xfId="9843" xr:uid="{00000000-0005-0000-0000-00004E320000}"/>
    <cellStyle name="Финансовый 2 2 2 15 2" xfId="14752" xr:uid="{00000000-0005-0000-0000-00004F320000}"/>
    <cellStyle name="Финансовый 2 2 2 16" xfId="9844" xr:uid="{00000000-0005-0000-0000-000050320000}"/>
    <cellStyle name="Финансовый 2 2 2 17" xfId="9845" xr:uid="{00000000-0005-0000-0000-000051320000}"/>
    <cellStyle name="Финансовый 2 2 2 18" xfId="9846" xr:uid="{00000000-0005-0000-0000-000052320000}"/>
    <cellStyle name="Финансовый 2 2 2 19" xfId="9847" xr:uid="{00000000-0005-0000-0000-000053320000}"/>
    <cellStyle name="Финансовый 2 2 2 2" xfId="9848" xr:uid="{00000000-0005-0000-0000-000054320000}"/>
    <cellStyle name="Финансовый 2 2 2 2 10" xfId="9849" xr:uid="{00000000-0005-0000-0000-000055320000}"/>
    <cellStyle name="Финансовый 2 2 2 2 10 2" xfId="9850" xr:uid="{00000000-0005-0000-0000-000056320000}"/>
    <cellStyle name="Финансовый 2 2 2 2 10 3" xfId="9851" xr:uid="{00000000-0005-0000-0000-000057320000}"/>
    <cellStyle name="Финансовый 2 2 2 2 10 3 2" xfId="14753" xr:uid="{00000000-0005-0000-0000-000058320000}"/>
    <cellStyle name="Финансовый 2 2 2 2 11" xfId="9852" xr:uid="{00000000-0005-0000-0000-000059320000}"/>
    <cellStyle name="Финансовый 2 2 2 2 11 2" xfId="9853" xr:uid="{00000000-0005-0000-0000-00005A320000}"/>
    <cellStyle name="Финансовый 2 2 2 2 11 3" xfId="9854" xr:uid="{00000000-0005-0000-0000-00005B320000}"/>
    <cellStyle name="Финансовый 2 2 2 2 11 3 2" xfId="14754" xr:uid="{00000000-0005-0000-0000-00005C320000}"/>
    <cellStyle name="Финансовый 2 2 2 2 12" xfId="9855" xr:uid="{00000000-0005-0000-0000-00005D320000}"/>
    <cellStyle name="Финансовый 2 2 2 2 13" xfId="9856" xr:uid="{00000000-0005-0000-0000-00005E320000}"/>
    <cellStyle name="Финансовый 2 2 2 2 13 2" xfId="14755" xr:uid="{00000000-0005-0000-0000-00005F320000}"/>
    <cellStyle name="Финансовый 2 2 2 2 14" xfId="9857" xr:uid="{00000000-0005-0000-0000-000060320000}"/>
    <cellStyle name="Финансовый 2 2 2 2 15" xfId="9858" xr:uid="{00000000-0005-0000-0000-000061320000}"/>
    <cellStyle name="Финансовый 2 2 2 2 16" xfId="9859" xr:uid="{00000000-0005-0000-0000-000062320000}"/>
    <cellStyle name="Финансовый 2 2 2 2 2" xfId="9860" xr:uid="{00000000-0005-0000-0000-000063320000}"/>
    <cellStyle name="Финансовый 2 2 2 2 2 10" xfId="9861" xr:uid="{00000000-0005-0000-0000-000064320000}"/>
    <cellStyle name="Финансовый 2 2 2 2 2 10 2" xfId="9862" xr:uid="{00000000-0005-0000-0000-000065320000}"/>
    <cellStyle name="Финансовый 2 2 2 2 2 10 3" xfId="9863" xr:uid="{00000000-0005-0000-0000-000066320000}"/>
    <cellStyle name="Финансовый 2 2 2 2 2 10 3 2" xfId="14756" xr:uid="{00000000-0005-0000-0000-000067320000}"/>
    <cellStyle name="Финансовый 2 2 2 2 2 11" xfId="9864" xr:uid="{00000000-0005-0000-0000-000068320000}"/>
    <cellStyle name="Финансовый 2 2 2 2 2 11 2" xfId="9865" xr:uid="{00000000-0005-0000-0000-000069320000}"/>
    <cellStyle name="Финансовый 2 2 2 2 2 11 3" xfId="9866" xr:uid="{00000000-0005-0000-0000-00006A320000}"/>
    <cellStyle name="Финансовый 2 2 2 2 2 11 3 2" xfId="14757" xr:uid="{00000000-0005-0000-0000-00006B320000}"/>
    <cellStyle name="Финансовый 2 2 2 2 2 12" xfId="9867" xr:uid="{00000000-0005-0000-0000-00006C320000}"/>
    <cellStyle name="Финансовый 2 2 2 2 2 12 2" xfId="9868" xr:uid="{00000000-0005-0000-0000-00006D320000}"/>
    <cellStyle name="Финансовый 2 2 2 2 2 12 3" xfId="9869" xr:uid="{00000000-0005-0000-0000-00006E320000}"/>
    <cellStyle name="Финансовый 2 2 2 2 2 12 3 2" xfId="14758" xr:uid="{00000000-0005-0000-0000-00006F320000}"/>
    <cellStyle name="Финансовый 2 2 2 2 2 13" xfId="9870" xr:uid="{00000000-0005-0000-0000-000070320000}"/>
    <cellStyle name="Финансовый 2 2 2 2 2 14" xfId="9871" xr:uid="{00000000-0005-0000-0000-000071320000}"/>
    <cellStyle name="Финансовый 2 2 2 2 2 14 2" xfId="14759" xr:uid="{00000000-0005-0000-0000-000072320000}"/>
    <cellStyle name="Финансовый 2 2 2 2 2 15" xfId="9872" xr:uid="{00000000-0005-0000-0000-000073320000}"/>
    <cellStyle name="Финансовый 2 2 2 2 2 2" xfId="9873" xr:uid="{00000000-0005-0000-0000-000074320000}"/>
    <cellStyle name="Финансовый 2 2 2 2 2 2 10" xfId="9874" xr:uid="{00000000-0005-0000-0000-000075320000}"/>
    <cellStyle name="Финансовый 2 2 2 2 2 2 11" xfId="9875" xr:uid="{00000000-0005-0000-0000-000076320000}"/>
    <cellStyle name="Финансовый 2 2 2 2 2 2 12" xfId="9876" xr:uid="{00000000-0005-0000-0000-000077320000}"/>
    <cellStyle name="Финансовый 2 2 2 2 2 2 13" xfId="9877" xr:uid="{00000000-0005-0000-0000-000078320000}"/>
    <cellStyle name="Финансовый 2 2 2 2 2 2 14" xfId="9878" xr:uid="{00000000-0005-0000-0000-000079320000}"/>
    <cellStyle name="Финансовый 2 2 2 2 2 2 2" xfId="9879" xr:uid="{00000000-0005-0000-0000-00007A320000}"/>
    <cellStyle name="Финансовый 2 2 2 2 2 2 2 10" xfId="9880" xr:uid="{00000000-0005-0000-0000-00007B320000}"/>
    <cellStyle name="Финансовый 2 2 2 2 2 2 2 10 2" xfId="14760" xr:uid="{00000000-0005-0000-0000-00007C320000}"/>
    <cellStyle name="Финансовый 2 2 2 2 2 2 2 2" xfId="9881" xr:uid="{00000000-0005-0000-0000-00007D320000}"/>
    <cellStyle name="Финансовый 2 2 2 2 2 2 2 2 2" xfId="9882" xr:uid="{00000000-0005-0000-0000-00007E320000}"/>
    <cellStyle name="Финансовый 2 2 2 2 2 2 2 2 2 2" xfId="9883" xr:uid="{00000000-0005-0000-0000-00007F320000}"/>
    <cellStyle name="Финансовый 2 2 2 2 2 2 2 2 2 3" xfId="9884" xr:uid="{00000000-0005-0000-0000-000080320000}"/>
    <cellStyle name="Финансовый 2 2 2 2 2 2 2 2 2 3 2" xfId="14761" xr:uid="{00000000-0005-0000-0000-000081320000}"/>
    <cellStyle name="Финансовый 2 2 2 2 2 2 2 2 3" xfId="9885" xr:uid="{00000000-0005-0000-0000-000082320000}"/>
    <cellStyle name="Финансовый 2 2 2 2 2 2 2 2 3 2" xfId="9886" xr:uid="{00000000-0005-0000-0000-000083320000}"/>
    <cellStyle name="Финансовый 2 2 2 2 2 2 2 2 3 3" xfId="9887" xr:uid="{00000000-0005-0000-0000-000084320000}"/>
    <cellStyle name="Финансовый 2 2 2 2 2 2 2 2 3 3 2" xfId="14762" xr:uid="{00000000-0005-0000-0000-000085320000}"/>
    <cellStyle name="Финансовый 2 2 2 2 2 2 2 2 4" xfId="9888" xr:uid="{00000000-0005-0000-0000-000086320000}"/>
    <cellStyle name="Финансовый 2 2 2 2 2 2 2 2 4 2" xfId="9889" xr:uid="{00000000-0005-0000-0000-000087320000}"/>
    <cellStyle name="Финансовый 2 2 2 2 2 2 2 2 4 3" xfId="9890" xr:uid="{00000000-0005-0000-0000-000088320000}"/>
    <cellStyle name="Финансовый 2 2 2 2 2 2 2 2 4 3 2" xfId="14763" xr:uid="{00000000-0005-0000-0000-000089320000}"/>
    <cellStyle name="Финансовый 2 2 2 2 2 2 2 2 5" xfId="9891" xr:uid="{00000000-0005-0000-0000-00008A320000}"/>
    <cellStyle name="Финансовый 2 2 2 2 2 2 2 2 5 2" xfId="9892" xr:uid="{00000000-0005-0000-0000-00008B320000}"/>
    <cellStyle name="Финансовый 2 2 2 2 2 2 2 2 5 3" xfId="9893" xr:uid="{00000000-0005-0000-0000-00008C320000}"/>
    <cellStyle name="Финансовый 2 2 2 2 2 2 2 2 5 3 2" xfId="14764" xr:uid="{00000000-0005-0000-0000-00008D320000}"/>
    <cellStyle name="Финансовый 2 2 2 2 2 2 2 2 6" xfId="9894" xr:uid="{00000000-0005-0000-0000-00008E320000}"/>
    <cellStyle name="Финансовый 2 2 2 2 2 2 2 2 6 2" xfId="9895" xr:uid="{00000000-0005-0000-0000-00008F320000}"/>
    <cellStyle name="Финансовый 2 2 2 2 2 2 2 2 6 3" xfId="9896" xr:uid="{00000000-0005-0000-0000-000090320000}"/>
    <cellStyle name="Финансовый 2 2 2 2 2 2 2 2 6 3 2" xfId="14765" xr:uid="{00000000-0005-0000-0000-000091320000}"/>
    <cellStyle name="Финансовый 2 2 2 2 2 2 2 2 7" xfId="9897" xr:uid="{00000000-0005-0000-0000-000092320000}"/>
    <cellStyle name="Финансовый 2 2 2 2 2 2 2 2 7 2" xfId="9898" xr:uid="{00000000-0005-0000-0000-000093320000}"/>
    <cellStyle name="Финансовый 2 2 2 2 2 2 2 2 7 3" xfId="9899" xr:uid="{00000000-0005-0000-0000-000094320000}"/>
    <cellStyle name="Финансовый 2 2 2 2 2 2 2 2 7 3 2" xfId="14766" xr:uid="{00000000-0005-0000-0000-000095320000}"/>
    <cellStyle name="Финансовый 2 2 2 2 2 2 2 2 8" xfId="9900" xr:uid="{00000000-0005-0000-0000-000096320000}"/>
    <cellStyle name="Финансовый 2 2 2 2 2 2 2 2 9" xfId="9901" xr:uid="{00000000-0005-0000-0000-000097320000}"/>
    <cellStyle name="Финансовый 2 2 2 2 2 2 2 2 9 2" xfId="14767" xr:uid="{00000000-0005-0000-0000-000098320000}"/>
    <cellStyle name="Финансовый 2 2 2 2 2 2 2 3" xfId="9902" xr:uid="{00000000-0005-0000-0000-000099320000}"/>
    <cellStyle name="Финансовый 2 2 2 2 2 2 2 3 2" xfId="9903" xr:uid="{00000000-0005-0000-0000-00009A320000}"/>
    <cellStyle name="Финансовый 2 2 2 2 2 2 2 3 3" xfId="9904" xr:uid="{00000000-0005-0000-0000-00009B320000}"/>
    <cellStyle name="Финансовый 2 2 2 2 2 2 2 3 3 2" xfId="14768" xr:uid="{00000000-0005-0000-0000-00009C320000}"/>
    <cellStyle name="Финансовый 2 2 2 2 2 2 2 4" xfId="9905" xr:uid="{00000000-0005-0000-0000-00009D320000}"/>
    <cellStyle name="Финансовый 2 2 2 2 2 2 2 4 2" xfId="9906" xr:uid="{00000000-0005-0000-0000-00009E320000}"/>
    <cellStyle name="Финансовый 2 2 2 2 2 2 2 4 3" xfId="9907" xr:uid="{00000000-0005-0000-0000-00009F320000}"/>
    <cellStyle name="Финансовый 2 2 2 2 2 2 2 4 3 2" xfId="14769" xr:uid="{00000000-0005-0000-0000-0000A0320000}"/>
    <cellStyle name="Финансовый 2 2 2 2 2 2 2 5" xfId="9908" xr:uid="{00000000-0005-0000-0000-0000A1320000}"/>
    <cellStyle name="Финансовый 2 2 2 2 2 2 2 5 2" xfId="9909" xr:uid="{00000000-0005-0000-0000-0000A2320000}"/>
    <cellStyle name="Финансовый 2 2 2 2 2 2 2 5 3" xfId="9910" xr:uid="{00000000-0005-0000-0000-0000A3320000}"/>
    <cellStyle name="Финансовый 2 2 2 2 2 2 2 5 3 2" xfId="14770" xr:uid="{00000000-0005-0000-0000-0000A4320000}"/>
    <cellStyle name="Финансовый 2 2 2 2 2 2 2 6" xfId="9911" xr:uid="{00000000-0005-0000-0000-0000A5320000}"/>
    <cellStyle name="Финансовый 2 2 2 2 2 2 2 6 2" xfId="9912" xr:uid="{00000000-0005-0000-0000-0000A6320000}"/>
    <cellStyle name="Финансовый 2 2 2 2 2 2 2 6 3" xfId="9913" xr:uid="{00000000-0005-0000-0000-0000A7320000}"/>
    <cellStyle name="Финансовый 2 2 2 2 2 2 2 6 3 2" xfId="14771" xr:uid="{00000000-0005-0000-0000-0000A8320000}"/>
    <cellStyle name="Финансовый 2 2 2 2 2 2 2 7" xfId="9914" xr:uid="{00000000-0005-0000-0000-0000A9320000}"/>
    <cellStyle name="Финансовый 2 2 2 2 2 2 2 7 2" xfId="9915" xr:uid="{00000000-0005-0000-0000-0000AA320000}"/>
    <cellStyle name="Финансовый 2 2 2 2 2 2 2 7 3" xfId="9916" xr:uid="{00000000-0005-0000-0000-0000AB320000}"/>
    <cellStyle name="Финансовый 2 2 2 2 2 2 2 7 3 2" xfId="14772" xr:uid="{00000000-0005-0000-0000-0000AC320000}"/>
    <cellStyle name="Финансовый 2 2 2 2 2 2 2 8" xfId="9917" xr:uid="{00000000-0005-0000-0000-0000AD320000}"/>
    <cellStyle name="Финансовый 2 2 2 2 2 2 2 8 2" xfId="9918" xr:uid="{00000000-0005-0000-0000-0000AE320000}"/>
    <cellStyle name="Финансовый 2 2 2 2 2 2 2 8 3" xfId="9919" xr:uid="{00000000-0005-0000-0000-0000AF320000}"/>
    <cellStyle name="Финансовый 2 2 2 2 2 2 2 8 3 2" xfId="14773" xr:uid="{00000000-0005-0000-0000-0000B0320000}"/>
    <cellStyle name="Финансовый 2 2 2 2 2 2 2 9" xfId="9920" xr:uid="{00000000-0005-0000-0000-0000B1320000}"/>
    <cellStyle name="Финансовый 2 2 2 2 2 2 3" xfId="9921" xr:uid="{00000000-0005-0000-0000-0000B2320000}"/>
    <cellStyle name="Финансовый 2 2 2 2 2 2 3 2" xfId="9922" xr:uid="{00000000-0005-0000-0000-0000B3320000}"/>
    <cellStyle name="Финансовый 2 2 2 2 2 2 3 3" xfId="9923" xr:uid="{00000000-0005-0000-0000-0000B4320000}"/>
    <cellStyle name="Финансовый 2 2 2 2 2 2 3 3 2" xfId="14774" xr:uid="{00000000-0005-0000-0000-0000B5320000}"/>
    <cellStyle name="Финансовый 2 2 2 2 2 2 4" xfId="9924" xr:uid="{00000000-0005-0000-0000-0000B6320000}"/>
    <cellStyle name="Финансовый 2 2 2 2 2 2 4 2" xfId="9925" xr:uid="{00000000-0005-0000-0000-0000B7320000}"/>
    <cellStyle name="Финансовый 2 2 2 2 2 2 4 3" xfId="9926" xr:uid="{00000000-0005-0000-0000-0000B8320000}"/>
    <cellStyle name="Финансовый 2 2 2 2 2 2 4 3 2" xfId="14775" xr:uid="{00000000-0005-0000-0000-0000B9320000}"/>
    <cellStyle name="Финансовый 2 2 2 2 2 2 5" xfId="9927" xr:uid="{00000000-0005-0000-0000-0000BA320000}"/>
    <cellStyle name="Финансовый 2 2 2 2 2 2 5 2" xfId="9928" xr:uid="{00000000-0005-0000-0000-0000BB320000}"/>
    <cellStyle name="Финансовый 2 2 2 2 2 2 5 3" xfId="9929" xr:uid="{00000000-0005-0000-0000-0000BC320000}"/>
    <cellStyle name="Финансовый 2 2 2 2 2 2 5 3 2" xfId="14776" xr:uid="{00000000-0005-0000-0000-0000BD320000}"/>
    <cellStyle name="Финансовый 2 2 2 2 2 2 6" xfId="9930" xr:uid="{00000000-0005-0000-0000-0000BE320000}"/>
    <cellStyle name="Финансовый 2 2 2 2 2 2 6 2" xfId="9931" xr:uid="{00000000-0005-0000-0000-0000BF320000}"/>
    <cellStyle name="Финансовый 2 2 2 2 2 2 6 3" xfId="9932" xr:uid="{00000000-0005-0000-0000-0000C0320000}"/>
    <cellStyle name="Финансовый 2 2 2 2 2 2 6 3 2" xfId="14777" xr:uid="{00000000-0005-0000-0000-0000C1320000}"/>
    <cellStyle name="Финансовый 2 2 2 2 2 2 7" xfId="9933" xr:uid="{00000000-0005-0000-0000-0000C2320000}"/>
    <cellStyle name="Финансовый 2 2 2 2 2 2 7 2" xfId="9934" xr:uid="{00000000-0005-0000-0000-0000C3320000}"/>
    <cellStyle name="Финансовый 2 2 2 2 2 2 7 3" xfId="9935" xr:uid="{00000000-0005-0000-0000-0000C4320000}"/>
    <cellStyle name="Финансовый 2 2 2 2 2 2 7 3 2" xfId="14778" xr:uid="{00000000-0005-0000-0000-0000C5320000}"/>
    <cellStyle name="Финансовый 2 2 2 2 2 2 8" xfId="9936" xr:uid="{00000000-0005-0000-0000-0000C6320000}"/>
    <cellStyle name="Финансовый 2 2 2 2 2 2 9" xfId="9937" xr:uid="{00000000-0005-0000-0000-0000C7320000}"/>
    <cellStyle name="Финансовый 2 2 2 2 2 2 9 2" xfId="14779" xr:uid="{00000000-0005-0000-0000-0000C8320000}"/>
    <cellStyle name="Финансовый 2 2 2 2 2 3" xfId="9938" xr:uid="{00000000-0005-0000-0000-0000C9320000}"/>
    <cellStyle name="Финансовый 2 2 2 2 2 3 2" xfId="9939" xr:uid="{00000000-0005-0000-0000-0000CA320000}"/>
    <cellStyle name="Финансовый 2 2 2 2 2 3 3" xfId="9940" xr:uid="{00000000-0005-0000-0000-0000CB320000}"/>
    <cellStyle name="Финансовый 2 2 2 2 2 3 3 2" xfId="14780" xr:uid="{00000000-0005-0000-0000-0000CC320000}"/>
    <cellStyle name="Финансовый 2 2 2 2 2 4" xfId="9941" xr:uid="{00000000-0005-0000-0000-0000CD320000}"/>
    <cellStyle name="Финансовый 2 2 2 2 2 4 2" xfId="9942" xr:uid="{00000000-0005-0000-0000-0000CE320000}"/>
    <cellStyle name="Финансовый 2 2 2 2 2 4 3" xfId="9943" xr:uid="{00000000-0005-0000-0000-0000CF320000}"/>
    <cellStyle name="Финансовый 2 2 2 2 2 4 3 2" xfId="14781" xr:uid="{00000000-0005-0000-0000-0000D0320000}"/>
    <cellStyle name="Финансовый 2 2 2 2 2 5" xfId="9944" xr:uid="{00000000-0005-0000-0000-0000D1320000}"/>
    <cellStyle name="Финансовый 2 2 2 2 2 5 2" xfId="9945" xr:uid="{00000000-0005-0000-0000-0000D2320000}"/>
    <cellStyle name="Финансовый 2 2 2 2 2 5 3" xfId="9946" xr:uid="{00000000-0005-0000-0000-0000D3320000}"/>
    <cellStyle name="Финансовый 2 2 2 2 2 5 3 2" xfId="14782" xr:uid="{00000000-0005-0000-0000-0000D4320000}"/>
    <cellStyle name="Финансовый 2 2 2 2 2 6" xfId="9947" xr:uid="{00000000-0005-0000-0000-0000D5320000}"/>
    <cellStyle name="Финансовый 2 2 2 2 2 6 2" xfId="9948" xr:uid="{00000000-0005-0000-0000-0000D6320000}"/>
    <cellStyle name="Финансовый 2 2 2 2 2 6 3" xfId="9949" xr:uid="{00000000-0005-0000-0000-0000D7320000}"/>
    <cellStyle name="Финансовый 2 2 2 2 2 6 3 2" xfId="14783" xr:uid="{00000000-0005-0000-0000-0000D8320000}"/>
    <cellStyle name="Финансовый 2 2 2 2 2 7" xfId="9950" xr:uid="{00000000-0005-0000-0000-0000D9320000}"/>
    <cellStyle name="Финансовый 2 2 2 2 2 7 2" xfId="9951" xr:uid="{00000000-0005-0000-0000-0000DA320000}"/>
    <cellStyle name="Финансовый 2 2 2 2 2 7 3" xfId="9952" xr:uid="{00000000-0005-0000-0000-0000DB320000}"/>
    <cellStyle name="Финансовый 2 2 2 2 2 7 3 2" xfId="14784" xr:uid="{00000000-0005-0000-0000-0000DC320000}"/>
    <cellStyle name="Финансовый 2 2 2 2 2 8" xfId="9953" xr:uid="{00000000-0005-0000-0000-0000DD320000}"/>
    <cellStyle name="Финансовый 2 2 2 2 2 8 2" xfId="9954" xr:uid="{00000000-0005-0000-0000-0000DE320000}"/>
    <cellStyle name="Финансовый 2 2 2 2 2 8 3" xfId="9955" xr:uid="{00000000-0005-0000-0000-0000DF320000}"/>
    <cellStyle name="Финансовый 2 2 2 2 2 8 3 2" xfId="14785" xr:uid="{00000000-0005-0000-0000-0000E0320000}"/>
    <cellStyle name="Финансовый 2 2 2 2 2 9" xfId="9956" xr:uid="{00000000-0005-0000-0000-0000E1320000}"/>
    <cellStyle name="Финансовый 2 2 2 2 2 9 2" xfId="9957" xr:uid="{00000000-0005-0000-0000-0000E2320000}"/>
    <cellStyle name="Финансовый 2 2 2 2 2 9 3" xfId="9958" xr:uid="{00000000-0005-0000-0000-0000E3320000}"/>
    <cellStyle name="Финансовый 2 2 2 2 2 9 3 2" xfId="14786" xr:uid="{00000000-0005-0000-0000-0000E4320000}"/>
    <cellStyle name="Финансовый 2 2 2 2 3" xfId="9959" xr:uid="{00000000-0005-0000-0000-0000E5320000}"/>
    <cellStyle name="Финансовый 2 2 2 2 3 10" xfId="9960" xr:uid="{00000000-0005-0000-0000-0000E6320000}"/>
    <cellStyle name="Финансовый 2 2 2 2 3 11" xfId="9961" xr:uid="{00000000-0005-0000-0000-0000E7320000}"/>
    <cellStyle name="Финансовый 2 2 2 2 3 12" xfId="9962" xr:uid="{00000000-0005-0000-0000-0000E8320000}"/>
    <cellStyle name="Финансовый 2 2 2 2 3 13" xfId="9963" xr:uid="{00000000-0005-0000-0000-0000E9320000}"/>
    <cellStyle name="Финансовый 2 2 2 2 3 14" xfId="9964" xr:uid="{00000000-0005-0000-0000-0000EA320000}"/>
    <cellStyle name="Финансовый 2 2 2 2 3 2" xfId="9965" xr:uid="{00000000-0005-0000-0000-0000EB320000}"/>
    <cellStyle name="Финансовый 2 2 2 2 3 2 2" xfId="9966" xr:uid="{00000000-0005-0000-0000-0000EC320000}"/>
    <cellStyle name="Финансовый 2 2 2 2 3 2 2 2" xfId="9967" xr:uid="{00000000-0005-0000-0000-0000ED320000}"/>
    <cellStyle name="Финансовый 2 2 2 2 3 2 2 2 2" xfId="9968" xr:uid="{00000000-0005-0000-0000-0000EE320000}"/>
    <cellStyle name="Финансовый 2 2 2 2 3 2 2 2 3" xfId="9969" xr:uid="{00000000-0005-0000-0000-0000EF320000}"/>
    <cellStyle name="Финансовый 2 2 2 2 3 2 2 2 3 2" xfId="14787" xr:uid="{00000000-0005-0000-0000-0000F0320000}"/>
    <cellStyle name="Финансовый 2 2 2 2 3 2 2 3" xfId="9970" xr:uid="{00000000-0005-0000-0000-0000F1320000}"/>
    <cellStyle name="Финансовый 2 2 2 2 3 2 2 4" xfId="9971" xr:uid="{00000000-0005-0000-0000-0000F2320000}"/>
    <cellStyle name="Финансовый 2 2 2 2 3 2 2 4 2" xfId="14788" xr:uid="{00000000-0005-0000-0000-0000F3320000}"/>
    <cellStyle name="Финансовый 2 2 2 2 3 2 3" xfId="9972" xr:uid="{00000000-0005-0000-0000-0000F4320000}"/>
    <cellStyle name="Финансовый 2 2 2 2 3 2 4" xfId="9973" xr:uid="{00000000-0005-0000-0000-0000F5320000}"/>
    <cellStyle name="Финансовый 2 2 2 2 3 2 4 2" xfId="14789" xr:uid="{00000000-0005-0000-0000-0000F6320000}"/>
    <cellStyle name="Финансовый 2 2 2 2 3 3" xfId="9974" xr:uid="{00000000-0005-0000-0000-0000F7320000}"/>
    <cellStyle name="Финансовый 2 2 2 2 3 3 2" xfId="9975" xr:uid="{00000000-0005-0000-0000-0000F8320000}"/>
    <cellStyle name="Финансовый 2 2 2 2 3 3 3" xfId="9976" xr:uid="{00000000-0005-0000-0000-0000F9320000}"/>
    <cellStyle name="Финансовый 2 2 2 2 3 3 3 2" xfId="14790" xr:uid="{00000000-0005-0000-0000-0000FA320000}"/>
    <cellStyle name="Финансовый 2 2 2 2 3 4" xfId="9977" xr:uid="{00000000-0005-0000-0000-0000FB320000}"/>
    <cellStyle name="Финансовый 2 2 2 2 3 5" xfId="9978" xr:uid="{00000000-0005-0000-0000-0000FC320000}"/>
    <cellStyle name="Финансовый 2 2 2 2 3 5 2" xfId="14791" xr:uid="{00000000-0005-0000-0000-0000FD320000}"/>
    <cellStyle name="Финансовый 2 2 2 2 3 6" xfId="9979" xr:uid="{00000000-0005-0000-0000-0000FE320000}"/>
    <cellStyle name="Финансовый 2 2 2 2 3 7" xfId="9980" xr:uid="{00000000-0005-0000-0000-0000FF320000}"/>
    <cellStyle name="Финансовый 2 2 2 2 3 8" xfId="9981" xr:uid="{00000000-0005-0000-0000-000000330000}"/>
    <cellStyle name="Финансовый 2 2 2 2 3 9" xfId="9982" xr:uid="{00000000-0005-0000-0000-000001330000}"/>
    <cellStyle name="Финансовый 2 2 2 2 4" xfId="9983" xr:uid="{00000000-0005-0000-0000-000002330000}"/>
    <cellStyle name="Финансовый 2 2 2 2 4 2" xfId="9984" xr:uid="{00000000-0005-0000-0000-000003330000}"/>
    <cellStyle name="Финансовый 2 2 2 2 4 2 2" xfId="9985" xr:uid="{00000000-0005-0000-0000-000004330000}"/>
    <cellStyle name="Финансовый 2 2 2 2 4 2 3" xfId="9986" xr:uid="{00000000-0005-0000-0000-000005330000}"/>
    <cellStyle name="Финансовый 2 2 2 2 4 2 3 2" xfId="14792" xr:uid="{00000000-0005-0000-0000-000006330000}"/>
    <cellStyle name="Финансовый 2 2 2 2 4 3" xfId="9987" xr:uid="{00000000-0005-0000-0000-000007330000}"/>
    <cellStyle name="Финансовый 2 2 2 2 4 4" xfId="9988" xr:uid="{00000000-0005-0000-0000-000008330000}"/>
    <cellStyle name="Финансовый 2 2 2 2 4 4 2" xfId="14793" xr:uid="{00000000-0005-0000-0000-000009330000}"/>
    <cellStyle name="Финансовый 2 2 2 2 5" xfId="9989" xr:uid="{00000000-0005-0000-0000-00000A330000}"/>
    <cellStyle name="Финансовый 2 2 2 2 5 2" xfId="9990" xr:uid="{00000000-0005-0000-0000-00000B330000}"/>
    <cellStyle name="Финансовый 2 2 2 2 5 2 2" xfId="9991" xr:uid="{00000000-0005-0000-0000-00000C330000}"/>
    <cellStyle name="Финансовый 2 2 2 2 5 2 3" xfId="9992" xr:uid="{00000000-0005-0000-0000-00000D330000}"/>
    <cellStyle name="Финансовый 2 2 2 2 5 2 3 2" xfId="14794" xr:uid="{00000000-0005-0000-0000-00000E330000}"/>
    <cellStyle name="Финансовый 2 2 2 2 5 3" xfId="9993" xr:uid="{00000000-0005-0000-0000-00000F330000}"/>
    <cellStyle name="Финансовый 2 2 2 2 5 4" xfId="9994" xr:uid="{00000000-0005-0000-0000-000010330000}"/>
    <cellStyle name="Финансовый 2 2 2 2 5 4 2" xfId="14795" xr:uid="{00000000-0005-0000-0000-000011330000}"/>
    <cellStyle name="Финансовый 2 2 2 2 6" xfId="9995" xr:uid="{00000000-0005-0000-0000-000012330000}"/>
    <cellStyle name="Финансовый 2 2 2 2 6 2" xfId="9996" xr:uid="{00000000-0005-0000-0000-000013330000}"/>
    <cellStyle name="Финансовый 2 2 2 2 6 2 2" xfId="9997" xr:uid="{00000000-0005-0000-0000-000014330000}"/>
    <cellStyle name="Финансовый 2 2 2 2 6 2 3" xfId="9998" xr:uid="{00000000-0005-0000-0000-000015330000}"/>
    <cellStyle name="Финансовый 2 2 2 2 6 2 3 2" xfId="14796" xr:uid="{00000000-0005-0000-0000-000016330000}"/>
    <cellStyle name="Финансовый 2 2 2 2 6 3" xfId="9999" xr:uid="{00000000-0005-0000-0000-000017330000}"/>
    <cellStyle name="Финансовый 2 2 2 2 6 4" xfId="10000" xr:uid="{00000000-0005-0000-0000-000018330000}"/>
    <cellStyle name="Финансовый 2 2 2 2 6 4 2" xfId="14797" xr:uid="{00000000-0005-0000-0000-000019330000}"/>
    <cellStyle name="Финансовый 2 2 2 2 7" xfId="10001" xr:uid="{00000000-0005-0000-0000-00001A330000}"/>
    <cellStyle name="Финансовый 2 2 2 2 7 2" xfId="10002" xr:uid="{00000000-0005-0000-0000-00001B330000}"/>
    <cellStyle name="Финансовый 2 2 2 2 7 3" xfId="10003" xr:uid="{00000000-0005-0000-0000-00001C330000}"/>
    <cellStyle name="Финансовый 2 2 2 2 7 3 2" xfId="14798" xr:uid="{00000000-0005-0000-0000-00001D330000}"/>
    <cellStyle name="Финансовый 2 2 2 2 8" xfId="10004" xr:uid="{00000000-0005-0000-0000-00001E330000}"/>
    <cellStyle name="Финансовый 2 2 2 2 8 2" xfId="10005" xr:uid="{00000000-0005-0000-0000-00001F330000}"/>
    <cellStyle name="Финансовый 2 2 2 2 8 3" xfId="10006" xr:uid="{00000000-0005-0000-0000-000020330000}"/>
    <cellStyle name="Финансовый 2 2 2 2 8 3 2" xfId="14799" xr:uid="{00000000-0005-0000-0000-000021330000}"/>
    <cellStyle name="Финансовый 2 2 2 2 9" xfId="10007" xr:uid="{00000000-0005-0000-0000-000022330000}"/>
    <cellStyle name="Финансовый 2 2 2 2 9 2" xfId="10008" xr:uid="{00000000-0005-0000-0000-000023330000}"/>
    <cellStyle name="Финансовый 2 2 2 2 9 3" xfId="10009" xr:uid="{00000000-0005-0000-0000-000024330000}"/>
    <cellStyle name="Финансовый 2 2 2 2 9 3 2" xfId="14800" xr:uid="{00000000-0005-0000-0000-000025330000}"/>
    <cellStyle name="Финансовый 2 2 2 20" xfId="10010" xr:uid="{00000000-0005-0000-0000-000026330000}"/>
    <cellStyle name="Финансовый 2 2 2 21" xfId="14746" xr:uid="{00000000-0005-0000-0000-000027330000}"/>
    <cellStyle name="Финансовый 2 2 2 3" xfId="10011" xr:uid="{00000000-0005-0000-0000-000028330000}"/>
    <cellStyle name="Финансовый 2 2 2 3 10" xfId="10012" xr:uid="{00000000-0005-0000-0000-000029330000}"/>
    <cellStyle name="Финансовый 2 2 2 3 11" xfId="10013" xr:uid="{00000000-0005-0000-0000-00002A330000}"/>
    <cellStyle name="Финансовый 2 2 2 3 12" xfId="10014" xr:uid="{00000000-0005-0000-0000-00002B330000}"/>
    <cellStyle name="Финансовый 2 2 2 3 13" xfId="10015" xr:uid="{00000000-0005-0000-0000-00002C330000}"/>
    <cellStyle name="Финансовый 2 2 2 3 14" xfId="10016" xr:uid="{00000000-0005-0000-0000-00002D330000}"/>
    <cellStyle name="Финансовый 2 2 2 3 15" xfId="10017" xr:uid="{00000000-0005-0000-0000-00002E330000}"/>
    <cellStyle name="Финансовый 2 2 2 3 16" xfId="10018" xr:uid="{00000000-0005-0000-0000-00002F330000}"/>
    <cellStyle name="Финансовый 2 2 2 3 2" xfId="10019" xr:uid="{00000000-0005-0000-0000-000030330000}"/>
    <cellStyle name="Финансовый 2 2 2 3 2 10" xfId="10020" xr:uid="{00000000-0005-0000-0000-000031330000}"/>
    <cellStyle name="Финансовый 2 2 2 3 2 11" xfId="10021" xr:uid="{00000000-0005-0000-0000-000032330000}"/>
    <cellStyle name="Финансовый 2 2 2 3 2 12" xfId="10022" xr:uid="{00000000-0005-0000-0000-000033330000}"/>
    <cellStyle name="Финансовый 2 2 2 3 2 13" xfId="10023" xr:uid="{00000000-0005-0000-0000-000034330000}"/>
    <cellStyle name="Финансовый 2 2 2 3 2 14" xfId="10024" xr:uid="{00000000-0005-0000-0000-000035330000}"/>
    <cellStyle name="Финансовый 2 2 2 3 2 15" xfId="10025" xr:uid="{00000000-0005-0000-0000-000036330000}"/>
    <cellStyle name="Финансовый 2 2 2 3 2 2" xfId="10026" xr:uid="{00000000-0005-0000-0000-000037330000}"/>
    <cellStyle name="Финансовый 2 2 2 3 2 2 10" xfId="10027" xr:uid="{00000000-0005-0000-0000-000038330000}"/>
    <cellStyle name="Финансовый 2 2 2 3 2 2 11" xfId="10028" xr:uid="{00000000-0005-0000-0000-000039330000}"/>
    <cellStyle name="Финансовый 2 2 2 3 2 2 12" xfId="10029" xr:uid="{00000000-0005-0000-0000-00003A330000}"/>
    <cellStyle name="Финансовый 2 2 2 3 2 2 13" xfId="10030" xr:uid="{00000000-0005-0000-0000-00003B330000}"/>
    <cellStyle name="Финансовый 2 2 2 3 2 2 14" xfId="10031" xr:uid="{00000000-0005-0000-0000-00003C330000}"/>
    <cellStyle name="Финансовый 2 2 2 3 2 2 2" xfId="10032" xr:uid="{00000000-0005-0000-0000-00003D330000}"/>
    <cellStyle name="Финансовый 2 2 2 3 2 2 3" xfId="10033" xr:uid="{00000000-0005-0000-0000-00003E330000}"/>
    <cellStyle name="Финансовый 2 2 2 3 2 2 3 2" xfId="14801" xr:uid="{00000000-0005-0000-0000-00003F330000}"/>
    <cellStyle name="Финансовый 2 2 2 3 2 2 4" xfId="10034" xr:uid="{00000000-0005-0000-0000-000040330000}"/>
    <cellStyle name="Финансовый 2 2 2 3 2 2 5" xfId="10035" xr:uid="{00000000-0005-0000-0000-000041330000}"/>
    <cellStyle name="Финансовый 2 2 2 3 2 2 6" xfId="10036" xr:uid="{00000000-0005-0000-0000-000042330000}"/>
    <cellStyle name="Финансовый 2 2 2 3 2 2 7" xfId="10037" xr:uid="{00000000-0005-0000-0000-000043330000}"/>
    <cellStyle name="Финансовый 2 2 2 3 2 2 8" xfId="10038" xr:uid="{00000000-0005-0000-0000-000044330000}"/>
    <cellStyle name="Финансовый 2 2 2 3 2 2 9" xfId="10039" xr:uid="{00000000-0005-0000-0000-000045330000}"/>
    <cellStyle name="Финансовый 2 2 2 3 2 3" xfId="10040" xr:uid="{00000000-0005-0000-0000-000046330000}"/>
    <cellStyle name="Финансовый 2 2 2 3 2 3 2" xfId="10041" xr:uid="{00000000-0005-0000-0000-000047330000}"/>
    <cellStyle name="Финансовый 2 2 2 3 2 3 3" xfId="10042" xr:uid="{00000000-0005-0000-0000-000048330000}"/>
    <cellStyle name="Финансовый 2 2 2 3 2 3 3 2" xfId="14802" xr:uid="{00000000-0005-0000-0000-000049330000}"/>
    <cellStyle name="Финансовый 2 2 2 3 2 4" xfId="10043" xr:uid="{00000000-0005-0000-0000-00004A330000}"/>
    <cellStyle name="Финансовый 2 2 2 3 2 5" xfId="10044" xr:uid="{00000000-0005-0000-0000-00004B330000}"/>
    <cellStyle name="Финансовый 2 2 2 3 2 5 2" xfId="14803" xr:uid="{00000000-0005-0000-0000-00004C330000}"/>
    <cellStyle name="Финансовый 2 2 2 3 2 6" xfId="10045" xr:uid="{00000000-0005-0000-0000-00004D330000}"/>
    <cellStyle name="Финансовый 2 2 2 3 2 7" xfId="10046" xr:uid="{00000000-0005-0000-0000-00004E330000}"/>
    <cellStyle name="Финансовый 2 2 2 3 2 8" xfId="10047" xr:uid="{00000000-0005-0000-0000-00004F330000}"/>
    <cellStyle name="Финансовый 2 2 2 3 2 9" xfId="10048" xr:uid="{00000000-0005-0000-0000-000050330000}"/>
    <cellStyle name="Финансовый 2 2 2 3 3" xfId="10049" xr:uid="{00000000-0005-0000-0000-000051330000}"/>
    <cellStyle name="Финансовый 2 2 2 3 3 10" xfId="10050" xr:uid="{00000000-0005-0000-0000-000052330000}"/>
    <cellStyle name="Финансовый 2 2 2 3 3 11" xfId="10051" xr:uid="{00000000-0005-0000-0000-000053330000}"/>
    <cellStyle name="Финансовый 2 2 2 3 3 12" xfId="10052" xr:uid="{00000000-0005-0000-0000-000054330000}"/>
    <cellStyle name="Финансовый 2 2 2 3 3 13" xfId="10053" xr:uid="{00000000-0005-0000-0000-000055330000}"/>
    <cellStyle name="Финансовый 2 2 2 3 3 14" xfId="10054" xr:uid="{00000000-0005-0000-0000-000056330000}"/>
    <cellStyle name="Финансовый 2 2 2 3 3 2" xfId="10055" xr:uid="{00000000-0005-0000-0000-000057330000}"/>
    <cellStyle name="Финансовый 2 2 2 3 3 3" xfId="10056" xr:uid="{00000000-0005-0000-0000-000058330000}"/>
    <cellStyle name="Финансовый 2 2 2 3 3 4" xfId="10057" xr:uid="{00000000-0005-0000-0000-000059330000}"/>
    <cellStyle name="Финансовый 2 2 2 3 3 5" xfId="10058" xr:uid="{00000000-0005-0000-0000-00005A330000}"/>
    <cellStyle name="Финансовый 2 2 2 3 3 6" xfId="10059" xr:uid="{00000000-0005-0000-0000-00005B330000}"/>
    <cellStyle name="Финансовый 2 2 2 3 3 7" xfId="10060" xr:uid="{00000000-0005-0000-0000-00005C330000}"/>
    <cellStyle name="Финансовый 2 2 2 3 3 8" xfId="10061" xr:uid="{00000000-0005-0000-0000-00005D330000}"/>
    <cellStyle name="Финансовый 2 2 2 3 3 9" xfId="10062" xr:uid="{00000000-0005-0000-0000-00005E330000}"/>
    <cellStyle name="Финансовый 2 2 2 3 4" xfId="10063" xr:uid="{00000000-0005-0000-0000-00005F330000}"/>
    <cellStyle name="Финансовый 2 2 2 3 4 2" xfId="14804" xr:uid="{00000000-0005-0000-0000-000060330000}"/>
    <cellStyle name="Финансовый 2 2 2 3 5" xfId="10064" xr:uid="{00000000-0005-0000-0000-000061330000}"/>
    <cellStyle name="Финансовый 2 2 2 3 6" xfId="10065" xr:uid="{00000000-0005-0000-0000-000062330000}"/>
    <cellStyle name="Финансовый 2 2 2 3 7" xfId="10066" xr:uid="{00000000-0005-0000-0000-000063330000}"/>
    <cellStyle name="Финансовый 2 2 2 3 8" xfId="10067" xr:uid="{00000000-0005-0000-0000-000064330000}"/>
    <cellStyle name="Финансовый 2 2 2 3 9" xfId="10068" xr:uid="{00000000-0005-0000-0000-000065330000}"/>
    <cellStyle name="Финансовый 2 2 2 4" xfId="10069" xr:uid="{00000000-0005-0000-0000-000066330000}"/>
    <cellStyle name="Финансовый 2 2 2 4 10" xfId="10070" xr:uid="{00000000-0005-0000-0000-000067330000}"/>
    <cellStyle name="Финансовый 2 2 2 4 11" xfId="10071" xr:uid="{00000000-0005-0000-0000-000068330000}"/>
    <cellStyle name="Финансовый 2 2 2 4 12" xfId="10072" xr:uid="{00000000-0005-0000-0000-000069330000}"/>
    <cellStyle name="Финансовый 2 2 2 4 13" xfId="10073" xr:uid="{00000000-0005-0000-0000-00006A330000}"/>
    <cellStyle name="Финансовый 2 2 2 4 14" xfId="10074" xr:uid="{00000000-0005-0000-0000-00006B330000}"/>
    <cellStyle name="Финансовый 2 2 2 4 15" xfId="10075" xr:uid="{00000000-0005-0000-0000-00006C330000}"/>
    <cellStyle name="Финансовый 2 2 2 4 16" xfId="10076" xr:uid="{00000000-0005-0000-0000-00006D330000}"/>
    <cellStyle name="Финансовый 2 2 2 4 2" xfId="10077" xr:uid="{00000000-0005-0000-0000-00006E330000}"/>
    <cellStyle name="Финансовый 2 2 2 4 2 10" xfId="10078" xr:uid="{00000000-0005-0000-0000-00006F330000}"/>
    <cellStyle name="Финансовый 2 2 2 4 2 11" xfId="10079" xr:uid="{00000000-0005-0000-0000-000070330000}"/>
    <cellStyle name="Финансовый 2 2 2 4 2 12" xfId="10080" xr:uid="{00000000-0005-0000-0000-000071330000}"/>
    <cellStyle name="Финансовый 2 2 2 4 2 13" xfId="10081" xr:uid="{00000000-0005-0000-0000-000072330000}"/>
    <cellStyle name="Финансовый 2 2 2 4 2 14" xfId="10082" xr:uid="{00000000-0005-0000-0000-000073330000}"/>
    <cellStyle name="Финансовый 2 2 2 4 2 15" xfId="10083" xr:uid="{00000000-0005-0000-0000-000074330000}"/>
    <cellStyle name="Финансовый 2 2 2 4 2 2" xfId="10084" xr:uid="{00000000-0005-0000-0000-000075330000}"/>
    <cellStyle name="Финансовый 2 2 2 4 2 2 10" xfId="10085" xr:uid="{00000000-0005-0000-0000-000076330000}"/>
    <cellStyle name="Финансовый 2 2 2 4 2 2 11" xfId="10086" xr:uid="{00000000-0005-0000-0000-000077330000}"/>
    <cellStyle name="Финансовый 2 2 2 4 2 2 12" xfId="10087" xr:uid="{00000000-0005-0000-0000-000078330000}"/>
    <cellStyle name="Финансовый 2 2 2 4 2 2 13" xfId="10088" xr:uid="{00000000-0005-0000-0000-000079330000}"/>
    <cellStyle name="Финансовый 2 2 2 4 2 2 14" xfId="10089" xr:uid="{00000000-0005-0000-0000-00007A330000}"/>
    <cellStyle name="Финансовый 2 2 2 4 2 2 2" xfId="10090" xr:uid="{00000000-0005-0000-0000-00007B330000}"/>
    <cellStyle name="Финансовый 2 2 2 4 2 2 3" xfId="10091" xr:uid="{00000000-0005-0000-0000-00007C330000}"/>
    <cellStyle name="Финансовый 2 2 2 4 2 2 4" xfId="10092" xr:uid="{00000000-0005-0000-0000-00007D330000}"/>
    <cellStyle name="Финансовый 2 2 2 4 2 2 5" xfId="10093" xr:uid="{00000000-0005-0000-0000-00007E330000}"/>
    <cellStyle name="Финансовый 2 2 2 4 2 2 6" xfId="10094" xr:uid="{00000000-0005-0000-0000-00007F330000}"/>
    <cellStyle name="Финансовый 2 2 2 4 2 2 7" xfId="10095" xr:uid="{00000000-0005-0000-0000-000080330000}"/>
    <cellStyle name="Финансовый 2 2 2 4 2 2 8" xfId="10096" xr:uid="{00000000-0005-0000-0000-000081330000}"/>
    <cellStyle name="Финансовый 2 2 2 4 2 2 9" xfId="10097" xr:uid="{00000000-0005-0000-0000-000082330000}"/>
    <cellStyle name="Финансовый 2 2 2 4 2 3" xfId="10098" xr:uid="{00000000-0005-0000-0000-000083330000}"/>
    <cellStyle name="Финансовый 2 2 2 4 2 4" xfId="10099" xr:uid="{00000000-0005-0000-0000-000084330000}"/>
    <cellStyle name="Финансовый 2 2 2 4 2 5" xfId="10100" xr:uid="{00000000-0005-0000-0000-000085330000}"/>
    <cellStyle name="Финансовый 2 2 2 4 2 6" xfId="10101" xr:uid="{00000000-0005-0000-0000-000086330000}"/>
    <cellStyle name="Финансовый 2 2 2 4 2 7" xfId="10102" xr:uid="{00000000-0005-0000-0000-000087330000}"/>
    <cellStyle name="Финансовый 2 2 2 4 2 8" xfId="10103" xr:uid="{00000000-0005-0000-0000-000088330000}"/>
    <cellStyle name="Финансовый 2 2 2 4 2 9" xfId="10104" xr:uid="{00000000-0005-0000-0000-000089330000}"/>
    <cellStyle name="Финансовый 2 2 2 4 3" xfId="10105" xr:uid="{00000000-0005-0000-0000-00008A330000}"/>
    <cellStyle name="Финансовый 2 2 2 4 3 10" xfId="10106" xr:uid="{00000000-0005-0000-0000-00008B330000}"/>
    <cellStyle name="Финансовый 2 2 2 4 3 11" xfId="10107" xr:uid="{00000000-0005-0000-0000-00008C330000}"/>
    <cellStyle name="Финансовый 2 2 2 4 3 12" xfId="10108" xr:uid="{00000000-0005-0000-0000-00008D330000}"/>
    <cellStyle name="Финансовый 2 2 2 4 3 13" xfId="10109" xr:uid="{00000000-0005-0000-0000-00008E330000}"/>
    <cellStyle name="Финансовый 2 2 2 4 3 14" xfId="10110" xr:uid="{00000000-0005-0000-0000-00008F330000}"/>
    <cellStyle name="Финансовый 2 2 2 4 3 15" xfId="14805" xr:uid="{00000000-0005-0000-0000-000090330000}"/>
    <cellStyle name="Финансовый 2 2 2 4 3 2" xfId="10111" xr:uid="{00000000-0005-0000-0000-000091330000}"/>
    <cellStyle name="Финансовый 2 2 2 4 3 3" xfId="10112" xr:uid="{00000000-0005-0000-0000-000092330000}"/>
    <cellStyle name="Финансовый 2 2 2 4 3 4" xfId="10113" xr:uid="{00000000-0005-0000-0000-000093330000}"/>
    <cellStyle name="Финансовый 2 2 2 4 3 5" xfId="10114" xr:uid="{00000000-0005-0000-0000-000094330000}"/>
    <cellStyle name="Финансовый 2 2 2 4 3 6" xfId="10115" xr:uid="{00000000-0005-0000-0000-000095330000}"/>
    <cellStyle name="Финансовый 2 2 2 4 3 7" xfId="10116" xr:uid="{00000000-0005-0000-0000-000096330000}"/>
    <cellStyle name="Финансовый 2 2 2 4 3 8" xfId="10117" xr:uid="{00000000-0005-0000-0000-000097330000}"/>
    <cellStyle name="Финансовый 2 2 2 4 3 9" xfId="10118" xr:uid="{00000000-0005-0000-0000-000098330000}"/>
    <cellStyle name="Финансовый 2 2 2 4 4" xfId="10119" xr:uid="{00000000-0005-0000-0000-000099330000}"/>
    <cellStyle name="Финансовый 2 2 2 4 5" xfId="10120" xr:uid="{00000000-0005-0000-0000-00009A330000}"/>
    <cellStyle name="Финансовый 2 2 2 4 6" xfId="10121" xr:uid="{00000000-0005-0000-0000-00009B330000}"/>
    <cellStyle name="Финансовый 2 2 2 4 7" xfId="10122" xr:uid="{00000000-0005-0000-0000-00009C330000}"/>
    <cellStyle name="Финансовый 2 2 2 4 8" xfId="10123" xr:uid="{00000000-0005-0000-0000-00009D330000}"/>
    <cellStyle name="Финансовый 2 2 2 4 9" xfId="10124" xr:uid="{00000000-0005-0000-0000-00009E330000}"/>
    <cellStyle name="Финансовый 2 2 2 5" xfId="10125" xr:uid="{00000000-0005-0000-0000-00009F330000}"/>
    <cellStyle name="Финансовый 2 2 2 5 10" xfId="10126" xr:uid="{00000000-0005-0000-0000-0000A0330000}"/>
    <cellStyle name="Финансовый 2 2 2 5 11" xfId="10127" xr:uid="{00000000-0005-0000-0000-0000A1330000}"/>
    <cellStyle name="Финансовый 2 2 2 5 12" xfId="10128" xr:uid="{00000000-0005-0000-0000-0000A2330000}"/>
    <cellStyle name="Финансовый 2 2 2 5 13" xfId="10129" xr:uid="{00000000-0005-0000-0000-0000A3330000}"/>
    <cellStyle name="Финансовый 2 2 2 5 14" xfId="10130" xr:uid="{00000000-0005-0000-0000-0000A4330000}"/>
    <cellStyle name="Финансовый 2 2 2 5 15" xfId="10131" xr:uid="{00000000-0005-0000-0000-0000A5330000}"/>
    <cellStyle name="Финансовый 2 2 2 5 2" xfId="10132" xr:uid="{00000000-0005-0000-0000-0000A6330000}"/>
    <cellStyle name="Финансовый 2 2 2 5 2 10" xfId="10133" xr:uid="{00000000-0005-0000-0000-0000A7330000}"/>
    <cellStyle name="Финансовый 2 2 2 5 2 11" xfId="10134" xr:uid="{00000000-0005-0000-0000-0000A8330000}"/>
    <cellStyle name="Финансовый 2 2 2 5 2 12" xfId="10135" xr:uid="{00000000-0005-0000-0000-0000A9330000}"/>
    <cellStyle name="Финансовый 2 2 2 5 2 13" xfId="10136" xr:uid="{00000000-0005-0000-0000-0000AA330000}"/>
    <cellStyle name="Финансовый 2 2 2 5 2 14" xfId="10137" xr:uid="{00000000-0005-0000-0000-0000AB330000}"/>
    <cellStyle name="Финансовый 2 2 2 5 2 2" xfId="10138" xr:uid="{00000000-0005-0000-0000-0000AC330000}"/>
    <cellStyle name="Финансовый 2 2 2 5 2 3" xfId="10139" xr:uid="{00000000-0005-0000-0000-0000AD330000}"/>
    <cellStyle name="Финансовый 2 2 2 5 2 4" xfId="10140" xr:uid="{00000000-0005-0000-0000-0000AE330000}"/>
    <cellStyle name="Финансовый 2 2 2 5 2 5" xfId="10141" xr:uid="{00000000-0005-0000-0000-0000AF330000}"/>
    <cellStyle name="Финансовый 2 2 2 5 2 6" xfId="10142" xr:uid="{00000000-0005-0000-0000-0000B0330000}"/>
    <cellStyle name="Финансовый 2 2 2 5 2 7" xfId="10143" xr:uid="{00000000-0005-0000-0000-0000B1330000}"/>
    <cellStyle name="Финансовый 2 2 2 5 2 8" xfId="10144" xr:uid="{00000000-0005-0000-0000-0000B2330000}"/>
    <cellStyle name="Финансовый 2 2 2 5 2 9" xfId="10145" xr:uid="{00000000-0005-0000-0000-0000B3330000}"/>
    <cellStyle name="Финансовый 2 2 2 5 3" xfId="10146" xr:uid="{00000000-0005-0000-0000-0000B4330000}"/>
    <cellStyle name="Финансовый 2 2 2 5 3 2" xfId="14806" xr:uid="{00000000-0005-0000-0000-0000B5330000}"/>
    <cellStyle name="Финансовый 2 2 2 5 4" xfId="10147" xr:uid="{00000000-0005-0000-0000-0000B6330000}"/>
    <cellStyle name="Финансовый 2 2 2 5 5" xfId="10148" xr:uid="{00000000-0005-0000-0000-0000B7330000}"/>
    <cellStyle name="Финансовый 2 2 2 5 6" xfId="10149" xr:uid="{00000000-0005-0000-0000-0000B8330000}"/>
    <cellStyle name="Финансовый 2 2 2 5 7" xfId="10150" xr:uid="{00000000-0005-0000-0000-0000B9330000}"/>
    <cellStyle name="Финансовый 2 2 2 5 8" xfId="10151" xr:uid="{00000000-0005-0000-0000-0000BA330000}"/>
    <cellStyle name="Финансовый 2 2 2 5 9" xfId="10152" xr:uid="{00000000-0005-0000-0000-0000BB330000}"/>
    <cellStyle name="Финансовый 2 2 2 6" xfId="10153" xr:uid="{00000000-0005-0000-0000-0000BC330000}"/>
    <cellStyle name="Финансовый 2 2 2 6 10" xfId="10154" xr:uid="{00000000-0005-0000-0000-0000BD330000}"/>
    <cellStyle name="Финансовый 2 2 2 6 11" xfId="10155" xr:uid="{00000000-0005-0000-0000-0000BE330000}"/>
    <cellStyle name="Финансовый 2 2 2 6 12" xfId="10156" xr:uid="{00000000-0005-0000-0000-0000BF330000}"/>
    <cellStyle name="Финансовый 2 2 2 6 13" xfId="10157" xr:uid="{00000000-0005-0000-0000-0000C0330000}"/>
    <cellStyle name="Финансовый 2 2 2 6 14" xfId="10158" xr:uid="{00000000-0005-0000-0000-0000C1330000}"/>
    <cellStyle name="Финансовый 2 2 2 6 15" xfId="10159" xr:uid="{00000000-0005-0000-0000-0000C2330000}"/>
    <cellStyle name="Финансовый 2 2 2 6 2" xfId="10160" xr:uid="{00000000-0005-0000-0000-0000C3330000}"/>
    <cellStyle name="Финансовый 2 2 2 6 2 10" xfId="10161" xr:uid="{00000000-0005-0000-0000-0000C4330000}"/>
    <cellStyle name="Финансовый 2 2 2 6 2 11" xfId="10162" xr:uid="{00000000-0005-0000-0000-0000C5330000}"/>
    <cellStyle name="Финансовый 2 2 2 6 2 12" xfId="10163" xr:uid="{00000000-0005-0000-0000-0000C6330000}"/>
    <cellStyle name="Финансовый 2 2 2 6 2 13" xfId="10164" xr:uid="{00000000-0005-0000-0000-0000C7330000}"/>
    <cellStyle name="Финансовый 2 2 2 6 2 14" xfId="10165" xr:uid="{00000000-0005-0000-0000-0000C8330000}"/>
    <cellStyle name="Финансовый 2 2 2 6 2 2" xfId="10166" xr:uid="{00000000-0005-0000-0000-0000C9330000}"/>
    <cellStyle name="Финансовый 2 2 2 6 2 3" xfId="10167" xr:uid="{00000000-0005-0000-0000-0000CA330000}"/>
    <cellStyle name="Финансовый 2 2 2 6 2 4" xfId="10168" xr:uid="{00000000-0005-0000-0000-0000CB330000}"/>
    <cellStyle name="Финансовый 2 2 2 6 2 5" xfId="10169" xr:uid="{00000000-0005-0000-0000-0000CC330000}"/>
    <cellStyle name="Финансовый 2 2 2 6 2 6" xfId="10170" xr:uid="{00000000-0005-0000-0000-0000CD330000}"/>
    <cellStyle name="Финансовый 2 2 2 6 2 7" xfId="10171" xr:uid="{00000000-0005-0000-0000-0000CE330000}"/>
    <cellStyle name="Финансовый 2 2 2 6 2 8" xfId="10172" xr:uid="{00000000-0005-0000-0000-0000CF330000}"/>
    <cellStyle name="Финансовый 2 2 2 6 2 9" xfId="10173" xr:uid="{00000000-0005-0000-0000-0000D0330000}"/>
    <cellStyle name="Финансовый 2 2 2 6 3" xfId="10174" xr:uid="{00000000-0005-0000-0000-0000D1330000}"/>
    <cellStyle name="Финансовый 2 2 2 6 3 2" xfId="14807" xr:uid="{00000000-0005-0000-0000-0000D2330000}"/>
    <cellStyle name="Финансовый 2 2 2 6 4" xfId="10175" xr:uid="{00000000-0005-0000-0000-0000D3330000}"/>
    <cellStyle name="Финансовый 2 2 2 6 5" xfId="10176" xr:uid="{00000000-0005-0000-0000-0000D4330000}"/>
    <cellStyle name="Финансовый 2 2 2 6 6" xfId="10177" xr:uid="{00000000-0005-0000-0000-0000D5330000}"/>
    <cellStyle name="Финансовый 2 2 2 6 7" xfId="10178" xr:uid="{00000000-0005-0000-0000-0000D6330000}"/>
    <cellStyle name="Финансовый 2 2 2 6 8" xfId="10179" xr:uid="{00000000-0005-0000-0000-0000D7330000}"/>
    <cellStyle name="Финансовый 2 2 2 6 9" xfId="10180" xr:uid="{00000000-0005-0000-0000-0000D8330000}"/>
    <cellStyle name="Финансовый 2 2 2 7" xfId="10181" xr:uid="{00000000-0005-0000-0000-0000D9330000}"/>
    <cellStyle name="Финансовый 2 2 2 7 10" xfId="10182" xr:uid="{00000000-0005-0000-0000-0000DA330000}"/>
    <cellStyle name="Финансовый 2 2 2 7 11" xfId="10183" xr:uid="{00000000-0005-0000-0000-0000DB330000}"/>
    <cellStyle name="Финансовый 2 2 2 7 12" xfId="10184" xr:uid="{00000000-0005-0000-0000-0000DC330000}"/>
    <cellStyle name="Финансовый 2 2 2 7 13" xfId="10185" xr:uid="{00000000-0005-0000-0000-0000DD330000}"/>
    <cellStyle name="Финансовый 2 2 2 7 14" xfId="10186" xr:uid="{00000000-0005-0000-0000-0000DE330000}"/>
    <cellStyle name="Финансовый 2 2 2 7 2" xfId="10187" xr:uid="{00000000-0005-0000-0000-0000DF330000}"/>
    <cellStyle name="Финансовый 2 2 2 7 3" xfId="10188" xr:uid="{00000000-0005-0000-0000-0000E0330000}"/>
    <cellStyle name="Финансовый 2 2 2 7 3 2" xfId="14808" xr:uid="{00000000-0005-0000-0000-0000E1330000}"/>
    <cellStyle name="Финансовый 2 2 2 7 4" xfId="10189" xr:uid="{00000000-0005-0000-0000-0000E2330000}"/>
    <cellStyle name="Финансовый 2 2 2 7 5" xfId="10190" xr:uid="{00000000-0005-0000-0000-0000E3330000}"/>
    <cellStyle name="Финансовый 2 2 2 7 6" xfId="10191" xr:uid="{00000000-0005-0000-0000-0000E4330000}"/>
    <cellStyle name="Финансовый 2 2 2 7 7" xfId="10192" xr:uid="{00000000-0005-0000-0000-0000E5330000}"/>
    <cellStyle name="Финансовый 2 2 2 7 8" xfId="10193" xr:uid="{00000000-0005-0000-0000-0000E6330000}"/>
    <cellStyle name="Финансовый 2 2 2 7 9" xfId="10194" xr:uid="{00000000-0005-0000-0000-0000E7330000}"/>
    <cellStyle name="Финансовый 2 2 2 8" xfId="10195" xr:uid="{00000000-0005-0000-0000-0000E8330000}"/>
    <cellStyle name="Финансовый 2 2 2 8 2" xfId="10196" xr:uid="{00000000-0005-0000-0000-0000E9330000}"/>
    <cellStyle name="Финансовый 2 2 2 8 3" xfId="10197" xr:uid="{00000000-0005-0000-0000-0000EA330000}"/>
    <cellStyle name="Финансовый 2 2 2 8 3 2" xfId="14809" xr:uid="{00000000-0005-0000-0000-0000EB330000}"/>
    <cellStyle name="Финансовый 2 2 2 9" xfId="10198" xr:uid="{00000000-0005-0000-0000-0000EC330000}"/>
    <cellStyle name="Финансовый 2 2 2 9 2" xfId="10199" xr:uid="{00000000-0005-0000-0000-0000ED330000}"/>
    <cellStyle name="Финансовый 2 2 2 9 3" xfId="10200" xr:uid="{00000000-0005-0000-0000-0000EE330000}"/>
    <cellStyle name="Финансовый 2 2 2 9 3 2" xfId="14810" xr:uid="{00000000-0005-0000-0000-0000EF330000}"/>
    <cellStyle name="Финансовый 2 2 20" xfId="10201" xr:uid="{00000000-0005-0000-0000-0000F0330000}"/>
    <cellStyle name="Финансовый 2 2 20 2" xfId="14811" xr:uid="{00000000-0005-0000-0000-0000F1330000}"/>
    <cellStyle name="Финансовый 2 2 21" xfId="10202" xr:uid="{00000000-0005-0000-0000-0000F2330000}"/>
    <cellStyle name="Финансовый 2 2 21 2" xfId="14812" xr:uid="{00000000-0005-0000-0000-0000F3330000}"/>
    <cellStyle name="Финансовый 2 2 22" xfId="10203" xr:uid="{00000000-0005-0000-0000-0000F4330000}"/>
    <cellStyle name="Финансовый 2 2 22 2" xfId="14813" xr:uid="{00000000-0005-0000-0000-0000F5330000}"/>
    <cellStyle name="Финансовый 2 2 23" xfId="10204" xr:uid="{00000000-0005-0000-0000-0000F6330000}"/>
    <cellStyle name="Финансовый 2 2 23 2" xfId="14814" xr:uid="{00000000-0005-0000-0000-0000F7330000}"/>
    <cellStyle name="Финансовый 2 2 24" xfId="10205" xr:uid="{00000000-0005-0000-0000-0000F8330000}"/>
    <cellStyle name="Финансовый 2 2 24 2" xfId="14815" xr:uid="{00000000-0005-0000-0000-0000F9330000}"/>
    <cellStyle name="Финансовый 2 2 25" xfId="10206" xr:uid="{00000000-0005-0000-0000-0000FA330000}"/>
    <cellStyle name="Финансовый 2 2 25 2" xfId="14816" xr:uid="{00000000-0005-0000-0000-0000FB330000}"/>
    <cellStyle name="Финансовый 2 2 26" xfId="10207" xr:uid="{00000000-0005-0000-0000-0000FC330000}"/>
    <cellStyle name="Финансовый 2 2 26 2" xfId="14817" xr:uid="{00000000-0005-0000-0000-0000FD330000}"/>
    <cellStyle name="Финансовый 2 2 27" xfId="10208" xr:uid="{00000000-0005-0000-0000-0000FE330000}"/>
    <cellStyle name="Финансовый 2 2 27 2" xfId="14818" xr:uid="{00000000-0005-0000-0000-0000FF330000}"/>
    <cellStyle name="Финансовый 2 2 28" xfId="10209" xr:uid="{00000000-0005-0000-0000-000000340000}"/>
    <cellStyle name="Финансовый 2 2 28 2" xfId="14819" xr:uid="{00000000-0005-0000-0000-000001340000}"/>
    <cellStyle name="Финансовый 2 2 29" xfId="10210" xr:uid="{00000000-0005-0000-0000-000002340000}"/>
    <cellStyle name="Финансовый 2 2 29 2" xfId="14820" xr:uid="{00000000-0005-0000-0000-000003340000}"/>
    <cellStyle name="Финансовый 2 2 3" xfId="10211" xr:uid="{00000000-0005-0000-0000-000004340000}"/>
    <cellStyle name="Финансовый 2 2 3 10" xfId="10212" xr:uid="{00000000-0005-0000-0000-000005340000}"/>
    <cellStyle name="Финансовый 2 2 3 11" xfId="10213" xr:uid="{00000000-0005-0000-0000-000006340000}"/>
    <cellStyle name="Финансовый 2 2 3 12" xfId="10214" xr:uid="{00000000-0005-0000-0000-000007340000}"/>
    <cellStyle name="Финансовый 2 2 3 13" xfId="10215" xr:uid="{00000000-0005-0000-0000-000008340000}"/>
    <cellStyle name="Финансовый 2 2 3 14" xfId="10216" xr:uid="{00000000-0005-0000-0000-000009340000}"/>
    <cellStyle name="Финансовый 2 2 3 15" xfId="10217" xr:uid="{00000000-0005-0000-0000-00000A340000}"/>
    <cellStyle name="Финансовый 2 2 3 16" xfId="10218" xr:uid="{00000000-0005-0000-0000-00000B340000}"/>
    <cellStyle name="Финансовый 2 2 3 17" xfId="14821" xr:uid="{00000000-0005-0000-0000-00000C340000}"/>
    <cellStyle name="Финансовый 2 2 3 2" xfId="10219" xr:uid="{00000000-0005-0000-0000-00000D340000}"/>
    <cellStyle name="Финансовый 2 2 3 2 10" xfId="10220" xr:uid="{00000000-0005-0000-0000-00000E340000}"/>
    <cellStyle name="Финансовый 2 2 3 2 11" xfId="10221" xr:uid="{00000000-0005-0000-0000-00000F340000}"/>
    <cellStyle name="Финансовый 2 2 3 2 12" xfId="10222" xr:uid="{00000000-0005-0000-0000-000010340000}"/>
    <cellStyle name="Финансовый 2 2 3 2 13" xfId="10223" xr:uid="{00000000-0005-0000-0000-000011340000}"/>
    <cellStyle name="Финансовый 2 2 3 2 14" xfId="10224" xr:uid="{00000000-0005-0000-0000-000012340000}"/>
    <cellStyle name="Финансовый 2 2 3 2 15" xfId="10225" xr:uid="{00000000-0005-0000-0000-000013340000}"/>
    <cellStyle name="Финансовый 2 2 3 2 2" xfId="10226" xr:uid="{00000000-0005-0000-0000-000014340000}"/>
    <cellStyle name="Финансовый 2 2 3 2 2 10" xfId="10227" xr:uid="{00000000-0005-0000-0000-000015340000}"/>
    <cellStyle name="Финансовый 2 2 3 2 2 11" xfId="10228" xr:uid="{00000000-0005-0000-0000-000016340000}"/>
    <cellStyle name="Финансовый 2 2 3 2 2 12" xfId="10229" xr:uid="{00000000-0005-0000-0000-000017340000}"/>
    <cellStyle name="Финансовый 2 2 3 2 2 13" xfId="10230" xr:uid="{00000000-0005-0000-0000-000018340000}"/>
    <cellStyle name="Финансовый 2 2 3 2 2 14" xfId="10231" xr:uid="{00000000-0005-0000-0000-000019340000}"/>
    <cellStyle name="Финансовый 2 2 3 2 2 2" xfId="10232" xr:uid="{00000000-0005-0000-0000-00001A340000}"/>
    <cellStyle name="Финансовый 2 2 3 2 2 2 2" xfId="10233" xr:uid="{00000000-0005-0000-0000-00001B340000}"/>
    <cellStyle name="Финансовый 2 2 3 2 2 2 3" xfId="10234" xr:uid="{00000000-0005-0000-0000-00001C340000}"/>
    <cellStyle name="Финансовый 2 2 3 2 2 2 3 2" xfId="14822" xr:uid="{00000000-0005-0000-0000-00001D340000}"/>
    <cellStyle name="Финансовый 2 2 3 2 2 3" xfId="10235" xr:uid="{00000000-0005-0000-0000-00001E340000}"/>
    <cellStyle name="Финансовый 2 2 3 2 2 3 2" xfId="10236" xr:uid="{00000000-0005-0000-0000-00001F340000}"/>
    <cellStyle name="Финансовый 2 2 3 2 2 3 3" xfId="10237" xr:uid="{00000000-0005-0000-0000-000020340000}"/>
    <cellStyle name="Финансовый 2 2 3 2 2 3 3 2" xfId="14823" xr:uid="{00000000-0005-0000-0000-000021340000}"/>
    <cellStyle name="Финансовый 2 2 3 2 2 4" xfId="10238" xr:uid="{00000000-0005-0000-0000-000022340000}"/>
    <cellStyle name="Финансовый 2 2 3 2 2 5" xfId="10239" xr:uid="{00000000-0005-0000-0000-000023340000}"/>
    <cellStyle name="Финансовый 2 2 3 2 2 5 2" xfId="14824" xr:uid="{00000000-0005-0000-0000-000024340000}"/>
    <cellStyle name="Финансовый 2 2 3 2 2 6" xfId="10240" xr:uid="{00000000-0005-0000-0000-000025340000}"/>
    <cellStyle name="Финансовый 2 2 3 2 2 7" xfId="10241" xr:uid="{00000000-0005-0000-0000-000026340000}"/>
    <cellStyle name="Финансовый 2 2 3 2 2 8" xfId="10242" xr:uid="{00000000-0005-0000-0000-000027340000}"/>
    <cellStyle name="Финансовый 2 2 3 2 2 9" xfId="10243" xr:uid="{00000000-0005-0000-0000-000028340000}"/>
    <cellStyle name="Финансовый 2 2 3 2 3" xfId="10244" xr:uid="{00000000-0005-0000-0000-000029340000}"/>
    <cellStyle name="Финансовый 2 2 3 2 4" xfId="10245" xr:uid="{00000000-0005-0000-0000-00002A340000}"/>
    <cellStyle name="Финансовый 2 2 3 2 4 2" xfId="14825" xr:uid="{00000000-0005-0000-0000-00002B340000}"/>
    <cellStyle name="Финансовый 2 2 3 2 5" xfId="10246" xr:uid="{00000000-0005-0000-0000-00002C340000}"/>
    <cellStyle name="Финансовый 2 2 3 2 6" xfId="10247" xr:uid="{00000000-0005-0000-0000-00002D340000}"/>
    <cellStyle name="Финансовый 2 2 3 2 7" xfId="10248" xr:uid="{00000000-0005-0000-0000-00002E340000}"/>
    <cellStyle name="Финансовый 2 2 3 2 8" xfId="10249" xr:uid="{00000000-0005-0000-0000-00002F340000}"/>
    <cellStyle name="Финансовый 2 2 3 2 9" xfId="10250" xr:uid="{00000000-0005-0000-0000-000030340000}"/>
    <cellStyle name="Финансовый 2 2 3 3" xfId="10251" xr:uid="{00000000-0005-0000-0000-000031340000}"/>
    <cellStyle name="Финансовый 2 2 3 3 10" xfId="10252" xr:uid="{00000000-0005-0000-0000-000032340000}"/>
    <cellStyle name="Финансовый 2 2 3 3 11" xfId="10253" xr:uid="{00000000-0005-0000-0000-000033340000}"/>
    <cellStyle name="Финансовый 2 2 3 3 12" xfId="10254" xr:uid="{00000000-0005-0000-0000-000034340000}"/>
    <cellStyle name="Финансовый 2 2 3 3 13" xfId="10255" xr:uid="{00000000-0005-0000-0000-000035340000}"/>
    <cellStyle name="Финансовый 2 2 3 3 14" xfId="10256" xr:uid="{00000000-0005-0000-0000-000036340000}"/>
    <cellStyle name="Финансовый 2 2 3 3 2" xfId="10257" xr:uid="{00000000-0005-0000-0000-000037340000}"/>
    <cellStyle name="Финансовый 2 2 3 3 3" xfId="10258" xr:uid="{00000000-0005-0000-0000-000038340000}"/>
    <cellStyle name="Финансовый 2 2 3 3 3 2" xfId="14826" xr:uid="{00000000-0005-0000-0000-000039340000}"/>
    <cellStyle name="Финансовый 2 2 3 3 4" xfId="10259" xr:uid="{00000000-0005-0000-0000-00003A340000}"/>
    <cellStyle name="Финансовый 2 2 3 3 5" xfId="10260" xr:uid="{00000000-0005-0000-0000-00003B340000}"/>
    <cellStyle name="Финансовый 2 2 3 3 6" xfId="10261" xr:uid="{00000000-0005-0000-0000-00003C340000}"/>
    <cellStyle name="Финансовый 2 2 3 3 7" xfId="10262" xr:uid="{00000000-0005-0000-0000-00003D340000}"/>
    <cellStyle name="Финансовый 2 2 3 3 8" xfId="10263" xr:uid="{00000000-0005-0000-0000-00003E340000}"/>
    <cellStyle name="Финансовый 2 2 3 3 9" xfId="10264" xr:uid="{00000000-0005-0000-0000-00003F340000}"/>
    <cellStyle name="Финансовый 2 2 3 4" xfId="10265" xr:uid="{00000000-0005-0000-0000-000040340000}"/>
    <cellStyle name="Финансовый 2 2 3 4 2" xfId="10266" xr:uid="{00000000-0005-0000-0000-000041340000}"/>
    <cellStyle name="Финансовый 2 2 3 4 3" xfId="10267" xr:uid="{00000000-0005-0000-0000-000042340000}"/>
    <cellStyle name="Финансовый 2 2 3 4 3 2" xfId="14827" xr:uid="{00000000-0005-0000-0000-000043340000}"/>
    <cellStyle name="Финансовый 2 2 3 5" xfId="10268" xr:uid="{00000000-0005-0000-0000-000044340000}"/>
    <cellStyle name="Финансовый 2 2 3 5 2" xfId="10269" xr:uid="{00000000-0005-0000-0000-000045340000}"/>
    <cellStyle name="Финансовый 2 2 3 5 3" xfId="10270" xr:uid="{00000000-0005-0000-0000-000046340000}"/>
    <cellStyle name="Финансовый 2 2 3 5 3 2" xfId="14828" xr:uid="{00000000-0005-0000-0000-000047340000}"/>
    <cellStyle name="Финансовый 2 2 3 6" xfId="10271" xr:uid="{00000000-0005-0000-0000-000048340000}"/>
    <cellStyle name="Финансовый 2 2 3 6 2" xfId="10272" xr:uid="{00000000-0005-0000-0000-000049340000}"/>
    <cellStyle name="Финансовый 2 2 3 6 3" xfId="10273" xr:uid="{00000000-0005-0000-0000-00004A340000}"/>
    <cellStyle name="Финансовый 2 2 3 6 3 2" xfId="14829" xr:uid="{00000000-0005-0000-0000-00004B340000}"/>
    <cellStyle name="Финансовый 2 2 3 7" xfId="10274" xr:uid="{00000000-0005-0000-0000-00004C340000}"/>
    <cellStyle name="Финансовый 2 2 3 7 2" xfId="10275" xr:uid="{00000000-0005-0000-0000-00004D340000}"/>
    <cellStyle name="Финансовый 2 2 3 7 3" xfId="10276" xr:uid="{00000000-0005-0000-0000-00004E340000}"/>
    <cellStyle name="Финансовый 2 2 3 7 3 2" xfId="14830" xr:uid="{00000000-0005-0000-0000-00004F340000}"/>
    <cellStyle name="Финансовый 2 2 3 8" xfId="10277" xr:uid="{00000000-0005-0000-0000-000050340000}"/>
    <cellStyle name="Финансовый 2 2 3 8 2" xfId="14831" xr:uid="{00000000-0005-0000-0000-000051340000}"/>
    <cellStyle name="Финансовый 2 2 3 9" xfId="10278" xr:uid="{00000000-0005-0000-0000-000052340000}"/>
    <cellStyle name="Финансовый 2 2 3 9 2" xfId="14832" xr:uid="{00000000-0005-0000-0000-000053340000}"/>
    <cellStyle name="Финансовый 2 2 30" xfId="10279" xr:uid="{00000000-0005-0000-0000-000054340000}"/>
    <cellStyle name="Финансовый 2 2 30 2" xfId="14833" xr:uid="{00000000-0005-0000-0000-000055340000}"/>
    <cellStyle name="Финансовый 2 2 31" xfId="10280" xr:uid="{00000000-0005-0000-0000-000056340000}"/>
    <cellStyle name="Финансовый 2 2 31 2" xfId="14834" xr:uid="{00000000-0005-0000-0000-000057340000}"/>
    <cellStyle name="Финансовый 2 2 32" xfId="10281" xr:uid="{00000000-0005-0000-0000-000058340000}"/>
    <cellStyle name="Финансовый 2 2 32 2" xfId="14835" xr:uid="{00000000-0005-0000-0000-000059340000}"/>
    <cellStyle name="Финансовый 2 2 33" xfId="10282" xr:uid="{00000000-0005-0000-0000-00005A340000}"/>
    <cellStyle name="Финансовый 2 2 33 2" xfId="14836" xr:uid="{00000000-0005-0000-0000-00005B340000}"/>
    <cellStyle name="Финансовый 2 2 34" xfId="10283" xr:uid="{00000000-0005-0000-0000-00005C340000}"/>
    <cellStyle name="Финансовый 2 2 34 2" xfId="14837" xr:uid="{00000000-0005-0000-0000-00005D340000}"/>
    <cellStyle name="Финансовый 2 2 35" xfId="14732" xr:uid="{00000000-0005-0000-0000-00005E340000}"/>
    <cellStyle name="Финансовый 2 2 4" xfId="10284" xr:uid="{00000000-0005-0000-0000-00005F340000}"/>
    <cellStyle name="Финансовый 2 2 4 10" xfId="10285" xr:uid="{00000000-0005-0000-0000-000060340000}"/>
    <cellStyle name="Финансовый 2 2 4 11" xfId="10286" xr:uid="{00000000-0005-0000-0000-000061340000}"/>
    <cellStyle name="Финансовый 2 2 4 12" xfId="10287" xr:uid="{00000000-0005-0000-0000-000062340000}"/>
    <cellStyle name="Финансовый 2 2 4 13" xfId="10288" xr:uid="{00000000-0005-0000-0000-000063340000}"/>
    <cellStyle name="Финансовый 2 2 4 14" xfId="10289" xr:uid="{00000000-0005-0000-0000-000064340000}"/>
    <cellStyle name="Финансовый 2 2 4 15" xfId="10290" xr:uid="{00000000-0005-0000-0000-000065340000}"/>
    <cellStyle name="Финансовый 2 2 4 16" xfId="10291" xr:uid="{00000000-0005-0000-0000-000066340000}"/>
    <cellStyle name="Финансовый 2 2 4 17" xfId="14838" xr:uid="{00000000-0005-0000-0000-000067340000}"/>
    <cellStyle name="Финансовый 2 2 4 2" xfId="10292" xr:uid="{00000000-0005-0000-0000-000068340000}"/>
    <cellStyle name="Финансовый 2 2 4 2 10" xfId="10293" xr:uid="{00000000-0005-0000-0000-000069340000}"/>
    <cellStyle name="Финансовый 2 2 4 2 11" xfId="10294" xr:uid="{00000000-0005-0000-0000-00006A340000}"/>
    <cellStyle name="Финансовый 2 2 4 2 12" xfId="10295" xr:uid="{00000000-0005-0000-0000-00006B340000}"/>
    <cellStyle name="Финансовый 2 2 4 2 13" xfId="10296" xr:uid="{00000000-0005-0000-0000-00006C340000}"/>
    <cellStyle name="Финансовый 2 2 4 2 14" xfId="10297" xr:uid="{00000000-0005-0000-0000-00006D340000}"/>
    <cellStyle name="Финансовый 2 2 4 2 15" xfId="10298" xr:uid="{00000000-0005-0000-0000-00006E340000}"/>
    <cellStyle name="Финансовый 2 2 4 2 2" xfId="10299" xr:uid="{00000000-0005-0000-0000-00006F340000}"/>
    <cellStyle name="Финансовый 2 2 4 2 2 10" xfId="10300" xr:uid="{00000000-0005-0000-0000-000070340000}"/>
    <cellStyle name="Финансовый 2 2 4 2 2 11" xfId="10301" xr:uid="{00000000-0005-0000-0000-000071340000}"/>
    <cellStyle name="Финансовый 2 2 4 2 2 12" xfId="10302" xr:uid="{00000000-0005-0000-0000-000072340000}"/>
    <cellStyle name="Финансовый 2 2 4 2 2 13" xfId="10303" xr:uid="{00000000-0005-0000-0000-000073340000}"/>
    <cellStyle name="Финансовый 2 2 4 2 2 14" xfId="10304" xr:uid="{00000000-0005-0000-0000-000074340000}"/>
    <cellStyle name="Финансовый 2 2 4 2 2 2" xfId="10305" xr:uid="{00000000-0005-0000-0000-000075340000}"/>
    <cellStyle name="Финансовый 2 2 4 2 2 2 2" xfId="10306" xr:uid="{00000000-0005-0000-0000-000076340000}"/>
    <cellStyle name="Финансовый 2 2 4 2 2 2 3" xfId="10307" xr:uid="{00000000-0005-0000-0000-000077340000}"/>
    <cellStyle name="Финансовый 2 2 4 2 2 2 3 2" xfId="14839" xr:uid="{00000000-0005-0000-0000-000078340000}"/>
    <cellStyle name="Финансовый 2 2 4 2 2 3" xfId="10308" xr:uid="{00000000-0005-0000-0000-000079340000}"/>
    <cellStyle name="Финансовый 2 2 4 2 2 4" xfId="10309" xr:uid="{00000000-0005-0000-0000-00007A340000}"/>
    <cellStyle name="Финансовый 2 2 4 2 2 4 2" xfId="14840" xr:uid="{00000000-0005-0000-0000-00007B340000}"/>
    <cellStyle name="Финансовый 2 2 4 2 2 5" xfId="10310" xr:uid="{00000000-0005-0000-0000-00007C340000}"/>
    <cellStyle name="Финансовый 2 2 4 2 2 6" xfId="10311" xr:uid="{00000000-0005-0000-0000-00007D340000}"/>
    <cellStyle name="Финансовый 2 2 4 2 2 7" xfId="10312" xr:uid="{00000000-0005-0000-0000-00007E340000}"/>
    <cellStyle name="Финансовый 2 2 4 2 2 8" xfId="10313" xr:uid="{00000000-0005-0000-0000-00007F340000}"/>
    <cellStyle name="Финансовый 2 2 4 2 2 9" xfId="10314" xr:uid="{00000000-0005-0000-0000-000080340000}"/>
    <cellStyle name="Финансовый 2 2 4 2 3" xfId="10315" xr:uid="{00000000-0005-0000-0000-000081340000}"/>
    <cellStyle name="Финансовый 2 2 4 2 4" xfId="10316" xr:uid="{00000000-0005-0000-0000-000082340000}"/>
    <cellStyle name="Финансовый 2 2 4 2 4 2" xfId="14841" xr:uid="{00000000-0005-0000-0000-000083340000}"/>
    <cellStyle name="Финансовый 2 2 4 2 5" xfId="10317" xr:uid="{00000000-0005-0000-0000-000084340000}"/>
    <cellStyle name="Финансовый 2 2 4 2 6" xfId="10318" xr:uid="{00000000-0005-0000-0000-000085340000}"/>
    <cellStyle name="Финансовый 2 2 4 2 7" xfId="10319" xr:uid="{00000000-0005-0000-0000-000086340000}"/>
    <cellStyle name="Финансовый 2 2 4 2 8" xfId="10320" xr:uid="{00000000-0005-0000-0000-000087340000}"/>
    <cellStyle name="Финансовый 2 2 4 2 9" xfId="10321" xr:uid="{00000000-0005-0000-0000-000088340000}"/>
    <cellStyle name="Финансовый 2 2 4 3" xfId="10322" xr:uid="{00000000-0005-0000-0000-000089340000}"/>
    <cellStyle name="Финансовый 2 2 4 3 10" xfId="10323" xr:uid="{00000000-0005-0000-0000-00008A340000}"/>
    <cellStyle name="Финансовый 2 2 4 3 11" xfId="10324" xr:uid="{00000000-0005-0000-0000-00008B340000}"/>
    <cellStyle name="Финансовый 2 2 4 3 12" xfId="10325" xr:uid="{00000000-0005-0000-0000-00008C340000}"/>
    <cellStyle name="Финансовый 2 2 4 3 13" xfId="10326" xr:uid="{00000000-0005-0000-0000-00008D340000}"/>
    <cellStyle name="Финансовый 2 2 4 3 14" xfId="10327" xr:uid="{00000000-0005-0000-0000-00008E340000}"/>
    <cellStyle name="Финансовый 2 2 4 3 2" xfId="10328" xr:uid="{00000000-0005-0000-0000-00008F340000}"/>
    <cellStyle name="Финансовый 2 2 4 3 3" xfId="10329" xr:uid="{00000000-0005-0000-0000-000090340000}"/>
    <cellStyle name="Финансовый 2 2 4 3 3 2" xfId="14842" xr:uid="{00000000-0005-0000-0000-000091340000}"/>
    <cellStyle name="Финансовый 2 2 4 3 4" xfId="10330" xr:uid="{00000000-0005-0000-0000-000092340000}"/>
    <cellStyle name="Финансовый 2 2 4 3 5" xfId="10331" xr:uid="{00000000-0005-0000-0000-000093340000}"/>
    <cellStyle name="Финансовый 2 2 4 3 6" xfId="10332" xr:uid="{00000000-0005-0000-0000-000094340000}"/>
    <cellStyle name="Финансовый 2 2 4 3 7" xfId="10333" xr:uid="{00000000-0005-0000-0000-000095340000}"/>
    <cellStyle name="Финансовый 2 2 4 3 8" xfId="10334" xr:uid="{00000000-0005-0000-0000-000096340000}"/>
    <cellStyle name="Финансовый 2 2 4 3 9" xfId="10335" xr:uid="{00000000-0005-0000-0000-000097340000}"/>
    <cellStyle name="Финансовый 2 2 4 4" xfId="10336" xr:uid="{00000000-0005-0000-0000-000098340000}"/>
    <cellStyle name="Финансовый 2 2 4 4 2" xfId="14843" xr:uid="{00000000-0005-0000-0000-000099340000}"/>
    <cellStyle name="Финансовый 2 2 4 5" xfId="10337" xr:uid="{00000000-0005-0000-0000-00009A340000}"/>
    <cellStyle name="Финансовый 2 2 4 5 2" xfId="14844" xr:uid="{00000000-0005-0000-0000-00009B340000}"/>
    <cellStyle name="Финансовый 2 2 4 6" xfId="10338" xr:uid="{00000000-0005-0000-0000-00009C340000}"/>
    <cellStyle name="Финансовый 2 2 4 7" xfId="10339" xr:uid="{00000000-0005-0000-0000-00009D340000}"/>
    <cellStyle name="Финансовый 2 2 4 8" xfId="10340" xr:uid="{00000000-0005-0000-0000-00009E340000}"/>
    <cellStyle name="Финансовый 2 2 4 9" xfId="10341" xr:uid="{00000000-0005-0000-0000-00009F340000}"/>
    <cellStyle name="Финансовый 2 2 5" xfId="10342" xr:uid="{00000000-0005-0000-0000-0000A0340000}"/>
    <cellStyle name="Финансовый 2 2 5 10" xfId="10343" xr:uid="{00000000-0005-0000-0000-0000A1340000}"/>
    <cellStyle name="Финансовый 2 2 5 11" xfId="10344" xr:uid="{00000000-0005-0000-0000-0000A2340000}"/>
    <cellStyle name="Финансовый 2 2 5 12" xfId="10345" xr:uid="{00000000-0005-0000-0000-0000A3340000}"/>
    <cellStyle name="Финансовый 2 2 5 13" xfId="10346" xr:uid="{00000000-0005-0000-0000-0000A4340000}"/>
    <cellStyle name="Финансовый 2 2 5 14" xfId="10347" xr:uid="{00000000-0005-0000-0000-0000A5340000}"/>
    <cellStyle name="Финансовый 2 2 5 15" xfId="10348" xr:uid="{00000000-0005-0000-0000-0000A6340000}"/>
    <cellStyle name="Финансовый 2 2 5 16" xfId="10349" xr:uid="{00000000-0005-0000-0000-0000A7340000}"/>
    <cellStyle name="Финансовый 2 2 5 17" xfId="14845" xr:uid="{00000000-0005-0000-0000-0000A8340000}"/>
    <cellStyle name="Финансовый 2 2 5 2" xfId="10350" xr:uid="{00000000-0005-0000-0000-0000A9340000}"/>
    <cellStyle name="Финансовый 2 2 5 2 10" xfId="10351" xr:uid="{00000000-0005-0000-0000-0000AA340000}"/>
    <cellStyle name="Финансовый 2 2 5 2 11" xfId="10352" xr:uid="{00000000-0005-0000-0000-0000AB340000}"/>
    <cellStyle name="Финансовый 2 2 5 2 12" xfId="10353" xr:uid="{00000000-0005-0000-0000-0000AC340000}"/>
    <cellStyle name="Финансовый 2 2 5 2 13" xfId="10354" xr:uid="{00000000-0005-0000-0000-0000AD340000}"/>
    <cellStyle name="Финансовый 2 2 5 2 14" xfId="10355" xr:uid="{00000000-0005-0000-0000-0000AE340000}"/>
    <cellStyle name="Финансовый 2 2 5 2 15" xfId="10356" xr:uid="{00000000-0005-0000-0000-0000AF340000}"/>
    <cellStyle name="Финансовый 2 2 5 2 2" xfId="10357" xr:uid="{00000000-0005-0000-0000-0000B0340000}"/>
    <cellStyle name="Финансовый 2 2 5 2 2 10" xfId="10358" xr:uid="{00000000-0005-0000-0000-0000B1340000}"/>
    <cellStyle name="Финансовый 2 2 5 2 2 11" xfId="10359" xr:uid="{00000000-0005-0000-0000-0000B2340000}"/>
    <cellStyle name="Финансовый 2 2 5 2 2 12" xfId="10360" xr:uid="{00000000-0005-0000-0000-0000B3340000}"/>
    <cellStyle name="Финансовый 2 2 5 2 2 13" xfId="10361" xr:uid="{00000000-0005-0000-0000-0000B4340000}"/>
    <cellStyle name="Финансовый 2 2 5 2 2 14" xfId="10362" xr:uid="{00000000-0005-0000-0000-0000B5340000}"/>
    <cellStyle name="Финансовый 2 2 5 2 2 2" xfId="10363" xr:uid="{00000000-0005-0000-0000-0000B6340000}"/>
    <cellStyle name="Финансовый 2 2 5 2 2 3" xfId="10364" xr:uid="{00000000-0005-0000-0000-0000B7340000}"/>
    <cellStyle name="Финансовый 2 2 5 2 2 4" xfId="10365" xr:uid="{00000000-0005-0000-0000-0000B8340000}"/>
    <cellStyle name="Финансовый 2 2 5 2 2 5" xfId="10366" xr:uid="{00000000-0005-0000-0000-0000B9340000}"/>
    <cellStyle name="Финансовый 2 2 5 2 2 6" xfId="10367" xr:uid="{00000000-0005-0000-0000-0000BA340000}"/>
    <cellStyle name="Финансовый 2 2 5 2 2 7" xfId="10368" xr:uid="{00000000-0005-0000-0000-0000BB340000}"/>
    <cellStyle name="Финансовый 2 2 5 2 2 8" xfId="10369" xr:uid="{00000000-0005-0000-0000-0000BC340000}"/>
    <cellStyle name="Финансовый 2 2 5 2 2 9" xfId="10370" xr:uid="{00000000-0005-0000-0000-0000BD340000}"/>
    <cellStyle name="Финансовый 2 2 5 2 3" xfId="10371" xr:uid="{00000000-0005-0000-0000-0000BE340000}"/>
    <cellStyle name="Финансовый 2 2 5 2 3 2" xfId="14846" xr:uid="{00000000-0005-0000-0000-0000BF340000}"/>
    <cellStyle name="Финансовый 2 2 5 2 4" xfId="10372" xr:uid="{00000000-0005-0000-0000-0000C0340000}"/>
    <cellStyle name="Финансовый 2 2 5 2 5" xfId="10373" xr:uid="{00000000-0005-0000-0000-0000C1340000}"/>
    <cellStyle name="Финансовый 2 2 5 2 6" xfId="10374" xr:uid="{00000000-0005-0000-0000-0000C2340000}"/>
    <cellStyle name="Финансовый 2 2 5 2 7" xfId="10375" xr:uid="{00000000-0005-0000-0000-0000C3340000}"/>
    <cellStyle name="Финансовый 2 2 5 2 8" xfId="10376" xr:uid="{00000000-0005-0000-0000-0000C4340000}"/>
    <cellStyle name="Финансовый 2 2 5 2 9" xfId="10377" xr:uid="{00000000-0005-0000-0000-0000C5340000}"/>
    <cellStyle name="Финансовый 2 2 5 3" xfId="10378" xr:uid="{00000000-0005-0000-0000-0000C6340000}"/>
    <cellStyle name="Финансовый 2 2 5 3 10" xfId="10379" xr:uid="{00000000-0005-0000-0000-0000C7340000}"/>
    <cellStyle name="Финансовый 2 2 5 3 11" xfId="10380" xr:uid="{00000000-0005-0000-0000-0000C8340000}"/>
    <cellStyle name="Финансовый 2 2 5 3 12" xfId="10381" xr:uid="{00000000-0005-0000-0000-0000C9340000}"/>
    <cellStyle name="Финансовый 2 2 5 3 13" xfId="10382" xr:uid="{00000000-0005-0000-0000-0000CA340000}"/>
    <cellStyle name="Финансовый 2 2 5 3 14" xfId="10383" xr:uid="{00000000-0005-0000-0000-0000CB340000}"/>
    <cellStyle name="Финансовый 2 2 5 3 15" xfId="14847" xr:uid="{00000000-0005-0000-0000-0000CC340000}"/>
    <cellStyle name="Финансовый 2 2 5 3 2" xfId="10384" xr:uid="{00000000-0005-0000-0000-0000CD340000}"/>
    <cellStyle name="Финансовый 2 2 5 3 2 2" xfId="13059" xr:uid="{00000000-0005-0000-0000-0000CE340000}"/>
    <cellStyle name="Финансовый 2 2 5 3 2 3" xfId="14848" xr:uid="{00000000-0005-0000-0000-0000CF340000}"/>
    <cellStyle name="Финансовый 2 2 5 3 3" xfId="10385" xr:uid="{00000000-0005-0000-0000-0000D0340000}"/>
    <cellStyle name="Финансовый 2 2 5 3 4" xfId="10386" xr:uid="{00000000-0005-0000-0000-0000D1340000}"/>
    <cellStyle name="Финансовый 2 2 5 3 5" xfId="10387" xr:uid="{00000000-0005-0000-0000-0000D2340000}"/>
    <cellStyle name="Финансовый 2 2 5 3 6" xfId="10388" xr:uid="{00000000-0005-0000-0000-0000D3340000}"/>
    <cellStyle name="Финансовый 2 2 5 3 7" xfId="10389" xr:uid="{00000000-0005-0000-0000-0000D4340000}"/>
    <cellStyle name="Финансовый 2 2 5 3 8" xfId="10390" xr:uid="{00000000-0005-0000-0000-0000D5340000}"/>
    <cellStyle name="Финансовый 2 2 5 3 9" xfId="10391" xr:uid="{00000000-0005-0000-0000-0000D6340000}"/>
    <cellStyle name="Финансовый 2 2 5 4" xfId="10392" xr:uid="{00000000-0005-0000-0000-0000D7340000}"/>
    <cellStyle name="Финансовый 2 2 5 4 2" xfId="14849" xr:uid="{00000000-0005-0000-0000-0000D8340000}"/>
    <cellStyle name="Финансовый 2 2 5 5" xfId="10393" xr:uid="{00000000-0005-0000-0000-0000D9340000}"/>
    <cellStyle name="Финансовый 2 2 5 6" xfId="10394" xr:uid="{00000000-0005-0000-0000-0000DA340000}"/>
    <cellStyle name="Финансовый 2 2 5 7" xfId="10395" xr:uid="{00000000-0005-0000-0000-0000DB340000}"/>
    <cellStyle name="Финансовый 2 2 5 8" xfId="10396" xr:uid="{00000000-0005-0000-0000-0000DC340000}"/>
    <cellStyle name="Финансовый 2 2 5 9" xfId="10397" xr:uid="{00000000-0005-0000-0000-0000DD340000}"/>
    <cellStyle name="Финансовый 2 2 6" xfId="10398" xr:uid="{00000000-0005-0000-0000-0000DE340000}"/>
    <cellStyle name="Финансовый 2 2 6 10" xfId="10399" xr:uid="{00000000-0005-0000-0000-0000DF340000}"/>
    <cellStyle name="Финансовый 2 2 6 11" xfId="10400" xr:uid="{00000000-0005-0000-0000-0000E0340000}"/>
    <cellStyle name="Финансовый 2 2 6 12" xfId="10401" xr:uid="{00000000-0005-0000-0000-0000E1340000}"/>
    <cellStyle name="Финансовый 2 2 6 13" xfId="10402" xr:uid="{00000000-0005-0000-0000-0000E2340000}"/>
    <cellStyle name="Финансовый 2 2 6 14" xfId="10403" xr:uid="{00000000-0005-0000-0000-0000E3340000}"/>
    <cellStyle name="Финансовый 2 2 6 15" xfId="10404" xr:uid="{00000000-0005-0000-0000-0000E4340000}"/>
    <cellStyle name="Финансовый 2 2 6 16" xfId="14850" xr:uid="{00000000-0005-0000-0000-0000E5340000}"/>
    <cellStyle name="Финансовый 2 2 6 2" xfId="10405" xr:uid="{00000000-0005-0000-0000-0000E6340000}"/>
    <cellStyle name="Финансовый 2 2 6 2 10" xfId="10406" xr:uid="{00000000-0005-0000-0000-0000E7340000}"/>
    <cellStyle name="Финансовый 2 2 6 2 11" xfId="10407" xr:uid="{00000000-0005-0000-0000-0000E8340000}"/>
    <cellStyle name="Финансовый 2 2 6 2 12" xfId="10408" xr:uid="{00000000-0005-0000-0000-0000E9340000}"/>
    <cellStyle name="Финансовый 2 2 6 2 13" xfId="10409" xr:uid="{00000000-0005-0000-0000-0000EA340000}"/>
    <cellStyle name="Финансовый 2 2 6 2 14" xfId="10410" xr:uid="{00000000-0005-0000-0000-0000EB340000}"/>
    <cellStyle name="Финансовый 2 2 6 2 2" xfId="10411" xr:uid="{00000000-0005-0000-0000-0000EC340000}"/>
    <cellStyle name="Финансовый 2 2 6 2 3" xfId="10412" xr:uid="{00000000-0005-0000-0000-0000ED340000}"/>
    <cellStyle name="Финансовый 2 2 6 2 3 2" xfId="14851" xr:uid="{00000000-0005-0000-0000-0000EE340000}"/>
    <cellStyle name="Финансовый 2 2 6 2 4" xfId="10413" xr:uid="{00000000-0005-0000-0000-0000EF340000}"/>
    <cellStyle name="Финансовый 2 2 6 2 5" xfId="10414" xr:uid="{00000000-0005-0000-0000-0000F0340000}"/>
    <cellStyle name="Финансовый 2 2 6 2 6" xfId="10415" xr:uid="{00000000-0005-0000-0000-0000F1340000}"/>
    <cellStyle name="Финансовый 2 2 6 2 7" xfId="10416" xr:uid="{00000000-0005-0000-0000-0000F2340000}"/>
    <cellStyle name="Финансовый 2 2 6 2 8" xfId="10417" xr:uid="{00000000-0005-0000-0000-0000F3340000}"/>
    <cellStyle name="Финансовый 2 2 6 2 9" xfId="10418" xr:uid="{00000000-0005-0000-0000-0000F4340000}"/>
    <cellStyle name="Финансовый 2 2 6 3" xfId="10419" xr:uid="{00000000-0005-0000-0000-0000F5340000}"/>
    <cellStyle name="Финансовый 2 2 6 4" xfId="10420" xr:uid="{00000000-0005-0000-0000-0000F6340000}"/>
    <cellStyle name="Финансовый 2 2 6 4 2" xfId="14852" xr:uid="{00000000-0005-0000-0000-0000F7340000}"/>
    <cellStyle name="Финансовый 2 2 6 5" xfId="10421" xr:uid="{00000000-0005-0000-0000-0000F8340000}"/>
    <cellStyle name="Финансовый 2 2 6 6" xfId="10422" xr:uid="{00000000-0005-0000-0000-0000F9340000}"/>
    <cellStyle name="Финансовый 2 2 6 7" xfId="10423" xr:uid="{00000000-0005-0000-0000-0000FA340000}"/>
    <cellStyle name="Финансовый 2 2 6 8" xfId="10424" xr:uid="{00000000-0005-0000-0000-0000FB340000}"/>
    <cellStyle name="Финансовый 2 2 6 9" xfId="10425" xr:uid="{00000000-0005-0000-0000-0000FC340000}"/>
    <cellStyle name="Финансовый 2 2 7" xfId="10426" xr:uid="{00000000-0005-0000-0000-0000FD340000}"/>
    <cellStyle name="Финансовый 2 2 7 10" xfId="10427" xr:uid="{00000000-0005-0000-0000-0000FE340000}"/>
    <cellStyle name="Финансовый 2 2 7 11" xfId="10428" xr:uid="{00000000-0005-0000-0000-0000FF340000}"/>
    <cellStyle name="Финансовый 2 2 7 12" xfId="10429" xr:uid="{00000000-0005-0000-0000-000000350000}"/>
    <cellStyle name="Финансовый 2 2 7 13" xfId="10430" xr:uid="{00000000-0005-0000-0000-000001350000}"/>
    <cellStyle name="Финансовый 2 2 7 14" xfId="10431" xr:uid="{00000000-0005-0000-0000-000002350000}"/>
    <cellStyle name="Финансовый 2 2 7 15" xfId="10432" xr:uid="{00000000-0005-0000-0000-000003350000}"/>
    <cellStyle name="Финансовый 2 2 7 16" xfId="14853" xr:uid="{00000000-0005-0000-0000-000004350000}"/>
    <cellStyle name="Финансовый 2 2 7 2" xfId="10433" xr:uid="{00000000-0005-0000-0000-000005350000}"/>
    <cellStyle name="Финансовый 2 2 7 2 10" xfId="10434" xr:uid="{00000000-0005-0000-0000-000006350000}"/>
    <cellStyle name="Финансовый 2 2 7 2 11" xfId="10435" xr:uid="{00000000-0005-0000-0000-000007350000}"/>
    <cellStyle name="Финансовый 2 2 7 2 12" xfId="10436" xr:uid="{00000000-0005-0000-0000-000008350000}"/>
    <cellStyle name="Финансовый 2 2 7 2 13" xfId="10437" xr:uid="{00000000-0005-0000-0000-000009350000}"/>
    <cellStyle name="Финансовый 2 2 7 2 14" xfId="10438" xr:uid="{00000000-0005-0000-0000-00000A350000}"/>
    <cellStyle name="Финансовый 2 2 7 2 2" xfId="10439" xr:uid="{00000000-0005-0000-0000-00000B350000}"/>
    <cellStyle name="Финансовый 2 2 7 2 3" xfId="10440" xr:uid="{00000000-0005-0000-0000-00000C350000}"/>
    <cellStyle name="Финансовый 2 2 7 2 3 2" xfId="14854" xr:uid="{00000000-0005-0000-0000-00000D350000}"/>
    <cellStyle name="Финансовый 2 2 7 2 4" xfId="10441" xr:uid="{00000000-0005-0000-0000-00000E350000}"/>
    <cellStyle name="Финансовый 2 2 7 2 5" xfId="10442" xr:uid="{00000000-0005-0000-0000-00000F350000}"/>
    <cellStyle name="Финансовый 2 2 7 2 6" xfId="10443" xr:uid="{00000000-0005-0000-0000-000010350000}"/>
    <cellStyle name="Финансовый 2 2 7 2 7" xfId="10444" xr:uid="{00000000-0005-0000-0000-000011350000}"/>
    <cellStyle name="Финансовый 2 2 7 2 8" xfId="10445" xr:uid="{00000000-0005-0000-0000-000012350000}"/>
    <cellStyle name="Финансовый 2 2 7 2 9" xfId="10446" xr:uid="{00000000-0005-0000-0000-000013350000}"/>
    <cellStyle name="Финансовый 2 2 7 3" xfId="10447" xr:uid="{00000000-0005-0000-0000-000014350000}"/>
    <cellStyle name="Финансовый 2 2 7 4" xfId="10448" xr:uid="{00000000-0005-0000-0000-000015350000}"/>
    <cellStyle name="Финансовый 2 2 7 4 2" xfId="14855" xr:uid="{00000000-0005-0000-0000-000016350000}"/>
    <cellStyle name="Финансовый 2 2 7 5" xfId="10449" xr:uid="{00000000-0005-0000-0000-000017350000}"/>
    <cellStyle name="Финансовый 2 2 7 6" xfId="10450" xr:uid="{00000000-0005-0000-0000-000018350000}"/>
    <cellStyle name="Финансовый 2 2 7 7" xfId="10451" xr:uid="{00000000-0005-0000-0000-000019350000}"/>
    <cellStyle name="Финансовый 2 2 7 8" xfId="10452" xr:uid="{00000000-0005-0000-0000-00001A350000}"/>
    <cellStyle name="Финансовый 2 2 7 9" xfId="10453" xr:uid="{00000000-0005-0000-0000-00001B350000}"/>
    <cellStyle name="Финансовый 2 2 8" xfId="10454" xr:uid="{00000000-0005-0000-0000-00001C350000}"/>
    <cellStyle name="Финансовый 2 2 8 10" xfId="10455" xr:uid="{00000000-0005-0000-0000-00001D350000}"/>
    <cellStyle name="Финансовый 2 2 8 11" xfId="10456" xr:uid="{00000000-0005-0000-0000-00001E350000}"/>
    <cellStyle name="Финансовый 2 2 8 12" xfId="10457" xr:uid="{00000000-0005-0000-0000-00001F350000}"/>
    <cellStyle name="Финансовый 2 2 8 13" xfId="10458" xr:uid="{00000000-0005-0000-0000-000020350000}"/>
    <cellStyle name="Финансовый 2 2 8 14" xfId="10459" xr:uid="{00000000-0005-0000-0000-000021350000}"/>
    <cellStyle name="Финансовый 2 2 8 15" xfId="14856" xr:uid="{00000000-0005-0000-0000-000022350000}"/>
    <cellStyle name="Финансовый 2 2 8 2" xfId="10460" xr:uid="{00000000-0005-0000-0000-000023350000}"/>
    <cellStyle name="Финансовый 2 2 8 3" xfId="10461" xr:uid="{00000000-0005-0000-0000-000024350000}"/>
    <cellStyle name="Финансовый 2 2 8 3 2" xfId="14857" xr:uid="{00000000-0005-0000-0000-000025350000}"/>
    <cellStyle name="Финансовый 2 2 8 4" xfId="10462" xr:uid="{00000000-0005-0000-0000-000026350000}"/>
    <cellStyle name="Финансовый 2 2 8 5" xfId="10463" xr:uid="{00000000-0005-0000-0000-000027350000}"/>
    <cellStyle name="Финансовый 2 2 8 6" xfId="10464" xr:uid="{00000000-0005-0000-0000-000028350000}"/>
    <cellStyle name="Финансовый 2 2 8 7" xfId="10465" xr:uid="{00000000-0005-0000-0000-000029350000}"/>
    <cellStyle name="Финансовый 2 2 8 8" xfId="10466" xr:uid="{00000000-0005-0000-0000-00002A350000}"/>
    <cellStyle name="Финансовый 2 2 8 9" xfId="10467" xr:uid="{00000000-0005-0000-0000-00002B350000}"/>
    <cellStyle name="Финансовый 2 2 9" xfId="10468" xr:uid="{00000000-0005-0000-0000-00002C350000}"/>
    <cellStyle name="Финансовый 2 2 9 2" xfId="10469" xr:uid="{00000000-0005-0000-0000-00002D350000}"/>
    <cellStyle name="Финансовый 2 2 9 3" xfId="10470" xr:uid="{00000000-0005-0000-0000-00002E350000}"/>
    <cellStyle name="Финансовый 2 2 9 3 2" xfId="14859" xr:uid="{00000000-0005-0000-0000-00002F350000}"/>
    <cellStyle name="Финансовый 2 2 9 4" xfId="14858" xr:uid="{00000000-0005-0000-0000-000030350000}"/>
    <cellStyle name="Финансовый 2 2_2 Экспертиза ПБ" xfId="10471" xr:uid="{00000000-0005-0000-0000-000031350000}"/>
    <cellStyle name="Финансовый 2 20" xfId="10472" xr:uid="{00000000-0005-0000-0000-000032350000}"/>
    <cellStyle name="Финансовый 2 20 2" xfId="14860" xr:uid="{00000000-0005-0000-0000-000033350000}"/>
    <cellStyle name="Финансовый 2 21" xfId="10473" xr:uid="{00000000-0005-0000-0000-000034350000}"/>
    <cellStyle name="Финансовый 2 21 2" xfId="14861" xr:uid="{00000000-0005-0000-0000-000035350000}"/>
    <cellStyle name="Финансовый 2 22" xfId="10474" xr:uid="{00000000-0005-0000-0000-000036350000}"/>
    <cellStyle name="Финансовый 2 22 2" xfId="14862" xr:uid="{00000000-0005-0000-0000-000037350000}"/>
    <cellStyle name="Финансовый 2 23" xfId="10475" xr:uid="{00000000-0005-0000-0000-000038350000}"/>
    <cellStyle name="Финансовый 2 23 2" xfId="14863" xr:uid="{00000000-0005-0000-0000-000039350000}"/>
    <cellStyle name="Финансовый 2 24" xfId="10476" xr:uid="{00000000-0005-0000-0000-00003A350000}"/>
    <cellStyle name="Финансовый 2 24 2" xfId="14864" xr:uid="{00000000-0005-0000-0000-00003B350000}"/>
    <cellStyle name="Финансовый 2 25" xfId="10477" xr:uid="{00000000-0005-0000-0000-00003C350000}"/>
    <cellStyle name="Финансовый 2 25 2" xfId="14865" xr:uid="{00000000-0005-0000-0000-00003D350000}"/>
    <cellStyle name="Финансовый 2 26" xfId="10478" xr:uid="{00000000-0005-0000-0000-00003E350000}"/>
    <cellStyle name="Финансовый 2 26 2" xfId="14866" xr:uid="{00000000-0005-0000-0000-00003F350000}"/>
    <cellStyle name="Финансовый 2 27" xfId="10479" xr:uid="{00000000-0005-0000-0000-000040350000}"/>
    <cellStyle name="Финансовый 2 27 2" xfId="14867" xr:uid="{00000000-0005-0000-0000-000041350000}"/>
    <cellStyle name="Финансовый 2 28" xfId="10480" xr:uid="{00000000-0005-0000-0000-000042350000}"/>
    <cellStyle name="Финансовый 2 28 2" xfId="14868" xr:uid="{00000000-0005-0000-0000-000043350000}"/>
    <cellStyle name="Финансовый 2 29" xfId="10481" xr:uid="{00000000-0005-0000-0000-000044350000}"/>
    <cellStyle name="Финансовый 2 29 2" xfId="14869" xr:uid="{00000000-0005-0000-0000-000045350000}"/>
    <cellStyle name="Финансовый 2 3" xfId="10482" xr:uid="{00000000-0005-0000-0000-000046350000}"/>
    <cellStyle name="Финансовый 2 3 10" xfId="10483" xr:uid="{00000000-0005-0000-0000-000047350000}"/>
    <cellStyle name="Финансовый 2 3 11" xfId="10484" xr:uid="{00000000-0005-0000-0000-000048350000}"/>
    <cellStyle name="Финансовый 2 3 12" xfId="10485" xr:uid="{00000000-0005-0000-0000-000049350000}"/>
    <cellStyle name="Финансовый 2 3 13" xfId="10486" xr:uid="{00000000-0005-0000-0000-00004A350000}"/>
    <cellStyle name="Финансовый 2 3 14" xfId="10487" xr:uid="{00000000-0005-0000-0000-00004B350000}"/>
    <cellStyle name="Финансовый 2 3 15" xfId="10488" xr:uid="{00000000-0005-0000-0000-00004C350000}"/>
    <cellStyle name="Финансовый 2 3 16" xfId="10489" xr:uid="{00000000-0005-0000-0000-00004D350000}"/>
    <cellStyle name="Финансовый 2 3 17" xfId="10490" xr:uid="{00000000-0005-0000-0000-00004E350000}"/>
    <cellStyle name="Финансовый 2 3 18" xfId="10491" xr:uid="{00000000-0005-0000-0000-00004F350000}"/>
    <cellStyle name="Финансовый 2 3 19" xfId="10492" xr:uid="{00000000-0005-0000-0000-000050350000}"/>
    <cellStyle name="Финансовый 2 3 2" xfId="10493" xr:uid="{00000000-0005-0000-0000-000051350000}"/>
    <cellStyle name="Финансовый 2 3 2 10" xfId="10494" xr:uid="{00000000-0005-0000-0000-000052350000}"/>
    <cellStyle name="Финансовый 2 3 2 11" xfId="10495" xr:uid="{00000000-0005-0000-0000-000053350000}"/>
    <cellStyle name="Финансовый 2 3 2 12" xfId="10496" xr:uid="{00000000-0005-0000-0000-000054350000}"/>
    <cellStyle name="Финансовый 2 3 2 13" xfId="10497" xr:uid="{00000000-0005-0000-0000-000055350000}"/>
    <cellStyle name="Финансовый 2 3 2 14" xfId="10498" xr:uid="{00000000-0005-0000-0000-000056350000}"/>
    <cellStyle name="Финансовый 2 3 2 15" xfId="10499" xr:uid="{00000000-0005-0000-0000-000057350000}"/>
    <cellStyle name="Финансовый 2 3 2 16" xfId="10500" xr:uid="{00000000-0005-0000-0000-000058350000}"/>
    <cellStyle name="Финансовый 2 3 2 17" xfId="13061" xr:uid="{00000000-0005-0000-0000-000059350000}"/>
    <cellStyle name="Финансовый 2 3 2 18" xfId="14871" xr:uid="{00000000-0005-0000-0000-00005A350000}"/>
    <cellStyle name="Финансовый 2 3 2 2" xfId="10501" xr:uid="{00000000-0005-0000-0000-00005B350000}"/>
    <cellStyle name="Финансовый 2 3 2 2 10" xfId="10502" xr:uid="{00000000-0005-0000-0000-00005C350000}"/>
    <cellStyle name="Финансовый 2 3 2 2 11" xfId="10503" xr:uid="{00000000-0005-0000-0000-00005D350000}"/>
    <cellStyle name="Финансовый 2 3 2 2 12" xfId="10504" xr:uid="{00000000-0005-0000-0000-00005E350000}"/>
    <cellStyle name="Финансовый 2 3 2 2 13" xfId="10505" xr:uid="{00000000-0005-0000-0000-00005F350000}"/>
    <cellStyle name="Финансовый 2 3 2 2 14" xfId="10506" xr:uid="{00000000-0005-0000-0000-000060350000}"/>
    <cellStyle name="Финансовый 2 3 2 2 15" xfId="10507" xr:uid="{00000000-0005-0000-0000-000061350000}"/>
    <cellStyle name="Финансовый 2 3 2 2 16" xfId="13062" xr:uid="{00000000-0005-0000-0000-000062350000}"/>
    <cellStyle name="Финансовый 2 3 2 2 17" xfId="14872" xr:uid="{00000000-0005-0000-0000-000063350000}"/>
    <cellStyle name="Финансовый 2 3 2 2 2" xfId="10508" xr:uid="{00000000-0005-0000-0000-000064350000}"/>
    <cellStyle name="Финансовый 2 3 2 2 2 10" xfId="10509" xr:uid="{00000000-0005-0000-0000-000065350000}"/>
    <cellStyle name="Финансовый 2 3 2 2 2 11" xfId="10510" xr:uid="{00000000-0005-0000-0000-000066350000}"/>
    <cellStyle name="Финансовый 2 3 2 2 2 12" xfId="10511" xr:uid="{00000000-0005-0000-0000-000067350000}"/>
    <cellStyle name="Финансовый 2 3 2 2 2 13" xfId="10512" xr:uid="{00000000-0005-0000-0000-000068350000}"/>
    <cellStyle name="Финансовый 2 3 2 2 2 14" xfId="10513" xr:uid="{00000000-0005-0000-0000-000069350000}"/>
    <cellStyle name="Финансовый 2 3 2 2 2 15" xfId="14873" xr:uid="{00000000-0005-0000-0000-00006A350000}"/>
    <cellStyle name="Финансовый 2 3 2 2 2 2" xfId="10514" xr:uid="{00000000-0005-0000-0000-00006B350000}"/>
    <cellStyle name="Финансовый 2 3 2 2 2 2 2" xfId="10515" xr:uid="{00000000-0005-0000-0000-00006C350000}"/>
    <cellStyle name="Финансовый 2 3 2 2 2 2 3" xfId="10516" xr:uid="{00000000-0005-0000-0000-00006D350000}"/>
    <cellStyle name="Финансовый 2 3 2 2 2 2 3 2" xfId="14874" xr:uid="{00000000-0005-0000-0000-00006E350000}"/>
    <cellStyle name="Финансовый 2 3 2 2 2 3" xfId="10517" xr:uid="{00000000-0005-0000-0000-00006F350000}"/>
    <cellStyle name="Финансовый 2 3 2 2 2 3 2" xfId="10518" xr:uid="{00000000-0005-0000-0000-000070350000}"/>
    <cellStyle name="Финансовый 2 3 2 2 2 3 3" xfId="10519" xr:uid="{00000000-0005-0000-0000-000071350000}"/>
    <cellStyle name="Финансовый 2 3 2 2 2 3 3 2" xfId="14875" xr:uid="{00000000-0005-0000-0000-000072350000}"/>
    <cellStyle name="Финансовый 2 3 2 2 2 4" xfId="10520" xr:uid="{00000000-0005-0000-0000-000073350000}"/>
    <cellStyle name="Финансовый 2 3 2 2 2 5" xfId="10521" xr:uid="{00000000-0005-0000-0000-000074350000}"/>
    <cellStyle name="Финансовый 2 3 2 2 2 5 2" xfId="14876" xr:uid="{00000000-0005-0000-0000-000075350000}"/>
    <cellStyle name="Финансовый 2 3 2 2 2 6" xfId="10522" xr:uid="{00000000-0005-0000-0000-000076350000}"/>
    <cellStyle name="Финансовый 2 3 2 2 2 7" xfId="10523" xr:uid="{00000000-0005-0000-0000-000077350000}"/>
    <cellStyle name="Финансовый 2 3 2 2 2 8" xfId="10524" xr:uid="{00000000-0005-0000-0000-000078350000}"/>
    <cellStyle name="Финансовый 2 3 2 2 2 9" xfId="10525" xr:uid="{00000000-0005-0000-0000-000079350000}"/>
    <cellStyle name="Финансовый 2 3 2 2 3" xfId="10526" xr:uid="{00000000-0005-0000-0000-00007A350000}"/>
    <cellStyle name="Финансовый 2 3 2 2 4" xfId="10527" xr:uid="{00000000-0005-0000-0000-00007B350000}"/>
    <cellStyle name="Финансовый 2 3 2 2 4 2" xfId="14877" xr:uid="{00000000-0005-0000-0000-00007C350000}"/>
    <cellStyle name="Финансовый 2 3 2 2 5" xfId="10528" xr:uid="{00000000-0005-0000-0000-00007D350000}"/>
    <cellStyle name="Финансовый 2 3 2 2 6" xfId="10529" xr:uid="{00000000-0005-0000-0000-00007E350000}"/>
    <cellStyle name="Финансовый 2 3 2 2 7" xfId="10530" xr:uid="{00000000-0005-0000-0000-00007F350000}"/>
    <cellStyle name="Финансовый 2 3 2 2 8" xfId="10531" xr:uid="{00000000-0005-0000-0000-000080350000}"/>
    <cellStyle name="Финансовый 2 3 2 2 9" xfId="10532" xr:uid="{00000000-0005-0000-0000-000081350000}"/>
    <cellStyle name="Финансовый 2 3 2 3" xfId="10533" xr:uid="{00000000-0005-0000-0000-000082350000}"/>
    <cellStyle name="Финансовый 2 3 2 3 10" xfId="10534" xr:uid="{00000000-0005-0000-0000-000083350000}"/>
    <cellStyle name="Финансовый 2 3 2 3 11" xfId="10535" xr:uid="{00000000-0005-0000-0000-000084350000}"/>
    <cellStyle name="Финансовый 2 3 2 3 12" xfId="10536" xr:uid="{00000000-0005-0000-0000-000085350000}"/>
    <cellStyle name="Финансовый 2 3 2 3 13" xfId="10537" xr:uid="{00000000-0005-0000-0000-000086350000}"/>
    <cellStyle name="Финансовый 2 3 2 3 14" xfId="10538" xr:uid="{00000000-0005-0000-0000-000087350000}"/>
    <cellStyle name="Финансовый 2 3 2 3 2" xfId="10539" xr:uid="{00000000-0005-0000-0000-000088350000}"/>
    <cellStyle name="Финансовый 2 3 2 3 3" xfId="10540" xr:uid="{00000000-0005-0000-0000-000089350000}"/>
    <cellStyle name="Финансовый 2 3 2 3 3 2" xfId="14878" xr:uid="{00000000-0005-0000-0000-00008A350000}"/>
    <cellStyle name="Финансовый 2 3 2 3 4" xfId="10541" xr:uid="{00000000-0005-0000-0000-00008B350000}"/>
    <cellStyle name="Финансовый 2 3 2 3 5" xfId="10542" xr:uid="{00000000-0005-0000-0000-00008C350000}"/>
    <cellStyle name="Финансовый 2 3 2 3 6" xfId="10543" xr:uid="{00000000-0005-0000-0000-00008D350000}"/>
    <cellStyle name="Финансовый 2 3 2 3 7" xfId="10544" xr:uid="{00000000-0005-0000-0000-00008E350000}"/>
    <cellStyle name="Финансовый 2 3 2 3 8" xfId="10545" xr:uid="{00000000-0005-0000-0000-00008F350000}"/>
    <cellStyle name="Финансовый 2 3 2 3 9" xfId="10546" xr:uid="{00000000-0005-0000-0000-000090350000}"/>
    <cellStyle name="Финансовый 2 3 2 4" xfId="10547" xr:uid="{00000000-0005-0000-0000-000091350000}"/>
    <cellStyle name="Финансовый 2 3 2 4 2" xfId="10548" xr:uid="{00000000-0005-0000-0000-000092350000}"/>
    <cellStyle name="Финансовый 2 3 2 4 3" xfId="10549" xr:uid="{00000000-0005-0000-0000-000093350000}"/>
    <cellStyle name="Финансовый 2 3 2 4 3 2" xfId="14879" xr:uid="{00000000-0005-0000-0000-000094350000}"/>
    <cellStyle name="Финансовый 2 3 2 5" xfId="10550" xr:uid="{00000000-0005-0000-0000-000095350000}"/>
    <cellStyle name="Финансовый 2 3 2 5 2" xfId="10551" xr:uid="{00000000-0005-0000-0000-000096350000}"/>
    <cellStyle name="Финансовый 2 3 2 5 3" xfId="10552" xr:uid="{00000000-0005-0000-0000-000097350000}"/>
    <cellStyle name="Финансовый 2 3 2 5 3 2" xfId="14880" xr:uid="{00000000-0005-0000-0000-000098350000}"/>
    <cellStyle name="Финансовый 2 3 2 6" xfId="10553" xr:uid="{00000000-0005-0000-0000-000099350000}"/>
    <cellStyle name="Финансовый 2 3 2 6 2" xfId="10554" xr:uid="{00000000-0005-0000-0000-00009A350000}"/>
    <cellStyle name="Финансовый 2 3 2 6 3" xfId="10555" xr:uid="{00000000-0005-0000-0000-00009B350000}"/>
    <cellStyle name="Финансовый 2 3 2 6 3 2" xfId="14881" xr:uid="{00000000-0005-0000-0000-00009C350000}"/>
    <cellStyle name="Финансовый 2 3 2 7" xfId="10556" xr:uid="{00000000-0005-0000-0000-00009D350000}"/>
    <cellStyle name="Финансовый 2 3 2 7 2" xfId="10557" xr:uid="{00000000-0005-0000-0000-00009E350000}"/>
    <cellStyle name="Финансовый 2 3 2 7 3" xfId="10558" xr:uid="{00000000-0005-0000-0000-00009F350000}"/>
    <cellStyle name="Финансовый 2 3 2 7 3 2" xfId="14882" xr:uid="{00000000-0005-0000-0000-0000A0350000}"/>
    <cellStyle name="Финансовый 2 3 2 8" xfId="10559" xr:uid="{00000000-0005-0000-0000-0000A1350000}"/>
    <cellStyle name="Финансовый 2 3 2 8 2" xfId="14883" xr:uid="{00000000-0005-0000-0000-0000A2350000}"/>
    <cellStyle name="Финансовый 2 3 2 9" xfId="10560" xr:uid="{00000000-0005-0000-0000-0000A3350000}"/>
    <cellStyle name="Финансовый 2 3 2 9 2" xfId="14884" xr:uid="{00000000-0005-0000-0000-0000A4350000}"/>
    <cellStyle name="Финансовый 2 3 20" xfId="10561" xr:uid="{00000000-0005-0000-0000-0000A5350000}"/>
    <cellStyle name="Финансовый 2 3 21" xfId="13060" xr:uid="{00000000-0005-0000-0000-0000A6350000}"/>
    <cellStyle name="Финансовый 2 3 22" xfId="14870" xr:uid="{00000000-0005-0000-0000-0000A7350000}"/>
    <cellStyle name="Финансовый 2 3 3" xfId="10562" xr:uid="{00000000-0005-0000-0000-0000A8350000}"/>
    <cellStyle name="Финансовый 2 3 3 10" xfId="10563" xr:uid="{00000000-0005-0000-0000-0000A9350000}"/>
    <cellStyle name="Финансовый 2 3 3 11" xfId="10564" xr:uid="{00000000-0005-0000-0000-0000AA350000}"/>
    <cellStyle name="Финансовый 2 3 3 12" xfId="10565" xr:uid="{00000000-0005-0000-0000-0000AB350000}"/>
    <cellStyle name="Финансовый 2 3 3 13" xfId="10566" xr:uid="{00000000-0005-0000-0000-0000AC350000}"/>
    <cellStyle name="Финансовый 2 3 3 14" xfId="10567" xr:uid="{00000000-0005-0000-0000-0000AD350000}"/>
    <cellStyle name="Финансовый 2 3 3 15" xfId="10568" xr:uid="{00000000-0005-0000-0000-0000AE350000}"/>
    <cellStyle name="Финансовый 2 3 3 16" xfId="10569" xr:uid="{00000000-0005-0000-0000-0000AF350000}"/>
    <cellStyle name="Финансовый 2 3 3 17" xfId="13063" xr:uid="{00000000-0005-0000-0000-0000B0350000}"/>
    <cellStyle name="Финансовый 2 3 3 18" xfId="14885" xr:uid="{00000000-0005-0000-0000-0000B1350000}"/>
    <cellStyle name="Финансовый 2 3 3 2" xfId="10570" xr:uid="{00000000-0005-0000-0000-0000B2350000}"/>
    <cellStyle name="Финансовый 2 3 3 2 10" xfId="10571" xr:uid="{00000000-0005-0000-0000-0000B3350000}"/>
    <cellStyle name="Финансовый 2 3 3 2 11" xfId="10572" xr:uid="{00000000-0005-0000-0000-0000B4350000}"/>
    <cellStyle name="Финансовый 2 3 3 2 12" xfId="10573" xr:uid="{00000000-0005-0000-0000-0000B5350000}"/>
    <cellStyle name="Финансовый 2 3 3 2 13" xfId="10574" xr:uid="{00000000-0005-0000-0000-0000B6350000}"/>
    <cellStyle name="Финансовый 2 3 3 2 14" xfId="10575" xr:uid="{00000000-0005-0000-0000-0000B7350000}"/>
    <cellStyle name="Финансовый 2 3 3 2 15" xfId="10576" xr:uid="{00000000-0005-0000-0000-0000B8350000}"/>
    <cellStyle name="Финансовый 2 3 3 2 2" xfId="10577" xr:uid="{00000000-0005-0000-0000-0000B9350000}"/>
    <cellStyle name="Финансовый 2 3 3 2 2 10" xfId="10578" xr:uid="{00000000-0005-0000-0000-0000BA350000}"/>
    <cellStyle name="Финансовый 2 3 3 2 2 11" xfId="10579" xr:uid="{00000000-0005-0000-0000-0000BB350000}"/>
    <cellStyle name="Финансовый 2 3 3 2 2 12" xfId="10580" xr:uid="{00000000-0005-0000-0000-0000BC350000}"/>
    <cellStyle name="Финансовый 2 3 3 2 2 13" xfId="10581" xr:uid="{00000000-0005-0000-0000-0000BD350000}"/>
    <cellStyle name="Финансовый 2 3 3 2 2 14" xfId="10582" xr:uid="{00000000-0005-0000-0000-0000BE350000}"/>
    <cellStyle name="Финансовый 2 3 3 2 2 2" xfId="10583" xr:uid="{00000000-0005-0000-0000-0000BF350000}"/>
    <cellStyle name="Финансовый 2 3 3 2 2 2 2" xfId="10584" xr:uid="{00000000-0005-0000-0000-0000C0350000}"/>
    <cellStyle name="Финансовый 2 3 3 2 2 2 3" xfId="10585" xr:uid="{00000000-0005-0000-0000-0000C1350000}"/>
    <cellStyle name="Финансовый 2 3 3 2 2 2 3 2" xfId="14886" xr:uid="{00000000-0005-0000-0000-0000C2350000}"/>
    <cellStyle name="Финансовый 2 3 3 2 2 3" xfId="10586" xr:uid="{00000000-0005-0000-0000-0000C3350000}"/>
    <cellStyle name="Финансовый 2 3 3 2 2 4" xfId="10587" xr:uid="{00000000-0005-0000-0000-0000C4350000}"/>
    <cellStyle name="Финансовый 2 3 3 2 2 4 2" xfId="14887" xr:uid="{00000000-0005-0000-0000-0000C5350000}"/>
    <cellStyle name="Финансовый 2 3 3 2 2 5" xfId="10588" xr:uid="{00000000-0005-0000-0000-0000C6350000}"/>
    <cellStyle name="Финансовый 2 3 3 2 2 6" xfId="10589" xr:uid="{00000000-0005-0000-0000-0000C7350000}"/>
    <cellStyle name="Финансовый 2 3 3 2 2 7" xfId="10590" xr:uid="{00000000-0005-0000-0000-0000C8350000}"/>
    <cellStyle name="Финансовый 2 3 3 2 2 8" xfId="10591" xr:uid="{00000000-0005-0000-0000-0000C9350000}"/>
    <cellStyle name="Финансовый 2 3 3 2 2 9" xfId="10592" xr:uid="{00000000-0005-0000-0000-0000CA350000}"/>
    <cellStyle name="Финансовый 2 3 3 2 3" xfId="10593" xr:uid="{00000000-0005-0000-0000-0000CB350000}"/>
    <cellStyle name="Финансовый 2 3 3 2 4" xfId="10594" xr:uid="{00000000-0005-0000-0000-0000CC350000}"/>
    <cellStyle name="Финансовый 2 3 3 2 4 2" xfId="14888" xr:uid="{00000000-0005-0000-0000-0000CD350000}"/>
    <cellStyle name="Финансовый 2 3 3 2 5" xfId="10595" xr:uid="{00000000-0005-0000-0000-0000CE350000}"/>
    <cellStyle name="Финансовый 2 3 3 2 6" xfId="10596" xr:uid="{00000000-0005-0000-0000-0000CF350000}"/>
    <cellStyle name="Финансовый 2 3 3 2 7" xfId="10597" xr:uid="{00000000-0005-0000-0000-0000D0350000}"/>
    <cellStyle name="Финансовый 2 3 3 2 8" xfId="10598" xr:uid="{00000000-0005-0000-0000-0000D1350000}"/>
    <cellStyle name="Финансовый 2 3 3 2 9" xfId="10599" xr:uid="{00000000-0005-0000-0000-0000D2350000}"/>
    <cellStyle name="Финансовый 2 3 3 3" xfId="10600" xr:uid="{00000000-0005-0000-0000-0000D3350000}"/>
    <cellStyle name="Финансовый 2 3 3 3 10" xfId="10601" xr:uid="{00000000-0005-0000-0000-0000D4350000}"/>
    <cellStyle name="Финансовый 2 3 3 3 11" xfId="10602" xr:uid="{00000000-0005-0000-0000-0000D5350000}"/>
    <cellStyle name="Финансовый 2 3 3 3 12" xfId="10603" xr:uid="{00000000-0005-0000-0000-0000D6350000}"/>
    <cellStyle name="Финансовый 2 3 3 3 13" xfId="10604" xr:uid="{00000000-0005-0000-0000-0000D7350000}"/>
    <cellStyle name="Финансовый 2 3 3 3 14" xfId="10605" xr:uid="{00000000-0005-0000-0000-0000D8350000}"/>
    <cellStyle name="Финансовый 2 3 3 3 2" xfId="10606" xr:uid="{00000000-0005-0000-0000-0000D9350000}"/>
    <cellStyle name="Финансовый 2 3 3 3 3" xfId="10607" xr:uid="{00000000-0005-0000-0000-0000DA350000}"/>
    <cellStyle name="Финансовый 2 3 3 3 3 2" xfId="14889" xr:uid="{00000000-0005-0000-0000-0000DB350000}"/>
    <cellStyle name="Финансовый 2 3 3 3 4" xfId="10608" xr:uid="{00000000-0005-0000-0000-0000DC350000}"/>
    <cellStyle name="Финансовый 2 3 3 3 5" xfId="10609" xr:uid="{00000000-0005-0000-0000-0000DD350000}"/>
    <cellStyle name="Финансовый 2 3 3 3 6" xfId="10610" xr:uid="{00000000-0005-0000-0000-0000DE350000}"/>
    <cellStyle name="Финансовый 2 3 3 3 7" xfId="10611" xr:uid="{00000000-0005-0000-0000-0000DF350000}"/>
    <cellStyle name="Финансовый 2 3 3 3 8" xfId="10612" xr:uid="{00000000-0005-0000-0000-0000E0350000}"/>
    <cellStyle name="Финансовый 2 3 3 3 9" xfId="10613" xr:uid="{00000000-0005-0000-0000-0000E1350000}"/>
    <cellStyle name="Финансовый 2 3 3 4" xfId="10614" xr:uid="{00000000-0005-0000-0000-0000E2350000}"/>
    <cellStyle name="Финансовый 2 3 3 4 2" xfId="10615" xr:uid="{00000000-0005-0000-0000-0000E3350000}"/>
    <cellStyle name="Финансовый 2 3 3 4 2 2" xfId="14891" xr:uid="{00000000-0005-0000-0000-0000E4350000}"/>
    <cellStyle name="Финансовый 2 3 3 4 3" xfId="14890" xr:uid="{00000000-0005-0000-0000-0000E5350000}"/>
    <cellStyle name="Финансовый 2 3 3 5" xfId="10616" xr:uid="{00000000-0005-0000-0000-0000E6350000}"/>
    <cellStyle name="Финансовый 2 3 3 5 2" xfId="14892" xr:uid="{00000000-0005-0000-0000-0000E7350000}"/>
    <cellStyle name="Финансовый 2 3 3 6" xfId="10617" xr:uid="{00000000-0005-0000-0000-0000E8350000}"/>
    <cellStyle name="Финансовый 2 3 3 7" xfId="10618" xr:uid="{00000000-0005-0000-0000-0000E9350000}"/>
    <cellStyle name="Финансовый 2 3 3 8" xfId="10619" xr:uid="{00000000-0005-0000-0000-0000EA350000}"/>
    <cellStyle name="Финансовый 2 3 3 9" xfId="10620" xr:uid="{00000000-0005-0000-0000-0000EB350000}"/>
    <cellStyle name="Финансовый 2 3 4" xfId="10621" xr:uid="{00000000-0005-0000-0000-0000EC350000}"/>
    <cellStyle name="Финансовый 2 3 4 10" xfId="10622" xr:uid="{00000000-0005-0000-0000-0000ED350000}"/>
    <cellStyle name="Финансовый 2 3 4 11" xfId="10623" xr:uid="{00000000-0005-0000-0000-0000EE350000}"/>
    <cellStyle name="Финансовый 2 3 4 12" xfId="10624" xr:uid="{00000000-0005-0000-0000-0000EF350000}"/>
    <cellStyle name="Финансовый 2 3 4 13" xfId="10625" xr:uid="{00000000-0005-0000-0000-0000F0350000}"/>
    <cellStyle name="Финансовый 2 3 4 14" xfId="10626" xr:uid="{00000000-0005-0000-0000-0000F1350000}"/>
    <cellStyle name="Финансовый 2 3 4 15" xfId="10627" xr:uid="{00000000-0005-0000-0000-0000F2350000}"/>
    <cellStyle name="Финансовый 2 3 4 16" xfId="10628" xr:uid="{00000000-0005-0000-0000-0000F3350000}"/>
    <cellStyle name="Финансовый 2 3 4 17" xfId="13064" xr:uid="{00000000-0005-0000-0000-0000F4350000}"/>
    <cellStyle name="Финансовый 2 3 4 18" xfId="14893" xr:uid="{00000000-0005-0000-0000-0000F5350000}"/>
    <cellStyle name="Финансовый 2 3 4 2" xfId="10629" xr:uid="{00000000-0005-0000-0000-0000F6350000}"/>
    <cellStyle name="Финансовый 2 3 4 2 10" xfId="10630" xr:uid="{00000000-0005-0000-0000-0000F7350000}"/>
    <cellStyle name="Финансовый 2 3 4 2 11" xfId="10631" xr:uid="{00000000-0005-0000-0000-0000F8350000}"/>
    <cellStyle name="Финансовый 2 3 4 2 12" xfId="10632" xr:uid="{00000000-0005-0000-0000-0000F9350000}"/>
    <cellStyle name="Финансовый 2 3 4 2 13" xfId="10633" xr:uid="{00000000-0005-0000-0000-0000FA350000}"/>
    <cellStyle name="Финансовый 2 3 4 2 14" xfId="10634" xr:uid="{00000000-0005-0000-0000-0000FB350000}"/>
    <cellStyle name="Финансовый 2 3 4 2 15" xfId="10635" xr:uid="{00000000-0005-0000-0000-0000FC350000}"/>
    <cellStyle name="Финансовый 2 3 4 2 2" xfId="10636" xr:uid="{00000000-0005-0000-0000-0000FD350000}"/>
    <cellStyle name="Финансовый 2 3 4 2 2 10" xfId="10637" xr:uid="{00000000-0005-0000-0000-0000FE350000}"/>
    <cellStyle name="Финансовый 2 3 4 2 2 11" xfId="10638" xr:uid="{00000000-0005-0000-0000-0000FF350000}"/>
    <cellStyle name="Финансовый 2 3 4 2 2 12" xfId="10639" xr:uid="{00000000-0005-0000-0000-000000360000}"/>
    <cellStyle name="Финансовый 2 3 4 2 2 13" xfId="10640" xr:uid="{00000000-0005-0000-0000-000001360000}"/>
    <cellStyle name="Финансовый 2 3 4 2 2 14" xfId="10641" xr:uid="{00000000-0005-0000-0000-000002360000}"/>
    <cellStyle name="Финансовый 2 3 4 2 2 2" xfId="10642" xr:uid="{00000000-0005-0000-0000-000003360000}"/>
    <cellStyle name="Финансовый 2 3 4 2 2 3" xfId="10643" xr:uid="{00000000-0005-0000-0000-000004360000}"/>
    <cellStyle name="Финансовый 2 3 4 2 2 4" xfId="10644" xr:uid="{00000000-0005-0000-0000-000005360000}"/>
    <cellStyle name="Финансовый 2 3 4 2 2 5" xfId="10645" xr:uid="{00000000-0005-0000-0000-000006360000}"/>
    <cellStyle name="Финансовый 2 3 4 2 2 6" xfId="10646" xr:uid="{00000000-0005-0000-0000-000007360000}"/>
    <cellStyle name="Финансовый 2 3 4 2 2 7" xfId="10647" xr:uid="{00000000-0005-0000-0000-000008360000}"/>
    <cellStyle name="Финансовый 2 3 4 2 2 8" xfId="10648" xr:uid="{00000000-0005-0000-0000-000009360000}"/>
    <cellStyle name="Финансовый 2 3 4 2 2 9" xfId="10649" xr:uid="{00000000-0005-0000-0000-00000A360000}"/>
    <cellStyle name="Финансовый 2 3 4 2 3" xfId="10650" xr:uid="{00000000-0005-0000-0000-00000B360000}"/>
    <cellStyle name="Финансовый 2 3 4 2 3 2" xfId="14894" xr:uid="{00000000-0005-0000-0000-00000C360000}"/>
    <cellStyle name="Финансовый 2 3 4 2 4" xfId="10651" xr:uid="{00000000-0005-0000-0000-00000D360000}"/>
    <cellStyle name="Финансовый 2 3 4 2 5" xfId="10652" xr:uid="{00000000-0005-0000-0000-00000E360000}"/>
    <cellStyle name="Финансовый 2 3 4 2 6" xfId="10653" xr:uid="{00000000-0005-0000-0000-00000F360000}"/>
    <cellStyle name="Финансовый 2 3 4 2 7" xfId="10654" xr:uid="{00000000-0005-0000-0000-000010360000}"/>
    <cellStyle name="Финансовый 2 3 4 2 8" xfId="10655" xr:uid="{00000000-0005-0000-0000-000011360000}"/>
    <cellStyle name="Финансовый 2 3 4 2 9" xfId="10656" xr:uid="{00000000-0005-0000-0000-000012360000}"/>
    <cellStyle name="Финансовый 2 3 4 3" xfId="10657" xr:uid="{00000000-0005-0000-0000-000013360000}"/>
    <cellStyle name="Финансовый 2 3 4 3 10" xfId="10658" xr:uid="{00000000-0005-0000-0000-000014360000}"/>
    <cellStyle name="Финансовый 2 3 4 3 11" xfId="10659" xr:uid="{00000000-0005-0000-0000-000015360000}"/>
    <cellStyle name="Финансовый 2 3 4 3 12" xfId="10660" xr:uid="{00000000-0005-0000-0000-000016360000}"/>
    <cellStyle name="Финансовый 2 3 4 3 13" xfId="10661" xr:uid="{00000000-0005-0000-0000-000017360000}"/>
    <cellStyle name="Финансовый 2 3 4 3 14" xfId="10662" xr:uid="{00000000-0005-0000-0000-000018360000}"/>
    <cellStyle name="Финансовый 2 3 4 3 2" xfId="10663" xr:uid="{00000000-0005-0000-0000-000019360000}"/>
    <cellStyle name="Финансовый 2 3 4 3 3" xfId="10664" xr:uid="{00000000-0005-0000-0000-00001A360000}"/>
    <cellStyle name="Финансовый 2 3 4 3 4" xfId="10665" xr:uid="{00000000-0005-0000-0000-00001B360000}"/>
    <cellStyle name="Финансовый 2 3 4 3 5" xfId="10666" xr:uid="{00000000-0005-0000-0000-00001C360000}"/>
    <cellStyle name="Финансовый 2 3 4 3 6" xfId="10667" xr:uid="{00000000-0005-0000-0000-00001D360000}"/>
    <cellStyle name="Финансовый 2 3 4 3 7" xfId="10668" xr:uid="{00000000-0005-0000-0000-00001E360000}"/>
    <cellStyle name="Финансовый 2 3 4 3 8" xfId="10669" xr:uid="{00000000-0005-0000-0000-00001F360000}"/>
    <cellStyle name="Финансовый 2 3 4 3 9" xfId="10670" xr:uid="{00000000-0005-0000-0000-000020360000}"/>
    <cellStyle name="Финансовый 2 3 4 4" xfId="10671" xr:uid="{00000000-0005-0000-0000-000021360000}"/>
    <cellStyle name="Финансовый 2 3 4 4 2" xfId="14895" xr:uid="{00000000-0005-0000-0000-000022360000}"/>
    <cellStyle name="Финансовый 2 3 4 5" xfId="10672" xr:uid="{00000000-0005-0000-0000-000023360000}"/>
    <cellStyle name="Финансовый 2 3 4 6" xfId="10673" xr:uid="{00000000-0005-0000-0000-000024360000}"/>
    <cellStyle name="Финансовый 2 3 4 7" xfId="10674" xr:uid="{00000000-0005-0000-0000-000025360000}"/>
    <cellStyle name="Финансовый 2 3 4 8" xfId="10675" xr:uid="{00000000-0005-0000-0000-000026360000}"/>
    <cellStyle name="Финансовый 2 3 4 9" xfId="10676" xr:uid="{00000000-0005-0000-0000-000027360000}"/>
    <cellStyle name="Финансовый 2 3 5" xfId="10677" xr:uid="{00000000-0005-0000-0000-000028360000}"/>
    <cellStyle name="Финансовый 2 3 5 10" xfId="10678" xr:uid="{00000000-0005-0000-0000-000029360000}"/>
    <cellStyle name="Финансовый 2 3 5 11" xfId="10679" xr:uid="{00000000-0005-0000-0000-00002A360000}"/>
    <cellStyle name="Финансовый 2 3 5 12" xfId="10680" xr:uid="{00000000-0005-0000-0000-00002B360000}"/>
    <cellStyle name="Финансовый 2 3 5 13" xfId="10681" xr:uid="{00000000-0005-0000-0000-00002C360000}"/>
    <cellStyle name="Финансовый 2 3 5 14" xfId="10682" xr:uid="{00000000-0005-0000-0000-00002D360000}"/>
    <cellStyle name="Финансовый 2 3 5 15" xfId="10683" xr:uid="{00000000-0005-0000-0000-00002E360000}"/>
    <cellStyle name="Финансовый 2 3 5 2" xfId="10684" xr:uid="{00000000-0005-0000-0000-00002F360000}"/>
    <cellStyle name="Финансовый 2 3 5 2 10" xfId="10685" xr:uid="{00000000-0005-0000-0000-000030360000}"/>
    <cellStyle name="Финансовый 2 3 5 2 11" xfId="10686" xr:uid="{00000000-0005-0000-0000-000031360000}"/>
    <cellStyle name="Финансовый 2 3 5 2 12" xfId="10687" xr:uid="{00000000-0005-0000-0000-000032360000}"/>
    <cellStyle name="Финансовый 2 3 5 2 13" xfId="10688" xr:uid="{00000000-0005-0000-0000-000033360000}"/>
    <cellStyle name="Финансовый 2 3 5 2 14" xfId="10689" xr:uid="{00000000-0005-0000-0000-000034360000}"/>
    <cellStyle name="Финансовый 2 3 5 2 2" xfId="10690" xr:uid="{00000000-0005-0000-0000-000035360000}"/>
    <cellStyle name="Финансовый 2 3 5 2 3" xfId="10691" xr:uid="{00000000-0005-0000-0000-000036360000}"/>
    <cellStyle name="Финансовый 2 3 5 2 3 2" xfId="14896" xr:uid="{00000000-0005-0000-0000-000037360000}"/>
    <cellStyle name="Финансовый 2 3 5 2 4" xfId="10692" xr:uid="{00000000-0005-0000-0000-000038360000}"/>
    <cellStyle name="Финансовый 2 3 5 2 5" xfId="10693" xr:uid="{00000000-0005-0000-0000-000039360000}"/>
    <cellStyle name="Финансовый 2 3 5 2 6" xfId="10694" xr:uid="{00000000-0005-0000-0000-00003A360000}"/>
    <cellStyle name="Финансовый 2 3 5 2 7" xfId="10695" xr:uid="{00000000-0005-0000-0000-00003B360000}"/>
    <cellStyle name="Финансовый 2 3 5 2 8" xfId="10696" xr:uid="{00000000-0005-0000-0000-00003C360000}"/>
    <cellStyle name="Финансовый 2 3 5 2 9" xfId="10697" xr:uid="{00000000-0005-0000-0000-00003D360000}"/>
    <cellStyle name="Финансовый 2 3 5 3" xfId="10698" xr:uid="{00000000-0005-0000-0000-00003E360000}"/>
    <cellStyle name="Финансовый 2 3 5 4" xfId="10699" xr:uid="{00000000-0005-0000-0000-00003F360000}"/>
    <cellStyle name="Финансовый 2 3 5 4 2" xfId="14897" xr:uid="{00000000-0005-0000-0000-000040360000}"/>
    <cellStyle name="Финансовый 2 3 5 5" xfId="10700" xr:uid="{00000000-0005-0000-0000-000041360000}"/>
    <cellStyle name="Финансовый 2 3 5 6" xfId="10701" xr:uid="{00000000-0005-0000-0000-000042360000}"/>
    <cellStyle name="Финансовый 2 3 5 7" xfId="10702" xr:uid="{00000000-0005-0000-0000-000043360000}"/>
    <cellStyle name="Финансовый 2 3 5 8" xfId="10703" xr:uid="{00000000-0005-0000-0000-000044360000}"/>
    <cellStyle name="Финансовый 2 3 5 9" xfId="10704" xr:uid="{00000000-0005-0000-0000-000045360000}"/>
    <cellStyle name="Финансовый 2 3 6" xfId="10705" xr:uid="{00000000-0005-0000-0000-000046360000}"/>
    <cellStyle name="Финансовый 2 3 6 10" xfId="10706" xr:uid="{00000000-0005-0000-0000-000047360000}"/>
    <cellStyle name="Финансовый 2 3 6 11" xfId="10707" xr:uid="{00000000-0005-0000-0000-000048360000}"/>
    <cellStyle name="Финансовый 2 3 6 12" xfId="10708" xr:uid="{00000000-0005-0000-0000-000049360000}"/>
    <cellStyle name="Финансовый 2 3 6 13" xfId="10709" xr:uid="{00000000-0005-0000-0000-00004A360000}"/>
    <cellStyle name="Финансовый 2 3 6 14" xfId="10710" xr:uid="{00000000-0005-0000-0000-00004B360000}"/>
    <cellStyle name="Финансовый 2 3 6 15" xfId="10711" xr:uid="{00000000-0005-0000-0000-00004C360000}"/>
    <cellStyle name="Финансовый 2 3 6 2" xfId="10712" xr:uid="{00000000-0005-0000-0000-00004D360000}"/>
    <cellStyle name="Финансовый 2 3 6 2 10" xfId="10713" xr:uid="{00000000-0005-0000-0000-00004E360000}"/>
    <cellStyle name="Финансовый 2 3 6 2 11" xfId="10714" xr:uid="{00000000-0005-0000-0000-00004F360000}"/>
    <cellStyle name="Финансовый 2 3 6 2 12" xfId="10715" xr:uid="{00000000-0005-0000-0000-000050360000}"/>
    <cellStyle name="Финансовый 2 3 6 2 13" xfId="10716" xr:uid="{00000000-0005-0000-0000-000051360000}"/>
    <cellStyle name="Финансовый 2 3 6 2 14" xfId="10717" xr:uid="{00000000-0005-0000-0000-000052360000}"/>
    <cellStyle name="Финансовый 2 3 6 2 2" xfId="10718" xr:uid="{00000000-0005-0000-0000-000053360000}"/>
    <cellStyle name="Финансовый 2 3 6 2 3" xfId="10719" xr:uid="{00000000-0005-0000-0000-000054360000}"/>
    <cellStyle name="Финансовый 2 3 6 2 3 2" xfId="14898" xr:uid="{00000000-0005-0000-0000-000055360000}"/>
    <cellStyle name="Финансовый 2 3 6 2 4" xfId="10720" xr:uid="{00000000-0005-0000-0000-000056360000}"/>
    <cellStyle name="Финансовый 2 3 6 2 5" xfId="10721" xr:uid="{00000000-0005-0000-0000-000057360000}"/>
    <cellStyle name="Финансовый 2 3 6 2 6" xfId="10722" xr:uid="{00000000-0005-0000-0000-000058360000}"/>
    <cellStyle name="Финансовый 2 3 6 2 7" xfId="10723" xr:uid="{00000000-0005-0000-0000-000059360000}"/>
    <cellStyle name="Финансовый 2 3 6 2 8" xfId="10724" xr:uid="{00000000-0005-0000-0000-00005A360000}"/>
    <cellStyle name="Финансовый 2 3 6 2 9" xfId="10725" xr:uid="{00000000-0005-0000-0000-00005B360000}"/>
    <cellStyle name="Финансовый 2 3 6 3" xfId="10726" xr:uid="{00000000-0005-0000-0000-00005C360000}"/>
    <cellStyle name="Финансовый 2 3 6 4" xfId="10727" xr:uid="{00000000-0005-0000-0000-00005D360000}"/>
    <cellStyle name="Финансовый 2 3 6 4 2" xfId="14899" xr:uid="{00000000-0005-0000-0000-00005E360000}"/>
    <cellStyle name="Финансовый 2 3 6 5" xfId="10728" xr:uid="{00000000-0005-0000-0000-00005F360000}"/>
    <cellStyle name="Финансовый 2 3 6 6" xfId="10729" xr:uid="{00000000-0005-0000-0000-000060360000}"/>
    <cellStyle name="Финансовый 2 3 6 7" xfId="10730" xr:uid="{00000000-0005-0000-0000-000061360000}"/>
    <cellStyle name="Финансовый 2 3 6 8" xfId="10731" xr:uid="{00000000-0005-0000-0000-000062360000}"/>
    <cellStyle name="Финансовый 2 3 6 9" xfId="10732" xr:uid="{00000000-0005-0000-0000-000063360000}"/>
    <cellStyle name="Финансовый 2 3 7" xfId="10733" xr:uid="{00000000-0005-0000-0000-000064360000}"/>
    <cellStyle name="Финансовый 2 3 7 10" xfId="10734" xr:uid="{00000000-0005-0000-0000-000065360000}"/>
    <cellStyle name="Финансовый 2 3 7 11" xfId="10735" xr:uid="{00000000-0005-0000-0000-000066360000}"/>
    <cellStyle name="Финансовый 2 3 7 12" xfId="10736" xr:uid="{00000000-0005-0000-0000-000067360000}"/>
    <cellStyle name="Финансовый 2 3 7 13" xfId="10737" xr:uid="{00000000-0005-0000-0000-000068360000}"/>
    <cellStyle name="Финансовый 2 3 7 14" xfId="10738" xr:uid="{00000000-0005-0000-0000-000069360000}"/>
    <cellStyle name="Финансовый 2 3 7 15" xfId="14900" xr:uid="{00000000-0005-0000-0000-00006A360000}"/>
    <cellStyle name="Финансовый 2 3 7 2" xfId="10739" xr:uid="{00000000-0005-0000-0000-00006B360000}"/>
    <cellStyle name="Финансовый 2 3 7 3" xfId="10740" xr:uid="{00000000-0005-0000-0000-00006C360000}"/>
    <cellStyle name="Финансовый 2 3 7 4" xfId="10741" xr:uid="{00000000-0005-0000-0000-00006D360000}"/>
    <cellStyle name="Финансовый 2 3 7 5" xfId="10742" xr:uid="{00000000-0005-0000-0000-00006E360000}"/>
    <cellStyle name="Финансовый 2 3 7 6" xfId="10743" xr:uid="{00000000-0005-0000-0000-00006F360000}"/>
    <cellStyle name="Финансовый 2 3 7 7" xfId="10744" xr:uid="{00000000-0005-0000-0000-000070360000}"/>
    <cellStyle name="Финансовый 2 3 7 8" xfId="10745" xr:uid="{00000000-0005-0000-0000-000071360000}"/>
    <cellStyle name="Финансовый 2 3 7 9" xfId="10746" xr:uid="{00000000-0005-0000-0000-000072360000}"/>
    <cellStyle name="Финансовый 2 3 8" xfId="10747" xr:uid="{00000000-0005-0000-0000-000073360000}"/>
    <cellStyle name="Финансовый 2 3 8 2" xfId="14901" xr:uid="{00000000-0005-0000-0000-000074360000}"/>
    <cellStyle name="Финансовый 2 3 9" xfId="10748" xr:uid="{00000000-0005-0000-0000-000075360000}"/>
    <cellStyle name="Финансовый 2 3 9 2" xfId="14902" xr:uid="{00000000-0005-0000-0000-000076360000}"/>
    <cellStyle name="Финансовый 2 30" xfId="10749" xr:uid="{00000000-0005-0000-0000-000077360000}"/>
    <cellStyle name="Финансовый 2 30 2" xfId="14903" xr:uid="{00000000-0005-0000-0000-000078360000}"/>
    <cellStyle name="Финансовый 2 31" xfId="10750" xr:uid="{00000000-0005-0000-0000-000079360000}"/>
    <cellStyle name="Финансовый 2 31 2" xfId="14904" xr:uid="{00000000-0005-0000-0000-00007A360000}"/>
    <cellStyle name="Финансовый 2 32" xfId="10751" xr:uid="{00000000-0005-0000-0000-00007B360000}"/>
    <cellStyle name="Финансовый 2 32 2" xfId="14905" xr:uid="{00000000-0005-0000-0000-00007C360000}"/>
    <cellStyle name="Финансовый 2 33" xfId="10752" xr:uid="{00000000-0005-0000-0000-00007D360000}"/>
    <cellStyle name="Финансовый 2 33 2" xfId="14906" xr:uid="{00000000-0005-0000-0000-00007E360000}"/>
    <cellStyle name="Финансовый 2 34" xfId="10753" xr:uid="{00000000-0005-0000-0000-00007F360000}"/>
    <cellStyle name="Финансовый 2 34 2" xfId="14907" xr:uid="{00000000-0005-0000-0000-000080360000}"/>
    <cellStyle name="Финансовый 2 35" xfId="10754" xr:uid="{00000000-0005-0000-0000-000081360000}"/>
    <cellStyle name="Финансовый 2 35 2" xfId="14908" xr:uid="{00000000-0005-0000-0000-000082360000}"/>
    <cellStyle name="Финансовый 2 36" xfId="10755" xr:uid="{00000000-0005-0000-0000-000083360000}"/>
    <cellStyle name="Финансовый 2 36 2" xfId="13065" xr:uid="{00000000-0005-0000-0000-000084360000}"/>
    <cellStyle name="Финансовый 2 36 3" xfId="14909" xr:uid="{00000000-0005-0000-0000-000085360000}"/>
    <cellStyle name="Финансовый 2 37" xfId="10756" xr:uid="{00000000-0005-0000-0000-000086360000}"/>
    <cellStyle name="Финансовый 2 37 2" xfId="14910" xr:uid="{00000000-0005-0000-0000-000087360000}"/>
    <cellStyle name="Финансовый 2 38" xfId="14713" xr:uid="{00000000-0005-0000-0000-000088360000}"/>
    <cellStyle name="Финансовый 2 39" xfId="15073" xr:uid="{00000000-0005-0000-0000-000089360000}"/>
    <cellStyle name="Финансовый 2 4" xfId="10757" xr:uid="{00000000-0005-0000-0000-00008A360000}"/>
    <cellStyle name="Финансовый 2 4 10" xfId="10758" xr:uid="{00000000-0005-0000-0000-00008B360000}"/>
    <cellStyle name="Финансовый 2 4 11" xfId="10759" xr:uid="{00000000-0005-0000-0000-00008C360000}"/>
    <cellStyle name="Финансовый 2 4 12" xfId="10760" xr:uid="{00000000-0005-0000-0000-00008D360000}"/>
    <cellStyle name="Финансовый 2 4 13" xfId="10761" xr:uid="{00000000-0005-0000-0000-00008E360000}"/>
    <cellStyle name="Финансовый 2 4 14" xfId="10762" xr:uid="{00000000-0005-0000-0000-00008F360000}"/>
    <cellStyle name="Финансовый 2 4 15" xfId="10763" xr:uid="{00000000-0005-0000-0000-000090360000}"/>
    <cellStyle name="Финансовый 2 4 16" xfId="10764" xr:uid="{00000000-0005-0000-0000-000091360000}"/>
    <cellStyle name="Финансовый 2 4 17" xfId="13066" xr:uid="{00000000-0005-0000-0000-000092360000}"/>
    <cellStyle name="Финансовый 2 4 18" xfId="14911" xr:uid="{00000000-0005-0000-0000-000093360000}"/>
    <cellStyle name="Финансовый 2 4 2" xfId="10765" xr:uid="{00000000-0005-0000-0000-000094360000}"/>
    <cellStyle name="Финансовый 2 4 2 10" xfId="10766" xr:uid="{00000000-0005-0000-0000-000095360000}"/>
    <cellStyle name="Финансовый 2 4 2 11" xfId="10767" xr:uid="{00000000-0005-0000-0000-000096360000}"/>
    <cellStyle name="Финансовый 2 4 2 12" xfId="10768" xr:uid="{00000000-0005-0000-0000-000097360000}"/>
    <cellStyle name="Финансовый 2 4 2 13" xfId="10769" xr:uid="{00000000-0005-0000-0000-000098360000}"/>
    <cellStyle name="Финансовый 2 4 2 14" xfId="10770" xr:uid="{00000000-0005-0000-0000-000099360000}"/>
    <cellStyle name="Финансовый 2 4 2 15" xfId="10771" xr:uid="{00000000-0005-0000-0000-00009A360000}"/>
    <cellStyle name="Финансовый 2 4 2 2" xfId="10772" xr:uid="{00000000-0005-0000-0000-00009B360000}"/>
    <cellStyle name="Финансовый 2 4 2 2 10" xfId="10773" xr:uid="{00000000-0005-0000-0000-00009C360000}"/>
    <cellStyle name="Финансовый 2 4 2 2 11" xfId="10774" xr:uid="{00000000-0005-0000-0000-00009D360000}"/>
    <cellStyle name="Финансовый 2 4 2 2 12" xfId="10775" xr:uid="{00000000-0005-0000-0000-00009E360000}"/>
    <cellStyle name="Финансовый 2 4 2 2 13" xfId="10776" xr:uid="{00000000-0005-0000-0000-00009F360000}"/>
    <cellStyle name="Финансовый 2 4 2 2 14" xfId="10777" xr:uid="{00000000-0005-0000-0000-0000A0360000}"/>
    <cellStyle name="Финансовый 2 4 2 2 2" xfId="10778" xr:uid="{00000000-0005-0000-0000-0000A1360000}"/>
    <cellStyle name="Финансовый 2 4 2 2 3" xfId="10779" xr:uid="{00000000-0005-0000-0000-0000A2360000}"/>
    <cellStyle name="Финансовый 2 4 2 2 3 2" xfId="14912" xr:uid="{00000000-0005-0000-0000-0000A3360000}"/>
    <cellStyle name="Финансовый 2 4 2 2 4" xfId="10780" xr:uid="{00000000-0005-0000-0000-0000A4360000}"/>
    <cellStyle name="Финансовый 2 4 2 2 5" xfId="10781" xr:uid="{00000000-0005-0000-0000-0000A5360000}"/>
    <cellStyle name="Финансовый 2 4 2 2 6" xfId="10782" xr:uid="{00000000-0005-0000-0000-0000A6360000}"/>
    <cellStyle name="Финансовый 2 4 2 2 7" xfId="10783" xr:uid="{00000000-0005-0000-0000-0000A7360000}"/>
    <cellStyle name="Финансовый 2 4 2 2 8" xfId="10784" xr:uid="{00000000-0005-0000-0000-0000A8360000}"/>
    <cellStyle name="Финансовый 2 4 2 2 9" xfId="10785" xr:uid="{00000000-0005-0000-0000-0000A9360000}"/>
    <cellStyle name="Финансовый 2 4 2 3" xfId="10786" xr:uid="{00000000-0005-0000-0000-0000AA360000}"/>
    <cellStyle name="Финансовый 2 4 2 3 2" xfId="10787" xr:uid="{00000000-0005-0000-0000-0000AB360000}"/>
    <cellStyle name="Финансовый 2 4 2 3 3" xfId="10788" xr:uid="{00000000-0005-0000-0000-0000AC360000}"/>
    <cellStyle name="Финансовый 2 4 2 3 3 2" xfId="14913" xr:uid="{00000000-0005-0000-0000-0000AD360000}"/>
    <cellStyle name="Финансовый 2 4 2 4" xfId="10789" xr:uid="{00000000-0005-0000-0000-0000AE360000}"/>
    <cellStyle name="Финансовый 2 4 2 5" xfId="10790" xr:uid="{00000000-0005-0000-0000-0000AF360000}"/>
    <cellStyle name="Финансовый 2 4 2 5 2" xfId="14914" xr:uid="{00000000-0005-0000-0000-0000B0360000}"/>
    <cellStyle name="Финансовый 2 4 2 6" xfId="10791" xr:uid="{00000000-0005-0000-0000-0000B1360000}"/>
    <cellStyle name="Финансовый 2 4 2 7" xfId="10792" xr:uid="{00000000-0005-0000-0000-0000B2360000}"/>
    <cellStyle name="Финансовый 2 4 2 8" xfId="10793" xr:uid="{00000000-0005-0000-0000-0000B3360000}"/>
    <cellStyle name="Финансовый 2 4 2 9" xfId="10794" xr:uid="{00000000-0005-0000-0000-0000B4360000}"/>
    <cellStyle name="Финансовый 2 4 3" xfId="10795" xr:uid="{00000000-0005-0000-0000-0000B5360000}"/>
    <cellStyle name="Финансовый 2 4 3 10" xfId="10796" xr:uid="{00000000-0005-0000-0000-0000B6360000}"/>
    <cellStyle name="Финансовый 2 4 3 11" xfId="10797" xr:uid="{00000000-0005-0000-0000-0000B7360000}"/>
    <cellStyle name="Финансовый 2 4 3 12" xfId="10798" xr:uid="{00000000-0005-0000-0000-0000B8360000}"/>
    <cellStyle name="Финансовый 2 4 3 13" xfId="10799" xr:uid="{00000000-0005-0000-0000-0000B9360000}"/>
    <cellStyle name="Финансовый 2 4 3 14" xfId="10800" xr:uid="{00000000-0005-0000-0000-0000BA360000}"/>
    <cellStyle name="Финансовый 2 4 3 15" xfId="14915" xr:uid="{00000000-0005-0000-0000-0000BB360000}"/>
    <cellStyle name="Финансовый 2 4 3 2" xfId="10801" xr:uid="{00000000-0005-0000-0000-0000BC360000}"/>
    <cellStyle name="Финансовый 2 4 3 2 2" xfId="14916" xr:uid="{00000000-0005-0000-0000-0000BD360000}"/>
    <cellStyle name="Финансовый 2 4 3 3" xfId="10802" xr:uid="{00000000-0005-0000-0000-0000BE360000}"/>
    <cellStyle name="Финансовый 2 4 3 4" xfId="10803" xr:uid="{00000000-0005-0000-0000-0000BF360000}"/>
    <cellStyle name="Финансовый 2 4 3 5" xfId="10804" xr:uid="{00000000-0005-0000-0000-0000C0360000}"/>
    <cellStyle name="Финансовый 2 4 3 6" xfId="10805" xr:uid="{00000000-0005-0000-0000-0000C1360000}"/>
    <cellStyle name="Финансовый 2 4 3 7" xfId="10806" xr:uid="{00000000-0005-0000-0000-0000C2360000}"/>
    <cellStyle name="Финансовый 2 4 3 8" xfId="10807" xr:uid="{00000000-0005-0000-0000-0000C3360000}"/>
    <cellStyle name="Финансовый 2 4 3 9" xfId="10808" xr:uid="{00000000-0005-0000-0000-0000C4360000}"/>
    <cellStyle name="Финансовый 2 4 4" xfId="10809" xr:uid="{00000000-0005-0000-0000-0000C5360000}"/>
    <cellStyle name="Финансовый 2 4 4 2" xfId="14917" xr:uid="{00000000-0005-0000-0000-0000C6360000}"/>
    <cellStyle name="Финансовый 2 4 5" xfId="10810" xr:uid="{00000000-0005-0000-0000-0000C7360000}"/>
    <cellStyle name="Финансовый 2 4 6" xfId="10811" xr:uid="{00000000-0005-0000-0000-0000C8360000}"/>
    <cellStyle name="Финансовый 2 4 6 2" xfId="14918" xr:uid="{00000000-0005-0000-0000-0000C9360000}"/>
    <cellStyle name="Финансовый 2 4 7" xfId="10812" xr:uid="{00000000-0005-0000-0000-0000CA360000}"/>
    <cellStyle name="Финансовый 2 4 7 2" xfId="14919" xr:uid="{00000000-0005-0000-0000-0000CB360000}"/>
    <cellStyle name="Финансовый 2 4 8" xfId="10813" xr:uid="{00000000-0005-0000-0000-0000CC360000}"/>
    <cellStyle name="Финансовый 2 4 9" xfId="10814" xr:uid="{00000000-0005-0000-0000-0000CD360000}"/>
    <cellStyle name="Финансовый 2 40" xfId="15081" xr:uid="{00000000-0005-0000-0000-0000CE360000}"/>
    <cellStyle name="Финансовый 2 41" xfId="15085" xr:uid="{00000000-0005-0000-0000-0000CF360000}"/>
    <cellStyle name="Финансовый 2 42" xfId="15087" xr:uid="{00000000-0005-0000-0000-0000D0360000}"/>
    <cellStyle name="Финансовый 2 43" xfId="15088" xr:uid="{00000000-0005-0000-0000-0000D1360000}"/>
    <cellStyle name="Финансовый 2 44" xfId="15089" xr:uid="{00000000-0005-0000-0000-0000D2360000}"/>
    <cellStyle name="Финансовый 2 45" xfId="15090" xr:uid="{00000000-0005-0000-0000-0000D3360000}"/>
    <cellStyle name="Финансовый 2 46" xfId="15095" xr:uid="{00000000-0005-0000-0000-0000D4360000}"/>
    <cellStyle name="Финансовый 2 47" xfId="15097" xr:uid="{00000000-0005-0000-0000-0000D5360000}"/>
    <cellStyle name="Финансовый 2 48" xfId="15099" xr:uid="{00000000-0005-0000-0000-0000D6360000}"/>
    <cellStyle name="Финансовый 2 49" xfId="15101" xr:uid="{00000000-0005-0000-0000-0000D7360000}"/>
    <cellStyle name="Финансовый 2 5" xfId="10815" xr:uid="{00000000-0005-0000-0000-0000D8360000}"/>
    <cellStyle name="Финансовый 2 5 10" xfId="10816" xr:uid="{00000000-0005-0000-0000-0000D9360000}"/>
    <cellStyle name="Финансовый 2 5 11" xfId="10817" xr:uid="{00000000-0005-0000-0000-0000DA360000}"/>
    <cellStyle name="Финансовый 2 5 12" xfId="10818" xr:uid="{00000000-0005-0000-0000-0000DB360000}"/>
    <cellStyle name="Финансовый 2 5 13" xfId="10819" xr:uid="{00000000-0005-0000-0000-0000DC360000}"/>
    <cellStyle name="Финансовый 2 5 14" xfId="10820" xr:uid="{00000000-0005-0000-0000-0000DD360000}"/>
    <cellStyle name="Финансовый 2 5 15" xfId="10821" xr:uid="{00000000-0005-0000-0000-0000DE360000}"/>
    <cellStyle name="Финансовый 2 5 16" xfId="10822" xr:uid="{00000000-0005-0000-0000-0000DF360000}"/>
    <cellStyle name="Финансовый 2 5 17" xfId="13067" xr:uid="{00000000-0005-0000-0000-0000E0360000}"/>
    <cellStyle name="Финансовый 2 5 18" xfId="14920" xr:uid="{00000000-0005-0000-0000-0000E1360000}"/>
    <cellStyle name="Финансовый 2 5 2" xfId="10823" xr:uid="{00000000-0005-0000-0000-0000E2360000}"/>
    <cellStyle name="Финансовый 2 5 2 10" xfId="10824" xr:uid="{00000000-0005-0000-0000-0000E3360000}"/>
    <cellStyle name="Финансовый 2 5 2 11" xfId="10825" xr:uid="{00000000-0005-0000-0000-0000E4360000}"/>
    <cellStyle name="Финансовый 2 5 2 12" xfId="10826" xr:uid="{00000000-0005-0000-0000-0000E5360000}"/>
    <cellStyle name="Финансовый 2 5 2 13" xfId="10827" xr:uid="{00000000-0005-0000-0000-0000E6360000}"/>
    <cellStyle name="Финансовый 2 5 2 14" xfId="10828" xr:uid="{00000000-0005-0000-0000-0000E7360000}"/>
    <cellStyle name="Финансовый 2 5 2 15" xfId="10829" xr:uid="{00000000-0005-0000-0000-0000E8360000}"/>
    <cellStyle name="Финансовый 2 5 2 16" xfId="14921" xr:uid="{00000000-0005-0000-0000-0000E9360000}"/>
    <cellStyle name="Финансовый 2 5 2 2" xfId="10830" xr:uid="{00000000-0005-0000-0000-0000EA360000}"/>
    <cellStyle name="Финансовый 2 5 2 2 10" xfId="10831" xr:uid="{00000000-0005-0000-0000-0000EB360000}"/>
    <cellStyle name="Финансовый 2 5 2 2 11" xfId="10832" xr:uid="{00000000-0005-0000-0000-0000EC360000}"/>
    <cellStyle name="Финансовый 2 5 2 2 12" xfId="10833" xr:uid="{00000000-0005-0000-0000-0000ED360000}"/>
    <cellStyle name="Финансовый 2 5 2 2 13" xfId="10834" xr:uid="{00000000-0005-0000-0000-0000EE360000}"/>
    <cellStyle name="Финансовый 2 5 2 2 14" xfId="10835" xr:uid="{00000000-0005-0000-0000-0000EF360000}"/>
    <cellStyle name="Финансовый 2 5 2 2 15" xfId="14922" xr:uid="{00000000-0005-0000-0000-0000F0360000}"/>
    <cellStyle name="Финансовый 2 5 2 2 2" xfId="10836" xr:uid="{00000000-0005-0000-0000-0000F1360000}"/>
    <cellStyle name="Финансовый 2 5 2 2 3" xfId="10837" xr:uid="{00000000-0005-0000-0000-0000F2360000}"/>
    <cellStyle name="Финансовый 2 5 2 2 4" xfId="10838" xr:uid="{00000000-0005-0000-0000-0000F3360000}"/>
    <cellStyle name="Финансовый 2 5 2 2 5" xfId="10839" xr:uid="{00000000-0005-0000-0000-0000F4360000}"/>
    <cellStyle name="Финансовый 2 5 2 2 6" xfId="10840" xr:uid="{00000000-0005-0000-0000-0000F5360000}"/>
    <cellStyle name="Финансовый 2 5 2 2 7" xfId="10841" xr:uid="{00000000-0005-0000-0000-0000F6360000}"/>
    <cellStyle name="Финансовый 2 5 2 2 8" xfId="10842" xr:uid="{00000000-0005-0000-0000-0000F7360000}"/>
    <cellStyle name="Финансовый 2 5 2 2 9" xfId="10843" xr:uid="{00000000-0005-0000-0000-0000F8360000}"/>
    <cellStyle name="Финансовый 2 5 2 3" xfId="10844" xr:uid="{00000000-0005-0000-0000-0000F9360000}"/>
    <cellStyle name="Финансовый 2 5 2 4" xfId="10845" xr:uid="{00000000-0005-0000-0000-0000FA360000}"/>
    <cellStyle name="Финансовый 2 5 2 5" xfId="10846" xr:uid="{00000000-0005-0000-0000-0000FB360000}"/>
    <cellStyle name="Финансовый 2 5 2 6" xfId="10847" xr:uid="{00000000-0005-0000-0000-0000FC360000}"/>
    <cellStyle name="Финансовый 2 5 2 7" xfId="10848" xr:uid="{00000000-0005-0000-0000-0000FD360000}"/>
    <cellStyle name="Финансовый 2 5 2 8" xfId="10849" xr:uid="{00000000-0005-0000-0000-0000FE360000}"/>
    <cellStyle name="Финансовый 2 5 2 9" xfId="10850" xr:uid="{00000000-0005-0000-0000-0000FF360000}"/>
    <cellStyle name="Финансовый 2 5 3" xfId="10851" xr:uid="{00000000-0005-0000-0000-000000370000}"/>
    <cellStyle name="Финансовый 2 5 3 10" xfId="10852" xr:uid="{00000000-0005-0000-0000-000001370000}"/>
    <cellStyle name="Финансовый 2 5 3 11" xfId="10853" xr:uid="{00000000-0005-0000-0000-000002370000}"/>
    <cellStyle name="Финансовый 2 5 3 12" xfId="10854" xr:uid="{00000000-0005-0000-0000-000003370000}"/>
    <cellStyle name="Финансовый 2 5 3 13" xfId="10855" xr:uid="{00000000-0005-0000-0000-000004370000}"/>
    <cellStyle name="Финансовый 2 5 3 14" xfId="10856" xr:uid="{00000000-0005-0000-0000-000005370000}"/>
    <cellStyle name="Финансовый 2 5 3 15" xfId="14923" xr:uid="{00000000-0005-0000-0000-000006370000}"/>
    <cellStyle name="Финансовый 2 5 3 2" xfId="10857" xr:uid="{00000000-0005-0000-0000-000007370000}"/>
    <cellStyle name="Финансовый 2 5 3 3" xfId="10858" xr:uid="{00000000-0005-0000-0000-000008370000}"/>
    <cellStyle name="Финансовый 2 5 3 4" xfId="10859" xr:uid="{00000000-0005-0000-0000-000009370000}"/>
    <cellStyle name="Финансовый 2 5 3 5" xfId="10860" xr:uid="{00000000-0005-0000-0000-00000A370000}"/>
    <cellStyle name="Финансовый 2 5 3 6" xfId="10861" xr:uid="{00000000-0005-0000-0000-00000B370000}"/>
    <cellStyle name="Финансовый 2 5 3 7" xfId="10862" xr:uid="{00000000-0005-0000-0000-00000C370000}"/>
    <cellStyle name="Финансовый 2 5 3 8" xfId="10863" xr:uid="{00000000-0005-0000-0000-00000D370000}"/>
    <cellStyle name="Финансовый 2 5 3 9" xfId="10864" xr:uid="{00000000-0005-0000-0000-00000E370000}"/>
    <cellStyle name="Финансовый 2 5 4" xfId="10865" xr:uid="{00000000-0005-0000-0000-00000F370000}"/>
    <cellStyle name="Финансовый 2 5 4 2" xfId="14924" xr:uid="{00000000-0005-0000-0000-000010370000}"/>
    <cellStyle name="Финансовый 2 5 5" xfId="10866" xr:uid="{00000000-0005-0000-0000-000011370000}"/>
    <cellStyle name="Финансовый 2 5 6" xfId="10867" xr:uid="{00000000-0005-0000-0000-000012370000}"/>
    <cellStyle name="Финансовый 2 5 6 2" xfId="14925" xr:uid="{00000000-0005-0000-0000-000013370000}"/>
    <cellStyle name="Финансовый 2 5 7" xfId="10868" xr:uid="{00000000-0005-0000-0000-000014370000}"/>
    <cellStyle name="Финансовый 2 5 7 2" xfId="14926" xr:uid="{00000000-0005-0000-0000-000015370000}"/>
    <cellStyle name="Финансовый 2 5 8" xfId="10869" xr:uid="{00000000-0005-0000-0000-000016370000}"/>
    <cellStyle name="Финансовый 2 5 9" xfId="10870" xr:uid="{00000000-0005-0000-0000-000017370000}"/>
    <cellStyle name="Финансовый 2 50" xfId="15102" xr:uid="{00000000-0005-0000-0000-000018370000}"/>
    <cellStyle name="Финансовый 2 51" xfId="15103" xr:uid="{00000000-0005-0000-0000-000019370000}"/>
    <cellStyle name="Финансовый 2 52" xfId="15104" xr:uid="{00000000-0005-0000-0000-00001A370000}"/>
    <cellStyle name="Финансовый 2 53" xfId="15114" xr:uid="{00000000-0005-0000-0000-00005C000000}"/>
    <cellStyle name="Финансовый 2 54" xfId="15199" xr:uid="{00000000-0005-0000-0000-00005C000000}"/>
    <cellStyle name="Финансовый 2 6" xfId="10871" xr:uid="{00000000-0005-0000-0000-00001B370000}"/>
    <cellStyle name="Финансовый 2 6 10" xfId="10872" xr:uid="{00000000-0005-0000-0000-00001C370000}"/>
    <cellStyle name="Финансовый 2 6 11" xfId="10873" xr:uid="{00000000-0005-0000-0000-00001D370000}"/>
    <cellStyle name="Финансовый 2 6 12" xfId="10874" xr:uid="{00000000-0005-0000-0000-00001E370000}"/>
    <cellStyle name="Финансовый 2 6 13" xfId="10875" xr:uid="{00000000-0005-0000-0000-00001F370000}"/>
    <cellStyle name="Финансовый 2 6 14" xfId="10876" xr:uid="{00000000-0005-0000-0000-000020370000}"/>
    <cellStyle name="Финансовый 2 6 15" xfId="10877" xr:uid="{00000000-0005-0000-0000-000021370000}"/>
    <cellStyle name="Финансовый 2 6 16" xfId="10878" xr:uid="{00000000-0005-0000-0000-000022370000}"/>
    <cellStyle name="Финансовый 2 6 17" xfId="14927" xr:uid="{00000000-0005-0000-0000-000023370000}"/>
    <cellStyle name="Финансовый 2 6 2" xfId="10879" xr:uid="{00000000-0005-0000-0000-000024370000}"/>
    <cellStyle name="Финансовый 2 6 2 10" xfId="10880" xr:uid="{00000000-0005-0000-0000-000025370000}"/>
    <cellStyle name="Финансовый 2 6 2 11" xfId="10881" xr:uid="{00000000-0005-0000-0000-000026370000}"/>
    <cellStyle name="Финансовый 2 6 2 12" xfId="10882" xr:uid="{00000000-0005-0000-0000-000027370000}"/>
    <cellStyle name="Финансовый 2 6 2 13" xfId="10883" xr:uid="{00000000-0005-0000-0000-000028370000}"/>
    <cellStyle name="Финансовый 2 6 2 14" xfId="10884" xr:uid="{00000000-0005-0000-0000-000029370000}"/>
    <cellStyle name="Финансовый 2 6 2 15" xfId="10885" xr:uid="{00000000-0005-0000-0000-00002A370000}"/>
    <cellStyle name="Финансовый 2 6 2 16" xfId="14928" xr:uid="{00000000-0005-0000-0000-00002B370000}"/>
    <cellStyle name="Финансовый 2 6 2 2" xfId="10886" xr:uid="{00000000-0005-0000-0000-00002C370000}"/>
    <cellStyle name="Финансовый 2 6 2 2 10" xfId="10887" xr:uid="{00000000-0005-0000-0000-00002D370000}"/>
    <cellStyle name="Финансовый 2 6 2 2 11" xfId="10888" xr:uid="{00000000-0005-0000-0000-00002E370000}"/>
    <cellStyle name="Финансовый 2 6 2 2 12" xfId="10889" xr:uid="{00000000-0005-0000-0000-00002F370000}"/>
    <cellStyle name="Финансовый 2 6 2 2 13" xfId="10890" xr:uid="{00000000-0005-0000-0000-000030370000}"/>
    <cellStyle name="Финансовый 2 6 2 2 14" xfId="10891" xr:uid="{00000000-0005-0000-0000-000031370000}"/>
    <cellStyle name="Финансовый 2 6 2 2 15" xfId="14929" xr:uid="{00000000-0005-0000-0000-000032370000}"/>
    <cellStyle name="Финансовый 2 6 2 2 2" xfId="10892" xr:uid="{00000000-0005-0000-0000-000033370000}"/>
    <cellStyle name="Финансовый 2 6 2 2 3" xfId="10893" xr:uid="{00000000-0005-0000-0000-000034370000}"/>
    <cellStyle name="Финансовый 2 6 2 2 4" xfId="10894" xr:uid="{00000000-0005-0000-0000-000035370000}"/>
    <cellStyle name="Финансовый 2 6 2 2 5" xfId="10895" xr:uid="{00000000-0005-0000-0000-000036370000}"/>
    <cellStyle name="Финансовый 2 6 2 2 6" xfId="10896" xr:uid="{00000000-0005-0000-0000-000037370000}"/>
    <cellStyle name="Финансовый 2 6 2 2 7" xfId="10897" xr:uid="{00000000-0005-0000-0000-000038370000}"/>
    <cellStyle name="Финансовый 2 6 2 2 8" xfId="10898" xr:uid="{00000000-0005-0000-0000-000039370000}"/>
    <cellStyle name="Финансовый 2 6 2 2 9" xfId="10899" xr:uid="{00000000-0005-0000-0000-00003A370000}"/>
    <cellStyle name="Финансовый 2 6 2 3" xfId="10900" xr:uid="{00000000-0005-0000-0000-00003B370000}"/>
    <cellStyle name="Финансовый 2 6 2 4" xfId="10901" xr:uid="{00000000-0005-0000-0000-00003C370000}"/>
    <cellStyle name="Финансовый 2 6 2 5" xfId="10902" xr:uid="{00000000-0005-0000-0000-00003D370000}"/>
    <cellStyle name="Финансовый 2 6 2 6" xfId="10903" xr:uid="{00000000-0005-0000-0000-00003E370000}"/>
    <cellStyle name="Финансовый 2 6 2 7" xfId="10904" xr:uid="{00000000-0005-0000-0000-00003F370000}"/>
    <cellStyle name="Финансовый 2 6 2 8" xfId="10905" xr:uid="{00000000-0005-0000-0000-000040370000}"/>
    <cellStyle name="Финансовый 2 6 2 9" xfId="10906" xr:uid="{00000000-0005-0000-0000-000041370000}"/>
    <cellStyle name="Финансовый 2 6 3" xfId="10907" xr:uid="{00000000-0005-0000-0000-000042370000}"/>
    <cellStyle name="Финансовый 2 6 3 10" xfId="10908" xr:uid="{00000000-0005-0000-0000-000043370000}"/>
    <cellStyle name="Финансовый 2 6 3 11" xfId="10909" xr:uid="{00000000-0005-0000-0000-000044370000}"/>
    <cellStyle name="Финансовый 2 6 3 12" xfId="10910" xr:uid="{00000000-0005-0000-0000-000045370000}"/>
    <cellStyle name="Финансовый 2 6 3 13" xfId="10911" xr:uid="{00000000-0005-0000-0000-000046370000}"/>
    <cellStyle name="Финансовый 2 6 3 14" xfId="10912" xr:uid="{00000000-0005-0000-0000-000047370000}"/>
    <cellStyle name="Финансовый 2 6 3 2" xfId="10913" xr:uid="{00000000-0005-0000-0000-000048370000}"/>
    <cellStyle name="Финансовый 2 6 3 2 2" xfId="14930" xr:uid="{00000000-0005-0000-0000-000049370000}"/>
    <cellStyle name="Финансовый 2 6 3 3" xfId="10914" xr:uid="{00000000-0005-0000-0000-00004A370000}"/>
    <cellStyle name="Финансовый 2 6 3 4" xfId="10915" xr:uid="{00000000-0005-0000-0000-00004B370000}"/>
    <cellStyle name="Финансовый 2 6 3 5" xfId="10916" xr:uid="{00000000-0005-0000-0000-00004C370000}"/>
    <cellStyle name="Финансовый 2 6 3 6" xfId="10917" xr:uid="{00000000-0005-0000-0000-00004D370000}"/>
    <cellStyle name="Финансовый 2 6 3 7" xfId="10918" xr:uid="{00000000-0005-0000-0000-00004E370000}"/>
    <cellStyle name="Финансовый 2 6 3 8" xfId="10919" xr:uid="{00000000-0005-0000-0000-00004F370000}"/>
    <cellStyle name="Финансовый 2 6 3 9" xfId="10920" xr:uid="{00000000-0005-0000-0000-000050370000}"/>
    <cellStyle name="Финансовый 2 6 4" xfId="10921" xr:uid="{00000000-0005-0000-0000-000051370000}"/>
    <cellStyle name="Финансовый 2 6 4 2" xfId="14931" xr:uid="{00000000-0005-0000-0000-000052370000}"/>
    <cellStyle name="Финансовый 2 6 5" xfId="10922" xr:uid="{00000000-0005-0000-0000-000053370000}"/>
    <cellStyle name="Финансовый 2 6 5 2" xfId="14932" xr:uid="{00000000-0005-0000-0000-000054370000}"/>
    <cellStyle name="Финансовый 2 6 6" xfId="10923" xr:uid="{00000000-0005-0000-0000-000055370000}"/>
    <cellStyle name="Финансовый 2 6 7" xfId="10924" xr:uid="{00000000-0005-0000-0000-000056370000}"/>
    <cellStyle name="Финансовый 2 6 7 2" xfId="14933" xr:uid="{00000000-0005-0000-0000-000057370000}"/>
    <cellStyle name="Финансовый 2 6 8" xfId="10925" xr:uid="{00000000-0005-0000-0000-000058370000}"/>
    <cellStyle name="Финансовый 2 6 8 2" xfId="14934" xr:uid="{00000000-0005-0000-0000-000059370000}"/>
    <cellStyle name="Финансовый 2 6 9" xfId="10926" xr:uid="{00000000-0005-0000-0000-00005A370000}"/>
    <cellStyle name="Финансовый 2 7" xfId="10927" xr:uid="{00000000-0005-0000-0000-00005B370000}"/>
    <cellStyle name="Финансовый 2 7 10" xfId="10928" xr:uid="{00000000-0005-0000-0000-00005C370000}"/>
    <cellStyle name="Финансовый 2 7 11" xfId="10929" xr:uid="{00000000-0005-0000-0000-00005D370000}"/>
    <cellStyle name="Финансовый 2 7 12" xfId="10930" xr:uid="{00000000-0005-0000-0000-00005E370000}"/>
    <cellStyle name="Финансовый 2 7 13" xfId="10931" xr:uid="{00000000-0005-0000-0000-00005F370000}"/>
    <cellStyle name="Финансовый 2 7 14" xfId="10932" xr:uid="{00000000-0005-0000-0000-000060370000}"/>
    <cellStyle name="Финансовый 2 7 15" xfId="10933" xr:uid="{00000000-0005-0000-0000-000061370000}"/>
    <cellStyle name="Финансовый 2 7 16" xfId="14935" xr:uid="{00000000-0005-0000-0000-000062370000}"/>
    <cellStyle name="Финансовый 2 7 2" xfId="10934" xr:uid="{00000000-0005-0000-0000-000063370000}"/>
    <cellStyle name="Финансовый 2 7 2 10" xfId="10935" xr:uid="{00000000-0005-0000-0000-000064370000}"/>
    <cellStyle name="Финансовый 2 7 2 11" xfId="10936" xr:uid="{00000000-0005-0000-0000-000065370000}"/>
    <cellStyle name="Финансовый 2 7 2 12" xfId="10937" xr:uid="{00000000-0005-0000-0000-000066370000}"/>
    <cellStyle name="Финансовый 2 7 2 13" xfId="10938" xr:uid="{00000000-0005-0000-0000-000067370000}"/>
    <cellStyle name="Финансовый 2 7 2 14" xfId="10939" xr:uid="{00000000-0005-0000-0000-000068370000}"/>
    <cellStyle name="Финансовый 2 7 2 15" xfId="14936" xr:uid="{00000000-0005-0000-0000-000069370000}"/>
    <cellStyle name="Финансовый 2 7 2 2" xfId="10940" xr:uid="{00000000-0005-0000-0000-00006A370000}"/>
    <cellStyle name="Финансовый 2 7 2 2 2" xfId="14937" xr:uid="{00000000-0005-0000-0000-00006B370000}"/>
    <cellStyle name="Финансовый 2 7 2 3" xfId="10941" xr:uid="{00000000-0005-0000-0000-00006C370000}"/>
    <cellStyle name="Финансовый 2 7 2 4" xfId="10942" xr:uid="{00000000-0005-0000-0000-00006D370000}"/>
    <cellStyle name="Финансовый 2 7 2 5" xfId="10943" xr:uid="{00000000-0005-0000-0000-00006E370000}"/>
    <cellStyle name="Финансовый 2 7 2 6" xfId="10944" xr:uid="{00000000-0005-0000-0000-00006F370000}"/>
    <cellStyle name="Финансовый 2 7 2 7" xfId="10945" xr:uid="{00000000-0005-0000-0000-000070370000}"/>
    <cellStyle name="Финансовый 2 7 2 8" xfId="10946" xr:uid="{00000000-0005-0000-0000-000071370000}"/>
    <cellStyle name="Финансовый 2 7 2 9" xfId="10947" xr:uid="{00000000-0005-0000-0000-000072370000}"/>
    <cellStyle name="Финансовый 2 7 3" xfId="10948" xr:uid="{00000000-0005-0000-0000-000073370000}"/>
    <cellStyle name="Финансовый 2 7 3 2" xfId="14938" xr:uid="{00000000-0005-0000-0000-000074370000}"/>
    <cellStyle name="Финансовый 2 7 4" xfId="10949" xr:uid="{00000000-0005-0000-0000-000075370000}"/>
    <cellStyle name="Финансовый 2 7 5" xfId="10950" xr:uid="{00000000-0005-0000-0000-000076370000}"/>
    <cellStyle name="Финансовый 2 7 6" xfId="10951" xr:uid="{00000000-0005-0000-0000-000077370000}"/>
    <cellStyle name="Финансовый 2 7 7" xfId="10952" xr:uid="{00000000-0005-0000-0000-000078370000}"/>
    <cellStyle name="Финансовый 2 7 8" xfId="10953" xr:uid="{00000000-0005-0000-0000-000079370000}"/>
    <cellStyle name="Финансовый 2 7 9" xfId="10954" xr:uid="{00000000-0005-0000-0000-00007A370000}"/>
    <cellStyle name="Финансовый 2 8" xfId="10955" xr:uid="{00000000-0005-0000-0000-00007B370000}"/>
    <cellStyle name="Финансовый 2 8 10" xfId="10956" xr:uid="{00000000-0005-0000-0000-00007C370000}"/>
    <cellStyle name="Финансовый 2 8 11" xfId="10957" xr:uid="{00000000-0005-0000-0000-00007D370000}"/>
    <cellStyle name="Финансовый 2 8 12" xfId="10958" xr:uid="{00000000-0005-0000-0000-00007E370000}"/>
    <cellStyle name="Финансовый 2 8 13" xfId="10959" xr:uid="{00000000-0005-0000-0000-00007F370000}"/>
    <cellStyle name="Финансовый 2 8 14" xfId="10960" xr:uid="{00000000-0005-0000-0000-000080370000}"/>
    <cellStyle name="Финансовый 2 8 15" xfId="10961" xr:uid="{00000000-0005-0000-0000-000081370000}"/>
    <cellStyle name="Финансовый 2 8 16" xfId="14939" xr:uid="{00000000-0005-0000-0000-000082370000}"/>
    <cellStyle name="Финансовый 2 8 2" xfId="10962" xr:uid="{00000000-0005-0000-0000-000083370000}"/>
    <cellStyle name="Финансовый 2 8 2 10" xfId="10963" xr:uid="{00000000-0005-0000-0000-000084370000}"/>
    <cellStyle name="Финансовый 2 8 2 11" xfId="10964" xr:uid="{00000000-0005-0000-0000-000085370000}"/>
    <cellStyle name="Финансовый 2 8 2 12" xfId="10965" xr:uid="{00000000-0005-0000-0000-000086370000}"/>
    <cellStyle name="Финансовый 2 8 2 13" xfId="10966" xr:uid="{00000000-0005-0000-0000-000087370000}"/>
    <cellStyle name="Финансовый 2 8 2 14" xfId="10967" xr:uid="{00000000-0005-0000-0000-000088370000}"/>
    <cellStyle name="Финансовый 2 8 2 15" xfId="14940" xr:uid="{00000000-0005-0000-0000-000089370000}"/>
    <cellStyle name="Финансовый 2 8 2 2" xfId="10968" xr:uid="{00000000-0005-0000-0000-00008A370000}"/>
    <cellStyle name="Финансовый 2 8 2 2 2" xfId="14941" xr:uid="{00000000-0005-0000-0000-00008B370000}"/>
    <cellStyle name="Финансовый 2 8 2 3" xfId="10969" xr:uid="{00000000-0005-0000-0000-00008C370000}"/>
    <cellStyle name="Финансовый 2 8 2 4" xfId="10970" xr:uid="{00000000-0005-0000-0000-00008D370000}"/>
    <cellStyle name="Финансовый 2 8 2 5" xfId="10971" xr:uid="{00000000-0005-0000-0000-00008E370000}"/>
    <cellStyle name="Финансовый 2 8 2 6" xfId="10972" xr:uid="{00000000-0005-0000-0000-00008F370000}"/>
    <cellStyle name="Финансовый 2 8 2 7" xfId="10973" xr:uid="{00000000-0005-0000-0000-000090370000}"/>
    <cellStyle name="Финансовый 2 8 2 8" xfId="10974" xr:uid="{00000000-0005-0000-0000-000091370000}"/>
    <cellStyle name="Финансовый 2 8 2 9" xfId="10975" xr:uid="{00000000-0005-0000-0000-000092370000}"/>
    <cellStyle name="Финансовый 2 8 3" xfId="10976" xr:uid="{00000000-0005-0000-0000-000093370000}"/>
    <cellStyle name="Финансовый 2 8 3 2" xfId="14942" xr:uid="{00000000-0005-0000-0000-000094370000}"/>
    <cellStyle name="Финансовый 2 8 4" xfId="10977" xr:uid="{00000000-0005-0000-0000-000095370000}"/>
    <cellStyle name="Финансовый 2 8 4 2" xfId="14943" xr:uid="{00000000-0005-0000-0000-000096370000}"/>
    <cellStyle name="Финансовый 2 8 5" xfId="10978" xr:uid="{00000000-0005-0000-0000-000097370000}"/>
    <cellStyle name="Финансовый 2 8 6" xfId="10979" xr:uid="{00000000-0005-0000-0000-000098370000}"/>
    <cellStyle name="Финансовый 2 8 7" xfId="10980" xr:uid="{00000000-0005-0000-0000-000099370000}"/>
    <cellStyle name="Финансовый 2 8 8" xfId="10981" xr:uid="{00000000-0005-0000-0000-00009A370000}"/>
    <cellStyle name="Финансовый 2 8 9" xfId="10982" xr:uid="{00000000-0005-0000-0000-00009B370000}"/>
    <cellStyle name="Финансовый 2 9" xfId="10983" xr:uid="{00000000-0005-0000-0000-00009C370000}"/>
    <cellStyle name="Финансовый 2 9 10" xfId="10984" xr:uid="{00000000-0005-0000-0000-00009D370000}"/>
    <cellStyle name="Финансовый 2 9 11" xfId="10985" xr:uid="{00000000-0005-0000-0000-00009E370000}"/>
    <cellStyle name="Финансовый 2 9 12" xfId="10986" xr:uid="{00000000-0005-0000-0000-00009F370000}"/>
    <cellStyle name="Финансовый 2 9 13" xfId="10987" xr:uid="{00000000-0005-0000-0000-0000A0370000}"/>
    <cellStyle name="Финансовый 2 9 14" xfId="10988" xr:uid="{00000000-0005-0000-0000-0000A1370000}"/>
    <cellStyle name="Финансовый 2 9 15" xfId="14944" xr:uid="{00000000-0005-0000-0000-0000A2370000}"/>
    <cellStyle name="Финансовый 2 9 2" xfId="10989" xr:uid="{00000000-0005-0000-0000-0000A3370000}"/>
    <cellStyle name="Финансовый 2 9 2 2" xfId="14945" xr:uid="{00000000-0005-0000-0000-0000A4370000}"/>
    <cellStyle name="Финансовый 2 9 3" xfId="10990" xr:uid="{00000000-0005-0000-0000-0000A5370000}"/>
    <cellStyle name="Финансовый 2 9 3 2" xfId="14946" xr:uid="{00000000-0005-0000-0000-0000A6370000}"/>
    <cellStyle name="Финансовый 2 9 4" xfId="10991" xr:uid="{00000000-0005-0000-0000-0000A7370000}"/>
    <cellStyle name="Финансовый 2 9 5" xfId="10992" xr:uid="{00000000-0005-0000-0000-0000A8370000}"/>
    <cellStyle name="Финансовый 2 9 6" xfId="10993" xr:uid="{00000000-0005-0000-0000-0000A9370000}"/>
    <cellStyle name="Финансовый 2 9 7" xfId="10994" xr:uid="{00000000-0005-0000-0000-0000AA370000}"/>
    <cellStyle name="Финансовый 2 9 8" xfId="10995" xr:uid="{00000000-0005-0000-0000-0000AB370000}"/>
    <cellStyle name="Финансовый 2 9 9" xfId="10996" xr:uid="{00000000-0005-0000-0000-0000AC370000}"/>
    <cellStyle name="Финансовый 2_02. ДС 25_НПС 12_приложения 2_3_25" xfId="10997" xr:uid="{00000000-0005-0000-0000-0000AD370000}"/>
    <cellStyle name="Финансовый 20" xfId="10998" xr:uid="{00000000-0005-0000-0000-0000AE370000}"/>
    <cellStyle name="Финансовый 20 10" xfId="10999" xr:uid="{00000000-0005-0000-0000-0000AF370000}"/>
    <cellStyle name="Финансовый 20 11" xfId="11000" xr:uid="{00000000-0005-0000-0000-0000B0370000}"/>
    <cellStyle name="Финансовый 20 12" xfId="11001" xr:uid="{00000000-0005-0000-0000-0000B1370000}"/>
    <cellStyle name="Финансовый 20 13" xfId="11002" xr:uid="{00000000-0005-0000-0000-0000B2370000}"/>
    <cellStyle name="Финансовый 20 14" xfId="11003" xr:uid="{00000000-0005-0000-0000-0000B3370000}"/>
    <cellStyle name="Финансовый 20 15" xfId="14947" xr:uid="{00000000-0005-0000-0000-0000B4370000}"/>
    <cellStyle name="Финансовый 20 2" xfId="11004" xr:uid="{00000000-0005-0000-0000-0000B5370000}"/>
    <cellStyle name="Финансовый 20 3" xfId="11005" xr:uid="{00000000-0005-0000-0000-0000B6370000}"/>
    <cellStyle name="Финансовый 20 4" xfId="11006" xr:uid="{00000000-0005-0000-0000-0000B7370000}"/>
    <cellStyle name="Финансовый 20 5" xfId="11007" xr:uid="{00000000-0005-0000-0000-0000B8370000}"/>
    <cellStyle name="Финансовый 20 6" xfId="11008" xr:uid="{00000000-0005-0000-0000-0000B9370000}"/>
    <cellStyle name="Финансовый 20 7" xfId="11009" xr:uid="{00000000-0005-0000-0000-0000BA370000}"/>
    <cellStyle name="Финансовый 20 8" xfId="11010" xr:uid="{00000000-0005-0000-0000-0000BB370000}"/>
    <cellStyle name="Финансовый 20 9" xfId="11011" xr:uid="{00000000-0005-0000-0000-0000BC370000}"/>
    <cellStyle name="Финансовый 21" xfId="11012" xr:uid="{00000000-0005-0000-0000-0000BD370000}"/>
    <cellStyle name="Финансовый 21 10" xfId="11013" xr:uid="{00000000-0005-0000-0000-0000BE370000}"/>
    <cellStyle name="Финансовый 21 11" xfId="11014" xr:uid="{00000000-0005-0000-0000-0000BF370000}"/>
    <cellStyle name="Финансовый 21 12" xfId="11015" xr:uid="{00000000-0005-0000-0000-0000C0370000}"/>
    <cellStyle name="Финансовый 21 13" xfId="11016" xr:uid="{00000000-0005-0000-0000-0000C1370000}"/>
    <cellStyle name="Финансовый 21 14" xfId="11017" xr:uid="{00000000-0005-0000-0000-0000C2370000}"/>
    <cellStyle name="Финансовый 21 15" xfId="14948" xr:uid="{00000000-0005-0000-0000-0000C3370000}"/>
    <cellStyle name="Финансовый 21 2" xfId="11018" xr:uid="{00000000-0005-0000-0000-0000C4370000}"/>
    <cellStyle name="Финансовый 21 3" xfId="11019" xr:uid="{00000000-0005-0000-0000-0000C5370000}"/>
    <cellStyle name="Финансовый 21 4" xfId="11020" xr:uid="{00000000-0005-0000-0000-0000C6370000}"/>
    <cellStyle name="Финансовый 21 5" xfId="11021" xr:uid="{00000000-0005-0000-0000-0000C7370000}"/>
    <cellStyle name="Финансовый 21 6" xfId="11022" xr:uid="{00000000-0005-0000-0000-0000C8370000}"/>
    <cellStyle name="Финансовый 21 7" xfId="11023" xr:uid="{00000000-0005-0000-0000-0000C9370000}"/>
    <cellStyle name="Финансовый 21 8" xfId="11024" xr:uid="{00000000-0005-0000-0000-0000CA370000}"/>
    <cellStyle name="Финансовый 21 9" xfId="11025" xr:uid="{00000000-0005-0000-0000-0000CB370000}"/>
    <cellStyle name="Финансовый 22" xfId="11026" xr:uid="{00000000-0005-0000-0000-0000CC370000}"/>
    <cellStyle name="Финансовый 22 10" xfId="11027" xr:uid="{00000000-0005-0000-0000-0000CD370000}"/>
    <cellStyle name="Финансовый 22 11" xfId="11028" xr:uid="{00000000-0005-0000-0000-0000CE370000}"/>
    <cellStyle name="Финансовый 22 12" xfId="11029" xr:uid="{00000000-0005-0000-0000-0000CF370000}"/>
    <cellStyle name="Финансовый 22 13" xfId="11030" xr:uid="{00000000-0005-0000-0000-0000D0370000}"/>
    <cellStyle name="Финансовый 22 14" xfId="11031" xr:uid="{00000000-0005-0000-0000-0000D1370000}"/>
    <cellStyle name="Финансовый 22 15" xfId="14949" xr:uid="{00000000-0005-0000-0000-0000D2370000}"/>
    <cellStyle name="Финансовый 22 2" xfId="11032" xr:uid="{00000000-0005-0000-0000-0000D3370000}"/>
    <cellStyle name="Финансовый 22 3" xfId="11033" xr:uid="{00000000-0005-0000-0000-0000D4370000}"/>
    <cellStyle name="Финансовый 22 4" xfId="11034" xr:uid="{00000000-0005-0000-0000-0000D5370000}"/>
    <cellStyle name="Финансовый 22 5" xfId="11035" xr:uid="{00000000-0005-0000-0000-0000D6370000}"/>
    <cellStyle name="Финансовый 22 6" xfId="11036" xr:uid="{00000000-0005-0000-0000-0000D7370000}"/>
    <cellStyle name="Финансовый 22 7" xfId="11037" xr:uid="{00000000-0005-0000-0000-0000D8370000}"/>
    <cellStyle name="Финансовый 22 8" xfId="11038" xr:uid="{00000000-0005-0000-0000-0000D9370000}"/>
    <cellStyle name="Финансовый 22 9" xfId="11039" xr:uid="{00000000-0005-0000-0000-0000DA370000}"/>
    <cellStyle name="Финансовый 23" xfId="11040" xr:uid="{00000000-0005-0000-0000-0000DB370000}"/>
    <cellStyle name="Финансовый 23 2" xfId="14950" xr:uid="{00000000-0005-0000-0000-0000DC370000}"/>
    <cellStyle name="Финансовый 24" xfId="11041" xr:uid="{00000000-0005-0000-0000-0000DD370000}"/>
    <cellStyle name="Финансовый 24 2" xfId="14951" xr:uid="{00000000-0005-0000-0000-0000DE370000}"/>
    <cellStyle name="Финансовый 25" xfId="11042" xr:uid="{00000000-0005-0000-0000-0000DF370000}"/>
    <cellStyle name="Финансовый 25 2" xfId="14952" xr:uid="{00000000-0005-0000-0000-0000E0370000}"/>
    <cellStyle name="Финансовый 26" xfId="11043" xr:uid="{00000000-0005-0000-0000-0000E1370000}"/>
    <cellStyle name="Финансовый 26 2" xfId="14953" xr:uid="{00000000-0005-0000-0000-0000E2370000}"/>
    <cellStyle name="Финансовый 27" xfId="11044" xr:uid="{00000000-0005-0000-0000-0000E3370000}"/>
    <cellStyle name="Финансовый 27 2" xfId="14954" xr:uid="{00000000-0005-0000-0000-0000E4370000}"/>
    <cellStyle name="Финансовый 28" xfId="11045" xr:uid="{00000000-0005-0000-0000-0000E5370000}"/>
    <cellStyle name="Финансовый 28 2" xfId="14955" xr:uid="{00000000-0005-0000-0000-0000E6370000}"/>
    <cellStyle name="Финансовый 29" xfId="11046" xr:uid="{00000000-0005-0000-0000-0000E7370000}"/>
    <cellStyle name="Финансовый 29 2" xfId="14956" xr:uid="{00000000-0005-0000-0000-0000E8370000}"/>
    <cellStyle name="Финансовый 3" xfId="11047" xr:uid="{00000000-0005-0000-0000-0000E9370000}"/>
    <cellStyle name="Финансовый 3 10" xfId="11048" xr:uid="{00000000-0005-0000-0000-0000EA370000}"/>
    <cellStyle name="Финансовый 3 11" xfId="11049" xr:uid="{00000000-0005-0000-0000-0000EB370000}"/>
    <cellStyle name="Финансовый 3 12" xfId="11050" xr:uid="{00000000-0005-0000-0000-0000EC370000}"/>
    <cellStyle name="Финансовый 3 13" xfId="11051" xr:uid="{00000000-0005-0000-0000-0000ED370000}"/>
    <cellStyle name="Финансовый 3 14" xfId="11052" xr:uid="{00000000-0005-0000-0000-0000EE370000}"/>
    <cellStyle name="Финансовый 3 15" xfId="11053" xr:uid="{00000000-0005-0000-0000-0000EF370000}"/>
    <cellStyle name="Финансовый 3 16" xfId="11054" xr:uid="{00000000-0005-0000-0000-0000F0370000}"/>
    <cellStyle name="Финансовый 3 2" xfId="11055" xr:uid="{00000000-0005-0000-0000-0000F1370000}"/>
    <cellStyle name="Финансовый 3 2 10" xfId="11056" xr:uid="{00000000-0005-0000-0000-0000F2370000}"/>
    <cellStyle name="Финансовый 3 2 11" xfId="11057" xr:uid="{00000000-0005-0000-0000-0000F3370000}"/>
    <cellStyle name="Финансовый 3 2 12" xfId="11058" xr:uid="{00000000-0005-0000-0000-0000F4370000}"/>
    <cellStyle name="Финансовый 3 2 13" xfId="11059" xr:uid="{00000000-0005-0000-0000-0000F5370000}"/>
    <cellStyle name="Финансовый 3 2 14" xfId="11060" xr:uid="{00000000-0005-0000-0000-0000F6370000}"/>
    <cellStyle name="Финансовый 3 2 15" xfId="11061" xr:uid="{00000000-0005-0000-0000-0000F7370000}"/>
    <cellStyle name="Финансовый 3 2 16" xfId="14957" xr:uid="{00000000-0005-0000-0000-0000F8370000}"/>
    <cellStyle name="Финансовый 3 2 2" xfId="11062" xr:uid="{00000000-0005-0000-0000-0000F9370000}"/>
    <cellStyle name="Финансовый 3 2 2 10" xfId="11063" xr:uid="{00000000-0005-0000-0000-0000FA370000}"/>
    <cellStyle name="Финансовый 3 2 2 11" xfId="11064" xr:uid="{00000000-0005-0000-0000-0000FB370000}"/>
    <cellStyle name="Финансовый 3 2 2 12" xfId="11065" xr:uid="{00000000-0005-0000-0000-0000FC370000}"/>
    <cellStyle name="Финансовый 3 2 2 13" xfId="11066" xr:uid="{00000000-0005-0000-0000-0000FD370000}"/>
    <cellStyle name="Финансовый 3 2 2 14" xfId="11067" xr:uid="{00000000-0005-0000-0000-0000FE370000}"/>
    <cellStyle name="Финансовый 3 2 2 15" xfId="14958" xr:uid="{00000000-0005-0000-0000-0000FF370000}"/>
    <cellStyle name="Финансовый 3 2 2 2" xfId="11068" xr:uid="{00000000-0005-0000-0000-000000380000}"/>
    <cellStyle name="Финансовый 3 2 2 2 2" xfId="14959" xr:uid="{00000000-0005-0000-0000-000001380000}"/>
    <cellStyle name="Финансовый 3 2 2 3" xfId="11069" xr:uid="{00000000-0005-0000-0000-000002380000}"/>
    <cellStyle name="Финансовый 3 2 2 4" xfId="11070" xr:uid="{00000000-0005-0000-0000-000003380000}"/>
    <cellStyle name="Финансовый 3 2 2 5" xfId="11071" xr:uid="{00000000-0005-0000-0000-000004380000}"/>
    <cellStyle name="Финансовый 3 2 2 6" xfId="11072" xr:uid="{00000000-0005-0000-0000-000005380000}"/>
    <cellStyle name="Финансовый 3 2 2 7" xfId="11073" xr:uid="{00000000-0005-0000-0000-000006380000}"/>
    <cellStyle name="Финансовый 3 2 2 8" xfId="11074" xr:uid="{00000000-0005-0000-0000-000007380000}"/>
    <cellStyle name="Финансовый 3 2 2 9" xfId="11075" xr:uid="{00000000-0005-0000-0000-000008380000}"/>
    <cellStyle name="Финансовый 3 2 3" xfId="11076" xr:uid="{00000000-0005-0000-0000-000009380000}"/>
    <cellStyle name="Финансовый 3 2 3 2" xfId="11077" xr:uid="{00000000-0005-0000-0000-00000A380000}"/>
    <cellStyle name="Финансовый 3 2 3 3" xfId="14960" xr:uid="{00000000-0005-0000-0000-00000B380000}"/>
    <cellStyle name="Финансовый 3 2 4" xfId="11078" xr:uid="{00000000-0005-0000-0000-00000C380000}"/>
    <cellStyle name="Финансовый 3 2 4 2" xfId="14961" xr:uid="{00000000-0005-0000-0000-00000D380000}"/>
    <cellStyle name="Финансовый 3 2 5" xfId="11079" xr:uid="{00000000-0005-0000-0000-00000E380000}"/>
    <cellStyle name="Финансовый 3 2 6" xfId="11080" xr:uid="{00000000-0005-0000-0000-00000F380000}"/>
    <cellStyle name="Финансовый 3 2 7" xfId="11081" xr:uid="{00000000-0005-0000-0000-000010380000}"/>
    <cellStyle name="Финансовый 3 2 8" xfId="11082" xr:uid="{00000000-0005-0000-0000-000011380000}"/>
    <cellStyle name="Финансовый 3 2 9" xfId="11083" xr:uid="{00000000-0005-0000-0000-000012380000}"/>
    <cellStyle name="Финансовый 3 3" xfId="11084" xr:uid="{00000000-0005-0000-0000-000013380000}"/>
    <cellStyle name="Финансовый 3 3 10" xfId="11085" xr:uid="{00000000-0005-0000-0000-000014380000}"/>
    <cellStyle name="Финансовый 3 3 11" xfId="11086" xr:uid="{00000000-0005-0000-0000-000015380000}"/>
    <cellStyle name="Финансовый 3 3 12" xfId="11087" xr:uid="{00000000-0005-0000-0000-000016380000}"/>
    <cellStyle name="Финансовый 3 3 13" xfId="11088" xr:uid="{00000000-0005-0000-0000-000017380000}"/>
    <cellStyle name="Финансовый 3 3 14" xfId="11089" xr:uid="{00000000-0005-0000-0000-000018380000}"/>
    <cellStyle name="Финансовый 3 3 15" xfId="11090" xr:uid="{00000000-0005-0000-0000-000019380000}"/>
    <cellStyle name="Финансовый 3 3 15 2" xfId="13068" xr:uid="{00000000-0005-0000-0000-00001A380000}"/>
    <cellStyle name="Финансовый 3 3 15 3" xfId="14963" xr:uid="{00000000-0005-0000-0000-00001B380000}"/>
    <cellStyle name="Финансовый 3 3 16" xfId="14962" xr:uid="{00000000-0005-0000-0000-00001C380000}"/>
    <cellStyle name="Финансовый 3 3 2" xfId="11091" xr:uid="{00000000-0005-0000-0000-00001D380000}"/>
    <cellStyle name="Финансовый 3 3 2 2" xfId="11092" xr:uid="{00000000-0005-0000-0000-00001E380000}"/>
    <cellStyle name="Финансовый 3 3 2 2 2" xfId="13069" xr:uid="{00000000-0005-0000-0000-00001F380000}"/>
    <cellStyle name="Финансовый 3 3 2 2 3" xfId="14965" xr:uid="{00000000-0005-0000-0000-000020380000}"/>
    <cellStyle name="Финансовый 3 3 2 3" xfId="14964" xr:uid="{00000000-0005-0000-0000-000021380000}"/>
    <cellStyle name="Финансовый 3 3 3" xfId="11093" xr:uid="{00000000-0005-0000-0000-000022380000}"/>
    <cellStyle name="Финансовый 3 3 3 2" xfId="11094" xr:uid="{00000000-0005-0000-0000-000023380000}"/>
    <cellStyle name="Финансовый 3 3 3 2 2" xfId="14967" xr:uid="{00000000-0005-0000-0000-000024380000}"/>
    <cellStyle name="Финансовый 3 3 3 3" xfId="13070" xr:uid="{00000000-0005-0000-0000-000025380000}"/>
    <cellStyle name="Финансовый 3 3 3 4" xfId="14966" xr:uid="{00000000-0005-0000-0000-000026380000}"/>
    <cellStyle name="Финансовый 3 3 4" xfId="11095" xr:uid="{00000000-0005-0000-0000-000027380000}"/>
    <cellStyle name="Финансовый 3 3 5" xfId="11096" xr:uid="{00000000-0005-0000-0000-000028380000}"/>
    <cellStyle name="Финансовый 3 3 6" xfId="11097" xr:uid="{00000000-0005-0000-0000-000029380000}"/>
    <cellStyle name="Финансовый 3 3 7" xfId="11098" xr:uid="{00000000-0005-0000-0000-00002A380000}"/>
    <cellStyle name="Финансовый 3 3 8" xfId="11099" xr:uid="{00000000-0005-0000-0000-00002B380000}"/>
    <cellStyle name="Финансовый 3 3 9" xfId="11100" xr:uid="{00000000-0005-0000-0000-00002C380000}"/>
    <cellStyle name="Финансовый 3 4" xfId="11101" xr:uid="{00000000-0005-0000-0000-00002D380000}"/>
    <cellStyle name="Финансовый 3 4 2" xfId="11102" xr:uid="{00000000-0005-0000-0000-00002E380000}"/>
    <cellStyle name="Финансовый 3 4 2 2" xfId="14969" xr:uid="{00000000-0005-0000-0000-00002F380000}"/>
    <cellStyle name="Финансовый 3 4 3" xfId="14968" xr:uid="{00000000-0005-0000-0000-000030380000}"/>
    <cellStyle name="Финансовый 3 5" xfId="11103" xr:uid="{00000000-0005-0000-0000-000031380000}"/>
    <cellStyle name="Финансовый 3 5 2" xfId="14970" xr:uid="{00000000-0005-0000-0000-000032380000}"/>
    <cellStyle name="Финансовый 3 6" xfId="11104" xr:uid="{00000000-0005-0000-0000-000033380000}"/>
    <cellStyle name="Финансовый 3 7" xfId="11105" xr:uid="{00000000-0005-0000-0000-000034380000}"/>
    <cellStyle name="Финансовый 3 7 2" xfId="11106" xr:uid="{00000000-0005-0000-0000-000035380000}"/>
    <cellStyle name="Финансовый 3 7 2 2" xfId="13071" xr:uid="{00000000-0005-0000-0000-000036380000}"/>
    <cellStyle name="Финансовый 3 7 2 3" xfId="14972" xr:uid="{00000000-0005-0000-0000-000037380000}"/>
    <cellStyle name="Финансовый 3 7 3" xfId="14971" xr:uid="{00000000-0005-0000-0000-000038380000}"/>
    <cellStyle name="Финансовый 3 8" xfId="11107" xr:uid="{00000000-0005-0000-0000-000039380000}"/>
    <cellStyle name="Финансовый 3 8 2" xfId="14973" xr:uid="{00000000-0005-0000-0000-00003A380000}"/>
    <cellStyle name="Финансовый 3 9" xfId="11108" xr:uid="{00000000-0005-0000-0000-00003B380000}"/>
    <cellStyle name="Финансовый 3 9 2" xfId="14974" xr:uid="{00000000-0005-0000-0000-00003C380000}"/>
    <cellStyle name="Финансовый 30" xfId="11109" xr:uid="{00000000-0005-0000-0000-00003D380000}"/>
    <cellStyle name="Финансовый 30 2" xfId="14975" xr:uid="{00000000-0005-0000-0000-00003E380000}"/>
    <cellStyle name="Финансовый 31" xfId="11110" xr:uid="{00000000-0005-0000-0000-00003F380000}"/>
    <cellStyle name="Финансовый 31 2" xfId="14976" xr:uid="{00000000-0005-0000-0000-000040380000}"/>
    <cellStyle name="Финансовый 32" xfId="11111" xr:uid="{00000000-0005-0000-0000-000041380000}"/>
    <cellStyle name="Финансовый 32 2" xfId="14977" xr:uid="{00000000-0005-0000-0000-000042380000}"/>
    <cellStyle name="Финансовый 33" xfId="11112" xr:uid="{00000000-0005-0000-0000-000043380000}"/>
    <cellStyle name="Финансовый 33 2" xfId="14978" xr:uid="{00000000-0005-0000-0000-000044380000}"/>
    <cellStyle name="Финансовый 34" xfId="11113" xr:uid="{00000000-0005-0000-0000-000045380000}"/>
    <cellStyle name="Финансовый 34 2" xfId="14979" xr:uid="{00000000-0005-0000-0000-000046380000}"/>
    <cellStyle name="Финансовый 35" xfId="11114" xr:uid="{00000000-0005-0000-0000-000047380000}"/>
    <cellStyle name="Финансовый 35 2" xfId="14980" xr:uid="{00000000-0005-0000-0000-000048380000}"/>
    <cellStyle name="Финансовый 36" xfId="11115" xr:uid="{00000000-0005-0000-0000-000049380000}"/>
    <cellStyle name="Финансовый 36 2" xfId="14981" xr:uid="{00000000-0005-0000-0000-00004A380000}"/>
    <cellStyle name="Финансовый 37" xfId="11116" xr:uid="{00000000-0005-0000-0000-00004B380000}"/>
    <cellStyle name="Финансовый 37 2" xfId="14982" xr:uid="{00000000-0005-0000-0000-00004C380000}"/>
    <cellStyle name="Финансовый 38" xfId="11117" xr:uid="{00000000-0005-0000-0000-00004D380000}"/>
    <cellStyle name="Финансовый 38 2" xfId="14983" xr:uid="{00000000-0005-0000-0000-00004E380000}"/>
    <cellStyle name="Финансовый 39" xfId="11118" xr:uid="{00000000-0005-0000-0000-00004F380000}"/>
    <cellStyle name="Финансовый 39 2" xfId="14984" xr:uid="{00000000-0005-0000-0000-000050380000}"/>
    <cellStyle name="Финансовый 4" xfId="11119" xr:uid="{00000000-0005-0000-0000-000051380000}"/>
    <cellStyle name="Финансовый 4 10" xfId="11120" xr:uid="{00000000-0005-0000-0000-000052380000}"/>
    <cellStyle name="Финансовый 4 11" xfId="11121" xr:uid="{00000000-0005-0000-0000-000053380000}"/>
    <cellStyle name="Финансовый 4 12" xfId="11122" xr:uid="{00000000-0005-0000-0000-000054380000}"/>
    <cellStyle name="Финансовый 4 13" xfId="11123" xr:uid="{00000000-0005-0000-0000-000055380000}"/>
    <cellStyle name="Финансовый 4 14" xfId="11124" xr:uid="{00000000-0005-0000-0000-000056380000}"/>
    <cellStyle name="Финансовый 4 15" xfId="11125" xr:uid="{00000000-0005-0000-0000-000057380000}"/>
    <cellStyle name="Финансовый 4 16" xfId="11126" xr:uid="{00000000-0005-0000-0000-000058380000}"/>
    <cellStyle name="Финансовый 4 17" xfId="14985" xr:uid="{00000000-0005-0000-0000-000059380000}"/>
    <cellStyle name="Финансовый 4 2" xfId="11127" xr:uid="{00000000-0005-0000-0000-00005A380000}"/>
    <cellStyle name="Финансовый 4 2 10" xfId="11128" xr:uid="{00000000-0005-0000-0000-00005B380000}"/>
    <cellStyle name="Финансовый 4 2 11" xfId="11129" xr:uid="{00000000-0005-0000-0000-00005C380000}"/>
    <cellStyle name="Финансовый 4 2 12" xfId="11130" xr:uid="{00000000-0005-0000-0000-00005D380000}"/>
    <cellStyle name="Финансовый 4 2 13" xfId="11131" xr:uid="{00000000-0005-0000-0000-00005E380000}"/>
    <cellStyle name="Финансовый 4 2 14" xfId="11132" xr:uid="{00000000-0005-0000-0000-00005F380000}"/>
    <cellStyle name="Финансовый 4 2 15" xfId="11133" xr:uid="{00000000-0005-0000-0000-000060380000}"/>
    <cellStyle name="Финансовый 4 2 2" xfId="11134" xr:uid="{00000000-0005-0000-0000-000061380000}"/>
    <cellStyle name="Финансовый 4 2 2 10" xfId="11135" xr:uid="{00000000-0005-0000-0000-000062380000}"/>
    <cellStyle name="Финансовый 4 2 2 11" xfId="11136" xr:uid="{00000000-0005-0000-0000-000063380000}"/>
    <cellStyle name="Финансовый 4 2 2 12" xfId="11137" xr:uid="{00000000-0005-0000-0000-000064380000}"/>
    <cellStyle name="Финансовый 4 2 2 13" xfId="11138" xr:uid="{00000000-0005-0000-0000-000065380000}"/>
    <cellStyle name="Финансовый 4 2 2 14" xfId="11139" xr:uid="{00000000-0005-0000-0000-000066380000}"/>
    <cellStyle name="Финансовый 4 2 2 15" xfId="13072" xr:uid="{00000000-0005-0000-0000-000067380000}"/>
    <cellStyle name="Финансовый 4 2 2 16" xfId="14986" xr:uid="{00000000-0005-0000-0000-000068380000}"/>
    <cellStyle name="Финансовый 4 2 2 2" xfId="11140" xr:uid="{00000000-0005-0000-0000-000069380000}"/>
    <cellStyle name="Финансовый 4 2 2 2 2" xfId="11141" xr:uid="{00000000-0005-0000-0000-00006A380000}"/>
    <cellStyle name="Финансовый 4 2 2 2 2 2" xfId="13074" xr:uid="{00000000-0005-0000-0000-00006B380000}"/>
    <cellStyle name="Финансовый 4 2 2 2 2 3" xfId="14988" xr:uid="{00000000-0005-0000-0000-00006C380000}"/>
    <cellStyle name="Финансовый 4 2 2 2 3" xfId="13073" xr:uid="{00000000-0005-0000-0000-00006D380000}"/>
    <cellStyle name="Финансовый 4 2 2 2 4" xfId="14987" xr:uid="{00000000-0005-0000-0000-00006E380000}"/>
    <cellStyle name="Финансовый 4 2 2 3" xfId="11142" xr:uid="{00000000-0005-0000-0000-00006F380000}"/>
    <cellStyle name="Финансовый 4 2 2 3 2" xfId="13075" xr:uid="{00000000-0005-0000-0000-000070380000}"/>
    <cellStyle name="Финансовый 4 2 2 3 3" xfId="14989" xr:uid="{00000000-0005-0000-0000-000071380000}"/>
    <cellStyle name="Финансовый 4 2 2 4" xfId="11143" xr:uid="{00000000-0005-0000-0000-000072380000}"/>
    <cellStyle name="Финансовый 4 2 2 5" xfId="11144" xr:uid="{00000000-0005-0000-0000-000073380000}"/>
    <cellStyle name="Финансовый 4 2 2 6" xfId="11145" xr:uid="{00000000-0005-0000-0000-000074380000}"/>
    <cellStyle name="Финансовый 4 2 2 7" xfId="11146" xr:uid="{00000000-0005-0000-0000-000075380000}"/>
    <cellStyle name="Финансовый 4 2 2 8" xfId="11147" xr:uid="{00000000-0005-0000-0000-000076380000}"/>
    <cellStyle name="Финансовый 4 2 2 9" xfId="11148" xr:uid="{00000000-0005-0000-0000-000077380000}"/>
    <cellStyle name="Финансовый 4 2 3" xfId="11149" xr:uid="{00000000-0005-0000-0000-000078380000}"/>
    <cellStyle name="Финансовый 4 2 3 2" xfId="11150" xr:uid="{00000000-0005-0000-0000-000079380000}"/>
    <cellStyle name="Финансовый 4 2 3 2 2" xfId="13077" xr:uid="{00000000-0005-0000-0000-00007A380000}"/>
    <cellStyle name="Финансовый 4 2 3 2 3" xfId="14991" xr:uid="{00000000-0005-0000-0000-00007B380000}"/>
    <cellStyle name="Финансовый 4 2 3 3" xfId="13076" xr:uid="{00000000-0005-0000-0000-00007C380000}"/>
    <cellStyle name="Финансовый 4 2 3 4" xfId="14990" xr:uid="{00000000-0005-0000-0000-00007D380000}"/>
    <cellStyle name="Финансовый 4 2 4" xfId="11151" xr:uid="{00000000-0005-0000-0000-00007E380000}"/>
    <cellStyle name="Финансовый 4 2 4 2" xfId="13078" xr:uid="{00000000-0005-0000-0000-00007F380000}"/>
    <cellStyle name="Финансовый 4 2 4 3" xfId="14992" xr:uid="{00000000-0005-0000-0000-000080380000}"/>
    <cellStyle name="Финансовый 4 2 5" xfId="11152" xr:uid="{00000000-0005-0000-0000-000081380000}"/>
    <cellStyle name="Финансовый 4 2 5 2" xfId="13079" xr:uid="{00000000-0005-0000-0000-000082380000}"/>
    <cellStyle name="Финансовый 4 2 5 3" xfId="14993" xr:uid="{00000000-0005-0000-0000-000083380000}"/>
    <cellStyle name="Финансовый 4 2 6" xfId="11153" xr:uid="{00000000-0005-0000-0000-000084380000}"/>
    <cellStyle name="Финансовый 4 2 6 2" xfId="14994" xr:uid="{00000000-0005-0000-0000-000085380000}"/>
    <cellStyle name="Финансовый 4 2 7" xfId="11154" xr:uid="{00000000-0005-0000-0000-000086380000}"/>
    <cellStyle name="Финансовый 4 2 8" xfId="11155" xr:uid="{00000000-0005-0000-0000-000087380000}"/>
    <cellStyle name="Финансовый 4 2 9" xfId="11156" xr:uid="{00000000-0005-0000-0000-000088380000}"/>
    <cellStyle name="Финансовый 4 3" xfId="11157" xr:uid="{00000000-0005-0000-0000-000089380000}"/>
    <cellStyle name="Финансовый 4 3 10" xfId="11158" xr:uid="{00000000-0005-0000-0000-00008A380000}"/>
    <cellStyle name="Финансовый 4 3 11" xfId="11159" xr:uid="{00000000-0005-0000-0000-00008B380000}"/>
    <cellStyle name="Финансовый 4 3 12" xfId="11160" xr:uid="{00000000-0005-0000-0000-00008C380000}"/>
    <cellStyle name="Финансовый 4 3 13" xfId="11161" xr:uid="{00000000-0005-0000-0000-00008D380000}"/>
    <cellStyle name="Финансовый 4 3 14" xfId="11162" xr:uid="{00000000-0005-0000-0000-00008E380000}"/>
    <cellStyle name="Финансовый 4 3 15" xfId="11163" xr:uid="{00000000-0005-0000-0000-00008F380000}"/>
    <cellStyle name="Финансовый 4 3 15 2" xfId="13080" xr:uid="{00000000-0005-0000-0000-000090380000}"/>
    <cellStyle name="Финансовый 4 3 15 3" xfId="14996" xr:uid="{00000000-0005-0000-0000-000091380000}"/>
    <cellStyle name="Финансовый 4 3 16" xfId="14995" xr:uid="{00000000-0005-0000-0000-000092380000}"/>
    <cellStyle name="Финансовый 4 3 2" xfId="11164" xr:uid="{00000000-0005-0000-0000-000093380000}"/>
    <cellStyle name="Финансовый 4 3 2 2" xfId="11165" xr:uid="{00000000-0005-0000-0000-000094380000}"/>
    <cellStyle name="Финансовый 4 3 2 2 2" xfId="13082" xr:uid="{00000000-0005-0000-0000-000095380000}"/>
    <cellStyle name="Финансовый 4 3 2 2 3" xfId="14998" xr:uid="{00000000-0005-0000-0000-000096380000}"/>
    <cellStyle name="Финансовый 4 3 2 3" xfId="13081" xr:uid="{00000000-0005-0000-0000-000097380000}"/>
    <cellStyle name="Финансовый 4 3 2 4" xfId="14997" xr:uid="{00000000-0005-0000-0000-000098380000}"/>
    <cellStyle name="Финансовый 4 3 3" xfId="11166" xr:uid="{00000000-0005-0000-0000-000099380000}"/>
    <cellStyle name="Финансовый 4 3 3 2" xfId="13083" xr:uid="{00000000-0005-0000-0000-00009A380000}"/>
    <cellStyle name="Финансовый 4 3 3 3" xfId="14999" xr:uid="{00000000-0005-0000-0000-00009B380000}"/>
    <cellStyle name="Финансовый 4 3 4" xfId="11167" xr:uid="{00000000-0005-0000-0000-00009C380000}"/>
    <cellStyle name="Финансовый 4 3 4 2" xfId="13084" xr:uid="{00000000-0005-0000-0000-00009D380000}"/>
    <cellStyle name="Финансовый 4 3 4 3" xfId="15000" xr:uid="{00000000-0005-0000-0000-00009E380000}"/>
    <cellStyle name="Финансовый 4 3 5" xfId="11168" xr:uid="{00000000-0005-0000-0000-00009F380000}"/>
    <cellStyle name="Финансовый 4 3 6" xfId="11169" xr:uid="{00000000-0005-0000-0000-0000A0380000}"/>
    <cellStyle name="Финансовый 4 3 7" xfId="11170" xr:uid="{00000000-0005-0000-0000-0000A1380000}"/>
    <cellStyle name="Финансовый 4 3 8" xfId="11171" xr:uid="{00000000-0005-0000-0000-0000A2380000}"/>
    <cellStyle name="Финансовый 4 3 9" xfId="11172" xr:uid="{00000000-0005-0000-0000-0000A3380000}"/>
    <cellStyle name="Финансовый 4 4" xfId="11173" xr:uid="{00000000-0005-0000-0000-0000A4380000}"/>
    <cellStyle name="Финансовый 4 4 2" xfId="11174" xr:uid="{00000000-0005-0000-0000-0000A5380000}"/>
    <cellStyle name="Финансовый 4 4 2 2" xfId="13086" xr:uid="{00000000-0005-0000-0000-0000A6380000}"/>
    <cellStyle name="Финансовый 4 4 2 3" xfId="15002" xr:uid="{00000000-0005-0000-0000-0000A7380000}"/>
    <cellStyle name="Финансовый 4 4 3" xfId="11175" xr:uid="{00000000-0005-0000-0000-0000A8380000}"/>
    <cellStyle name="Финансовый 4 4 4" xfId="13085" xr:uid="{00000000-0005-0000-0000-0000A9380000}"/>
    <cellStyle name="Финансовый 4 4 5" xfId="15001" xr:uid="{00000000-0005-0000-0000-0000AA380000}"/>
    <cellStyle name="Финансовый 4 5" xfId="11176" xr:uid="{00000000-0005-0000-0000-0000AB380000}"/>
    <cellStyle name="Финансовый 4 5 2" xfId="11177" xr:uid="{00000000-0005-0000-0000-0000AC380000}"/>
    <cellStyle name="Финансовый 4 5 3" xfId="13087" xr:uid="{00000000-0005-0000-0000-0000AD380000}"/>
    <cellStyle name="Финансовый 4 5 4" xfId="15003" xr:uid="{00000000-0005-0000-0000-0000AE380000}"/>
    <cellStyle name="Финансовый 4 6" xfId="11178" xr:uid="{00000000-0005-0000-0000-0000AF380000}"/>
    <cellStyle name="Финансовый 4 6 2" xfId="13088" xr:uid="{00000000-0005-0000-0000-0000B0380000}"/>
    <cellStyle name="Финансовый 4 6 3" xfId="15004" xr:uid="{00000000-0005-0000-0000-0000B1380000}"/>
    <cellStyle name="Финансовый 4 7" xfId="11179" xr:uid="{00000000-0005-0000-0000-0000B2380000}"/>
    <cellStyle name="Финансовый 4 7 2" xfId="15005" xr:uid="{00000000-0005-0000-0000-0000B3380000}"/>
    <cellStyle name="Финансовый 4 8" xfId="11180" xr:uid="{00000000-0005-0000-0000-0000B4380000}"/>
    <cellStyle name="Финансовый 4 9" xfId="11181" xr:uid="{00000000-0005-0000-0000-0000B5380000}"/>
    <cellStyle name="Финансовый 40" xfId="11182" xr:uid="{00000000-0005-0000-0000-0000B6380000}"/>
    <cellStyle name="Финансовый 40 2" xfId="15006" xr:uid="{00000000-0005-0000-0000-0000B7380000}"/>
    <cellStyle name="Финансовый 41" xfId="11183" xr:uid="{00000000-0005-0000-0000-0000B8380000}"/>
    <cellStyle name="Финансовый 41 2" xfId="15007" xr:uid="{00000000-0005-0000-0000-0000B9380000}"/>
    <cellStyle name="Финансовый 42" xfId="11184" xr:uid="{00000000-0005-0000-0000-0000BA380000}"/>
    <cellStyle name="Финансовый 42 2" xfId="15008" xr:uid="{00000000-0005-0000-0000-0000BB380000}"/>
    <cellStyle name="Финансовый 43" xfId="11185" xr:uid="{00000000-0005-0000-0000-0000BC380000}"/>
    <cellStyle name="Финансовый 43 2" xfId="15009" xr:uid="{00000000-0005-0000-0000-0000BD380000}"/>
    <cellStyle name="Финансовый 44" xfId="11186" xr:uid="{00000000-0005-0000-0000-0000BE380000}"/>
    <cellStyle name="Финансовый 44 2" xfId="15010" xr:uid="{00000000-0005-0000-0000-0000BF380000}"/>
    <cellStyle name="Финансовый 45" xfId="11187" xr:uid="{00000000-0005-0000-0000-0000C0380000}"/>
    <cellStyle name="Финансовый 45 2" xfId="15011" xr:uid="{00000000-0005-0000-0000-0000C1380000}"/>
    <cellStyle name="Финансовый 46" xfId="11188" xr:uid="{00000000-0005-0000-0000-0000C2380000}"/>
    <cellStyle name="Финансовый 46 2" xfId="13089" xr:uid="{00000000-0005-0000-0000-0000C3380000}"/>
    <cellStyle name="Финансовый 47" xfId="11189" xr:uid="{00000000-0005-0000-0000-0000C4380000}"/>
    <cellStyle name="Финансовый 47 2" xfId="13090" xr:uid="{00000000-0005-0000-0000-0000C5380000}"/>
    <cellStyle name="Финансовый 48" xfId="11190" xr:uid="{00000000-0005-0000-0000-0000C6380000}"/>
    <cellStyle name="Финансовый 48 2" xfId="13091" xr:uid="{00000000-0005-0000-0000-0000C7380000}"/>
    <cellStyle name="Финансовый 49" xfId="11191" xr:uid="{00000000-0005-0000-0000-0000C8380000}"/>
    <cellStyle name="Финансовый 49 2" xfId="13092" xr:uid="{00000000-0005-0000-0000-0000C9380000}"/>
    <cellStyle name="Финансовый 5" xfId="11192" xr:uid="{00000000-0005-0000-0000-0000CA380000}"/>
    <cellStyle name="Финансовый 5 10" xfId="11193" xr:uid="{00000000-0005-0000-0000-0000CB380000}"/>
    <cellStyle name="Финансовый 5 11" xfId="11194" xr:uid="{00000000-0005-0000-0000-0000CC380000}"/>
    <cellStyle name="Финансовый 5 12" xfId="11195" xr:uid="{00000000-0005-0000-0000-0000CD380000}"/>
    <cellStyle name="Финансовый 5 13" xfId="11196" xr:uid="{00000000-0005-0000-0000-0000CE380000}"/>
    <cellStyle name="Финансовый 5 14" xfId="11197" xr:uid="{00000000-0005-0000-0000-0000CF380000}"/>
    <cellStyle name="Финансовый 5 15" xfId="11198" xr:uid="{00000000-0005-0000-0000-0000D0380000}"/>
    <cellStyle name="Финансовый 5 16" xfId="11199" xr:uid="{00000000-0005-0000-0000-0000D1380000}"/>
    <cellStyle name="Финансовый 5 17" xfId="13093" xr:uid="{00000000-0005-0000-0000-0000D2380000}"/>
    <cellStyle name="Финансовый 5 18" xfId="15012" xr:uid="{00000000-0005-0000-0000-0000D3380000}"/>
    <cellStyle name="Финансовый 5 2" xfId="11200" xr:uid="{00000000-0005-0000-0000-0000D4380000}"/>
    <cellStyle name="Финансовый 5 2 10" xfId="11201" xr:uid="{00000000-0005-0000-0000-0000D5380000}"/>
    <cellStyle name="Финансовый 5 2 11" xfId="11202" xr:uid="{00000000-0005-0000-0000-0000D6380000}"/>
    <cellStyle name="Финансовый 5 2 12" xfId="11203" xr:uid="{00000000-0005-0000-0000-0000D7380000}"/>
    <cellStyle name="Финансовый 5 2 13" xfId="11204" xr:uid="{00000000-0005-0000-0000-0000D8380000}"/>
    <cellStyle name="Финансовый 5 2 14" xfId="11205" xr:uid="{00000000-0005-0000-0000-0000D9380000}"/>
    <cellStyle name="Финансовый 5 2 15" xfId="11206" xr:uid="{00000000-0005-0000-0000-0000DA380000}"/>
    <cellStyle name="Финансовый 5 2 16" xfId="13094" xr:uid="{00000000-0005-0000-0000-0000DB380000}"/>
    <cellStyle name="Финансовый 5 2 17" xfId="15013" xr:uid="{00000000-0005-0000-0000-0000DC380000}"/>
    <cellStyle name="Финансовый 5 2 2" xfId="11207" xr:uid="{00000000-0005-0000-0000-0000DD380000}"/>
    <cellStyle name="Финансовый 5 2 2 10" xfId="11208" xr:uid="{00000000-0005-0000-0000-0000DE380000}"/>
    <cellStyle name="Финансовый 5 2 2 11" xfId="11209" xr:uid="{00000000-0005-0000-0000-0000DF380000}"/>
    <cellStyle name="Финансовый 5 2 2 12" xfId="11210" xr:uid="{00000000-0005-0000-0000-0000E0380000}"/>
    <cellStyle name="Финансовый 5 2 2 13" xfId="11211" xr:uid="{00000000-0005-0000-0000-0000E1380000}"/>
    <cellStyle name="Финансовый 5 2 2 14" xfId="11212" xr:uid="{00000000-0005-0000-0000-0000E2380000}"/>
    <cellStyle name="Финансовый 5 2 2 15" xfId="11213" xr:uid="{00000000-0005-0000-0000-0000E3380000}"/>
    <cellStyle name="Финансовый 5 2 2 15 2" xfId="13096" xr:uid="{00000000-0005-0000-0000-0000E4380000}"/>
    <cellStyle name="Финансовый 5 2 2 15 3" xfId="15015" xr:uid="{00000000-0005-0000-0000-0000E5380000}"/>
    <cellStyle name="Финансовый 5 2 2 16" xfId="13095" xr:uid="{00000000-0005-0000-0000-0000E6380000}"/>
    <cellStyle name="Финансовый 5 2 2 17" xfId="15014" xr:uid="{00000000-0005-0000-0000-0000E7380000}"/>
    <cellStyle name="Финансовый 5 2 2 2" xfId="11214" xr:uid="{00000000-0005-0000-0000-0000E8380000}"/>
    <cellStyle name="Финансовый 5 2 2 2 2" xfId="13097" xr:uid="{00000000-0005-0000-0000-0000E9380000}"/>
    <cellStyle name="Финансовый 5 2 2 2 3" xfId="15016" xr:uid="{00000000-0005-0000-0000-0000EA380000}"/>
    <cellStyle name="Финансовый 5 2 2 3" xfId="11215" xr:uid="{00000000-0005-0000-0000-0000EB380000}"/>
    <cellStyle name="Финансовый 5 2 2 3 2" xfId="13098" xr:uid="{00000000-0005-0000-0000-0000EC380000}"/>
    <cellStyle name="Финансовый 5 2 2 3 3" xfId="15017" xr:uid="{00000000-0005-0000-0000-0000ED380000}"/>
    <cellStyle name="Финансовый 5 2 2 4" xfId="11216" xr:uid="{00000000-0005-0000-0000-0000EE380000}"/>
    <cellStyle name="Финансовый 5 2 2 5" xfId="11217" xr:uid="{00000000-0005-0000-0000-0000EF380000}"/>
    <cellStyle name="Финансовый 5 2 2 6" xfId="11218" xr:uid="{00000000-0005-0000-0000-0000F0380000}"/>
    <cellStyle name="Финансовый 5 2 2 7" xfId="11219" xr:uid="{00000000-0005-0000-0000-0000F1380000}"/>
    <cellStyle name="Финансовый 5 2 2 8" xfId="11220" xr:uid="{00000000-0005-0000-0000-0000F2380000}"/>
    <cellStyle name="Финансовый 5 2 2 9" xfId="11221" xr:uid="{00000000-0005-0000-0000-0000F3380000}"/>
    <cellStyle name="Финансовый 5 2 3" xfId="11222" xr:uid="{00000000-0005-0000-0000-0000F4380000}"/>
    <cellStyle name="Финансовый 5 2 3 2" xfId="11223" xr:uid="{00000000-0005-0000-0000-0000F5380000}"/>
    <cellStyle name="Финансовый 5 2 3 2 2" xfId="13100" xr:uid="{00000000-0005-0000-0000-0000F6380000}"/>
    <cellStyle name="Финансовый 5 2 3 2 3" xfId="15019" xr:uid="{00000000-0005-0000-0000-0000F7380000}"/>
    <cellStyle name="Финансовый 5 2 3 3" xfId="11224" xr:uid="{00000000-0005-0000-0000-0000F8380000}"/>
    <cellStyle name="Финансовый 5 2 3 3 2" xfId="15020" xr:uid="{00000000-0005-0000-0000-0000F9380000}"/>
    <cellStyle name="Финансовый 5 2 3 4" xfId="13099" xr:uid="{00000000-0005-0000-0000-0000FA380000}"/>
    <cellStyle name="Финансовый 5 2 3 5" xfId="15018" xr:uid="{00000000-0005-0000-0000-0000FB380000}"/>
    <cellStyle name="Финансовый 5 2 4" xfId="11225" xr:uid="{00000000-0005-0000-0000-0000FC380000}"/>
    <cellStyle name="Финансовый 5 2 4 2" xfId="11226" xr:uid="{00000000-0005-0000-0000-0000FD380000}"/>
    <cellStyle name="Финансовый 5 2 4 2 2" xfId="13102" xr:uid="{00000000-0005-0000-0000-0000FE380000}"/>
    <cellStyle name="Финансовый 5 2 4 2 3" xfId="15022" xr:uid="{00000000-0005-0000-0000-0000FF380000}"/>
    <cellStyle name="Финансовый 5 2 4 3" xfId="13101" xr:uid="{00000000-0005-0000-0000-000000390000}"/>
    <cellStyle name="Финансовый 5 2 4 4" xfId="15021" xr:uid="{00000000-0005-0000-0000-000001390000}"/>
    <cellStyle name="Финансовый 5 2 5" xfId="11227" xr:uid="{00000000-0005-0000-0000-000002390000}"/>
    <cellStyle name="Финансовый 5 2 5 2" xfId="13103" xr:uid="{00000000-0005-0000-0000-000003390000}"/>
    <cellStyle name="Финансовый 5 2 5 3" xfId="15023" xr:uid="{00000000-0005-0000-0000-000004390000}"/>
    <cellStyle name="Финансовый 5 2 6" xfId="11228" xr:uid="{00000000-0005-0000-0000-000005390000}"/>
    <cellStyle name="Финансовый 5 2 6 2" xfId="13104" xr:uid="{00000000-0005-0000-0000-000006390000}"/>
    <cellStyle name="Финансовый 5 2 6 3" xfId="15024" xr:uid="{00000000-0005-0000-0000-000007390000}"/>
    <cellStyle name="Финансовый 5 2 7" xfId="11229" xr:uid="{00000000-0005-0000-0000-000008390000}"/>
    <cellStyle name="Финансовый 5 2 7 2" xfId="13105" xr:uid="{00000000-0005-0000-0000-000009390000}"/>
    <cellStyle name="Финансовый 5 2 7 3" xfId="15025" xr:uid="{00000000-0005-0000-0000-00000A390000}"/>
    <cellStyle name="Финансовый 5 2 8" xfId="11230" xr:uid="{00000000-0005-0000-0000-00000B390000}"/>
    <cellStyle name="Финансовый 5 2 8 2" xfId="13106" xr:uid="{00000000-0005-0000-0000-00000C390000}"/>
    <cellStyle name="Финансовый 5 2 8 3" xfId="15026" xr:uid="{00000000-0005-0000-0000-00000D390000}"/>
    <cellStyle name="Финансовый 5 2 9" xfId="11231" xr:uid="{00000000-0005-0000-0000-00000E390000}"/>
    <cellStyle name="Финансовый 5 2 9 2" xfId="15027" xr:uid="{00000000-0005-0000-0000-00000F390000}"/>
    <cellStyle name="Финансовый 5 3" xfId="11232" xr:uid="{00000000-0005-0000-0000-000010390000}"/>
    <cellStyle name="Финансовый 5 3 10" xfId="11233" xr:uid="{00000000-0005-0000-0000-000011390000}"/>
    <cellStyle name="Финансовый 5 3 11" xfId="11234" xr:uid="{00000000-0005-0000-0000-000012390000}"/>
    <cellStyle name="Финансовый 5 3 12" xfId="11235" xr:uid="{00000000-0005-0000-0000-000013390000}"/>
    <cellStyle name="Финансовый 5 3 13" xfId="11236" xr:uid="{00000000-0005-0000-0000-000014390000}"/>
    <cellStyle name="Финансовый 5 3 14" xfId="11237" xr:uid="{00000000-0005-0000-0000-000015390000}"/>
    <cellStyle name="Финансовый 5 3 15" xfId="11238" xr:uid="{00000000-0005-0000-0000-000016390000}"/>
    <cellStyle name="Финансовый 5 3 15 2" xfId="13108" xr:uid="{00000000-0005-0000-0000-000017390000}"/>
    <cellStyle name="Финансовый 5 3 15 3" xfId="15029" xr:uid="{00000000-0005-0000-0000-000018390000}"/>
    <cellStyle name="Финансовый 5 3 16" xfId="13107" xr:uid="{00000000-0005-0000-0000-000019390000}"/>
    <cellStyle name="Финансовый 5 3 17" xfId="15028" xr:uid="{00000000-0005-0000-0000-00001A390000}"/>
    <cellStyle name="Финансовый 5 3 2" xfId="11239" xr:uid="{00000000-0005-0000-0000-00001B390000}"/>
    <cellStyle name="Финансовый 5 3 2 2" xfId="11240" xr:uid="{00000000-0005-0000-0000-00001C390000}"/>
    <cellStyle name="Финансовый 5 3 2 2 2" xfId="13110" xr:uid="{00000000-0005-0000-0000-00001D390000}"/>
    <cellStyle name="Финансовый 5 3 2 2 3" xfId="15031" xr:uid="{00000000-0005-0000-0000-00001E390000}"/>
    <cellStyle name="Финансовый 5 3 2 3" xfId="13109" xr:uid="{00000000-0005-0000-0000-00001F390000}"/>
    <cellStyle name="Финансовый 5 3 2 4" xfId="15030" xr:uid="{00000000-0005-0000-0000-000020390000}"/>
    <cellStyle name="Финансовый 5 3 3" xfId="11241" xr:uid="{00000000-0005-0000-0000-000021390000}"/>
    <cellStyle name="Финансовый 5 3 3 2" xfId="15032" xr:uid="{00000000-0005-0000-0000-000022390000}"/>
    <cellStyle name="Финансовый 5 3 4" xfId="11242" xr:uid="{00000000-0005-0000-0000-000023390000}"/>
    <cellStyle name="Финансовый 5 3 5" xfId="11243" xr:uid="{00000000-0005-0000-0000-000024390000}"/>
    <cellStyle name="Финансовый 5 3 6" xfId="11244" xr:uid="{00000000-0005-0000-0000-000025390000}"/>
    <cellStyle name="Финансовый 5 3 7" xfId="11245" xr:uid="{00000000-0005-0000-0000-000026390000}"/>
    <cellStyle name="Финансовый 5 3 8" xfId="11246" xr:uid="{00000000-0005-0000-0000-000027390000}"/>
    <cellStyle name="Финансовый 5 3 9" xfId="11247" xr:uid="{00000000-0005-0000-0000-000028390000}"/>
    <cellStyle name="Финансовый 5 4" xfId="11248" xr:uid="{00000000-0005-0000-0000-000029390000}"/>
    <cellStyle name="Финансовый 5 4 2" xfId="11249" xr:uid="{00000000-0005-0000-0000-00002A390000}"/>
    <cellStyle name="Финансовый 5 4 2 2" xfId="13112" xr:uid="{00000000-0005-0000-0000-00002B390000}"/>
    <cellStyle name="Финансовый 5 4 2 3" xfId="15034" xr:uid="{00000000-0005-0000-0000-00002C390000}"/>
    <cellStyle name="Финансовый 5 4 3" xfId="13111" xr:uid="{00000000-0005-0000-0000-00002D390000}"/>
    <cellStyle name="Финансовый 5 4 4" xfId="15033" xr:uid="{00000000-0005-0000-0000-00002E390000}"/>
    <cellStyle name="Финансовый 5 5" xfId="11250" xr:uid="{00000000-0005-0000-0000-00002F390000}"/>
    <cellStyle name="Финансовый 5 5 2" xfId="11251" xr:uid="{00000000-0005-0000-0000-000030390000}"/>
    <cellStyle name="Финансовый 5 5 2 2" xfId="13114" xr:uid="{00000000-0005-0000-0000-000031390000}"/>
    <cellStyle name="Финансовый 5 5 2 3" xfId="15036" xr:uid="{00000000-0005-0000-0000-000032390000}"/>
    <cellStyle name="Финансовый 5 5 3" xfId="13113" xr:uid="{00000000-0005-0000-0000-000033390000}"/>
    <cellStyle name="Финансовый 5 5 4" xfId="15035" xr:uid="{00000000-0005-0000-0000-000034390000}"/>
    <cellStyle name="Финансовый 5 6" xfId="11252" xr:uid="{00000000-0005-0000-0000-000035390000}"/>
    <cellStyle name="Финансовый 5 6 2" xfId="11253" xr:uid="{00000000-0005-0000-0000-000036390000}"/>
    <cellStyle name="Финансовый 5 6 2 2" xfId="13116" xr:uid="{00000000-0005-0000-0000-000037390000}"/>
    <cellStyle name="Финансовый 5 6 2 3" xfId="15038" xr:uid="{00000000-0005-0000-0000-000038390000}"/>
    <cellStyle name="Финансовый 5 6 3" xfId="13115" xr:uid="{00000000-0005-0000-0000-000039390000}"/>
    <cellStyle name="Финансовый 5 6 4" xfId="15037" xr:uid="{00000000-0005-0000-0000-00003A390000}"/>
    <cellStyle name="Финансовый 5 7" xfId="11254" xr:uid="{00000000-0005-0000-0000-00003B390000}"/>
    <cellStyle name="Финансовый 5 7 2" xfId="13117" xr:uid="{00000000-0005-0000-0000-00003C390000}"/>
    <cellStyle name="Финансовый 5 7 3" xfId="15039" xr:uid="{00000000-0005-0000-0000-00003D390000}"/>
    <cellStyle name="Финансовый 5 8" xfId="11255" xr:uid="{00000000-0005-0000-0000-00003E390000}"/>
    <cellStyle name="Финансовый 5 8 2" xfId="13118" xr:uid="{00000000-0005-0000-0000-00003F390000}"/>
    <cellStyle name="Финансовый 5 8 3" xfId="15040" xr:uid="{00000000-0005-0000-0000-000040390000}"/>
    <cellStyle name="Финансовый 5 9" xfId="11256" xr:uid="{00000000-0005-0000-0000-000041390000}"/>
    <cellStyle name="Финансовый 5 9 2" xfId="15041" xr:uid="{00000000-0005-0000-0000-000042390000}"/>
    <cellStyle name="Финансовый 50" xfId="11257" xr:uid="{00000000-0005-0000-0000-000043390000}"/>
    <cellStyle name="Финансовый 50 2" xfId="13119" xr:uid="{00000000-0005-0000-0000-000044390000}"/>
    <cellStyle name="Финансовый 51" xfId="11258" xr:uid="{00000000-0005-0000-0000-000045390000}"/>
    <cellStyle name="Финансовый 51 2" xfId="13120" xr:uid="{00000000-0005-0000-0000-000046390000}"/>
    <cellStyle name="Финансовый 52" xfId="11259" xr:uid="{00000000-0005-0000-0000-000047390000}"/>
    <cellStyle name="Финансовый 52 2" xfId="13121" xr:uid="{00000000-0005-0000-0000-000048390000}"/>
    <cellStyle name="Финансовый 53" xfId="11260" xr:uid="{00000000-0005-0000-0000-000049390000}"/>
    <cellStyle name="Финансовый 53 2" xfId="13122" xr:uid="{00000000-0005-0000-0000-00004A390000}"/>
    <cellStyle name="Финансовый 54" xfId="11261" xr:uid="{00000000-0005-0000-0000-00004B390000}"/>
    <cellStyle name="Финансовый 54 2" xfId="13123" xr:uid="{00000000-0005-0000-0000-00004C390000}"/>
    <cellStyle name="Финансовый 55" xfId="11262" xr:uid="{00000000-0005-0000-0000-00004D390000}"/>
    <cellStyle name="Финансовый 55 2" xfId="13124" xr:uid="{00000000-0005-0000-0000-00004E390000}"/>
    <cellStyle name="Финансовый 56" xfId="11263" xr:uid="{00000000-0005-0000-0000-00004F390000}"/>
    <cellStyle name="Финансовый 56 2" xfId="13125" xr:uid="{00000000-0005-0000-0000-000050390000}"/>
    <cellStyle name="Финансовый 57" xfId="11264" xr:uid="{00000000-0005-0000-0000-000051390000}"/>
    <cellStyle name="Финансовый 57 2" xfId="11265" xr:uid="{00000000-0005-0000-0000-000052390000}"/>
    <cellStyle name="Финансовый 57 2 2" xfId="13127" xr:uid="{00000000-0005-0000-0000-000053390000}"/>
    <cellStyle name="Финансовый 57 3" xfId="13126" xr:uid="{00000000-0005-0000-0000-000054390000}"/>
    <cellStyle name="Финансовый 58" xfId="11266" xr:uid="{00000000-0005-0000-0000-000055390000}"/>
    <cellStyle name="Финансовый 58 2" xfId="11267" xr:uid="{00000000-0005-0000-0000-000056390000}"/>
    <cellStyle name="Финансовый 58 2 2" xfId="13129" xr:uid="{00000000-0005-0000-0000-000057390000}"/>
    <cellStyle name="Финансовый 58 3" xfId="13128" xr:uid="{00000000-0005-0000-0000-000058390000}"/>
    <cellStyle name="Финансовый 59" xfId="11268" xr:uid="{00000000-0005-0000-0000-000059390000}"/>
    <cellStyle name="Финансовый 59 2" xfId="11269" xr:uid="{00000000-0005-0000-0000-00005A390000}"/>
    <cellStyle name="Финансовый 59 2 2" xfId="13131" xr:uid="{00000000-0005-0000-0000-00005B390000}"/>
    <cellStyle name="Финансовый 59 3" xfId="13130" xr:uid="{00000000-0005-0000-0000-00005C390000}"/>
    <cellStyle name="Финансовый 6" xfId="11270" xr:uid="{00000000-0005-0000-0000-00005D390000}"/>
    <cellStyle name="Финансовый 6 10" xfId="11271" xr:uid="{00000000-0005-0000-0000-00005E390000}"/>
    <cellStyle name="Финансовый 6 11" xfId="11272" xr:uid="{00000000-0005-0000-0000-00005F390000}"/>
    <cellStyle name="Финансовый 6 12" xfId="11273" xr:uid="{00000000-0005-0000-0000-000060390000}"/>
    <cellStyle name="Финансовый 6 13" xfId="11274" xr:uid="{00000000-0005-0000-0000-000061390000}"/>
    <cellStyle name="Финансовый 6 14" xfId="11275" xr:uid="{00000000-0005-0000-0000-000062390000}"/>
    <cellStyle name="Финансовый 6 15" xfId="11276" xr:uid="{00000000-0005-0000-0000-000063390000}"/>
    <cellStyle name="Финансовый 6 16" xfId="11277" xr:uid="{00000000-0005-0000-0000-000064390000}"/>
    <cellStyle name="Финансовый 6 17" xfId="13132" xr:uid="{00000000-0005-0000-0000-000065390000}"/>
    <cellStyle name="Финансовый 6 18" xfId="15042" xr:uid="{00000000-0005-0000-0000-000066390000}"/>
    <cellStyle name="Финансовый 6 2" xfId="11278" xr:uid="{00000000-0005-0000-0000-000067390000}"/>
    <cellStyle name="Финансовый 6 2 10" xfId="11279" xr:uid="{00000000-0005-0000-0000-000068390000}"/>
    <cellStyle name="Финансовый 6 2 11" xfId="11280" xr:uid="{00000000-0005-0000-0000-000069390000}"/>
    <cellStyle name="Финансовый 6 2 12" xfId="11281" xr:uid="{00000000-0005-0000-0000-00006A390000}"/>
    <cellStyle name="Финансовый 6 2 13" xfId="11282" xr:uid="{00000000-0005-0000-0000-00006B390000}"/>
    <cellStyle name="Финансовый 6 2 14" xfId="11283" xr:uid="{00000000-0005-0000-0000-00006C390000}"/>
    <cellStyle name="Финансовый 6 2 15" xfId="11284" xr:uid="{00000000-0005-0000-0000-00006D390000}"/>
    <cellStyle name="Финансовый 6 2 16" xfId="13133" xr:uid="{00000000-0005-0000-0000-00006E390000}"/>
    <cellStyle name="Финансовый 6 2 17" xfId="15043" xr:uid="{00000000-0005-0000-0000-00006F390000}"/>
    <cellStyle name="Финансовый 6 2 2" xfId="11285" xr:uid="{00000000-0005-0000-0000-000070390000}"/>
    <cellStyle name="Финансовый 6 2 2 10" xfId="11286" xr:uid="{00000000-0005-0000-0000-000071390000}"/>
    <cellStyle name="Финансовый 6 2 2 11" xfId="11287" xr:uid="{00000000-0005-0000-0000-000072390000}"/>
    <cellStyle name="Финансовый 6 2 2 12" xfId="11288" xr:uid="{00000000-0005-0000-0000-000073390000}"/>
    <cellStyle name="Финансовый 6 2 2 13" xfId="11289" xr:uid="{00000000-0005-0000-0000-000074390000}"/>
    <cellStyle name="Финансовый 6 2 2 14" xfId="11290" xr:uid="{00000000-0005-0000-0000-000075390000}"/>
    <cellStyle name="Финансовый 6 2 2 15" xfId="15044" xr:uid="{00000000-0005-0000-0000-000076390000}"/>
    <cellStyle name="Финансовый 6 2 2 2" xfId="11291" xr:uid="{00000000-0005-0000-0000-000077390000}"/>
    <cellStyle name="Финансовый 6 2 2 3" xfId="11292" xr:uid="{00000000-0005-0000-0000-000078390000}"/>
    <cellStyle name="Финансовый 6 2 2 4" xfId="11293" xr:uid="{00000000-0005-0000-0000-000079390000}"/>
    <cellStyle name="Финансовый 6 2 2 5" xfId="11294" xr:uid="{00000000-0005-0000-0000-00007A390000}"/>
    <cellStyle name="Финансовый 6 2 2 6" xfId="11295" xr:uid="{00000000-0005-0000-0000-00007B390000}"/>
    <cellStyle name="Финансовый 6 2 2 7" xfId="11296" xr:uid="{00000000-0005-0000-0000-00007C390000}"/>
    <cellStyle name="Финансовый 6 2 2 8" xfId="11297" xr:uid="{00000000-0005-0000-0000-00007D390000}"/>
    <cellStyle name="Финансовый 6 2 2 9" xfId="11298" xr:uid="{00000000-0005-0000-0000-00007E390000}"/>
    <cellStyle name="Финансовый 6 2 3" xfId="11299" xr:uid="{00000000-0005-0000-0000-00007F390000}"/>
    <cellStyle name="Финансовый 6 2 4" xfId="11300" xr:uid="{00000000-0005-0000-0000-000080390000}"/>
    <cellStyle name="Финансовый 6 2 5" xfId="11301" xr:uid="{00000000-0005-0000-0000-000081390000}"/>
    <cellStyle name="Финансовый 6 2 6" xfId="11302" xr:uid="{00000000-0005-0000-0000-000082390000}"/>
    <cellStyle name="Финансовый 6 2 7" xfId="11303" xr:uid="{00000000-0005-0000-0000-000083390000}"/>
    <cellStyle name="Финансовый 6 2 8" xfId="11304" xr:uid="{00000000-0005-0000-0000-000084390000}"/>
    <cellStyle name="Финансовый 6 2 9" xfId="11305" xr:uid="{00000000-0005-0000-0000-000085390000}"/>
    <cellStyle name="Финансовый 6 3" xfId="11306" xr:uid="{00000000-0005-0000-0000-000086390000}"/>
    <cellStyle name="Финансовый 6 3 10" xfId="11307" xr:uid="{00000000-0005-0000-0000-000087390000}"/>
    <cellStyle name="Финансовый 6 3 11" xfId="11308" xr:uid="{00000000-0005-0000-0000-000088390000}"/>
    <cellStyle name="Финансовый 6 3 12" xfId="11309" xr:uid="{00000000-0005-0000-0000-000089390000}"/>
    <cellStyle name="Финансовый 6 3 13" xfId="11310" xr:uid="{00000000-0005-0000-0000-00008A390000}"/>
    <cellStyle name="Финансовый 6 3 14" xfId="11311" xr:uid="{00000000-0005-0000-0000-00008B390000}"/>
    <cellStyle name="Финансовый 6 3 15" xfId="13134" xr:uid="{00000000-0005-0000-0000-00008C390000}"/>
    <cellStyle name="Финансовый 6 3 16" xfId="15045" xr:uid="{00000000-0005-0000-0000-00008D390000}"/>
    <cellStyle name="Финансовый 6 3 2" xfId="11312" xr:uid="{00000000-0005-0000-0000-00008E390000}"/>
    <cellStyle name="Финансовый 6 3 3" xfId="11313" xr:uid="{00000000-0005-0000-0000-00008F390000}"/>
    <cellStyle name="Финансовый 6 3 4" xfId="11314" xr:uid="{00000000-0005-0000-0000-000090390000}"/>
    <cellStyle name="Финансовый 6 3 5" xfId="11315" xr:uid="{00000000-0005-0000-0000-000091390000}"/>
    <cellStyle name="Финансовый 6 3 6" xfId="11316" xr:uid="{00000000-0005-0000-0000-000092390000}"/>
    <cellStyle name="Финансовый 6 3 7" xfId="11317" xr:uid="{00000000-0005-0000-0000-000093390000}"/>
    <cellStyle name="Финансовый 6 3 8" xfId="11318" xr:uid="{00000000-0005-0000-0000-000094390000}"/>
    <cellStyle name="Финансовый 6 3 9" xfId="11319" xr:uid="{00000000-0005-0000-0000-000095390000}"/>
    <cellStyle name="Финансовый 6 4" xfId="11320" xr:uid="{00000000-0005-0000-0000-000096390000}"/>
    <cellStyle name="Финансовый 6 4 2" xfId="13135" xr:uid="{00000000-0005-0000-0000-000097390000}"/>
    <cellStyle name="Финансовый 6 4 3" xfId="15046" xr:uid="{00000000-0005-0000-0000-000098390000}"/>
    <cellStyle name="Финансовый 6 5" xfId="11321" xr:uid="{00000000-0005-0000-0000-000099390000}"/>
    <cellStyle name="Финансовый 6 5 2" xfId="15047" xr:uid="{00000000-0005-0000-0000-00009A390000}"/>
    <cellStyle name="Финансовый 6 6" xfId="11322" xr:uid="{00000000-0005-0000-0000-00009B390000}"/>
    <cellStyle name="Финансовый 6 7" xfId="11323" xr:uid="{00000000-0005-0000-0000-00009C390000}"/>
    <cellStyle name="Финансовый 6 8" xfId="11324" xr:uid="{00000000-0005-0000-0000-00009D390000}"/>
    <cellStyle name="Финансовый 6 9" xfId="11325" xr:uid="{00000000-0005-0000-0000-00009E390000}"/>
    <cellStyle name="Финансовый 60" xfId="11326" xr:uid="{00000000-0005-0000-0000-00009F390000}"/>
    <cellStyle name="Финансовый 60 2" xfId="11327" xr:uid="{00000000-0005-0000-0000-0000A0390000}"/>
    <cellStyle name="Финансовый 60 2 2" xfId="13137" xr:uid="{00000000-0005-0000-0000-0000A1390000}"/>
    <cellStyle name="Финансовый 60 3" xfId="13136" xr:uid="{00000000-0005-0000-0000-0000A2390000}"/>
    <cellStyle name="Финансовый 61" xfId="11328" xr:uid="{00000000-0005-0000-0000-0000A3390000}"/>
    <cellStyle name="Финансовый 61 2" xfId="11329" xr:uid="{00000000-0005-0000-0000-0000A4390000}"/>
    <cellStyle name="Финансовый 61 2 2" xfId="13139" xr:uid="{00000000-0005-0000-0000-0000A5390000}"/>
    <cellStyle name="Финансовый 61 3" xfId="13138" xr:uid="{00000000-0005-0000-0000-0000A6390000}"/>
    <cellStyle name="Финансовый 62" xfId="11330" xr:uid="{00000000-0005-0000-0000-0000A7390000}"/>
    <cellStyle name="Финансовый 62 2" xfId="11331" xr:uid="{00000000-0005-0000-0000-0000A8390000}"/>
    <cellStyle name="Финансовый 62 2 2" xfId="13141" xr:uid="{00000000-0005-0000-0000-0000A9390000}"/>
    <cellStyle name="Финансовый 62 3" xfId="13140" xr:uid="{00000000-0005-0000-0000-0000AA390000}"/>
    <cellStyle name="Финансовый 63" xfId="11332" xr:uid="{00000000-0005-0000-0000-0000AB390000}"/>
    <cellStyle name="Финансовый 63 2" xfId="11333" xr:uid="{00000000-0005-0000-0000-0000AC390000}"/>
    <cellStyle name="Финансовый 63 2 2" xfId="13143" xr:uid="{00000000-0005-0000-0000-0000AD390000}"/>
    <cellStyle name="Финансовый 63 3" xfId="13142" xr:uid="{00000000-0005-0000-0000-0000AE390000}"/>
    <cellStyle name="Финансовый 64" xfId="11334" xr:uid="{00000000-0005-0000-0000-0000AF390000}"/>
    <cellStyle name="Финансовый 64 2" xfId="11335" xr:uid="{00000000-0005-0000-0000-0000B0390000}"/>
    <cellStyle name="Финансовый 64 2 2" xfId="13145" xr:uid="{00000000-0005-0000-0000-0000B1390000}"/>
    <cellStyle name="Финансовый 64 3" xfId="13144" xr:uid="{00000000-0005-0000-0000-0000B2390000}"/>
    <cellStyle name="Финансовый 65" xfId="11336" xr:uid="{00000000-0005-0000-0000-0000B3390000}"/>
    <cellStyle name="Финансовый 65 2" xfId="11337" xr:uid="{00000000-0005-0000-0000-0000B4390000}"/>
    <cellStyle name="Финансовый 65 2 2" xfId="13147" xr:uid="{00000000-0005-0000-0000-0000B5390000}"/>
    <cellStyle name="Финансовый 65 3" xfId="13146" xr:uid="{00000000-0005-0000-0000-0000B6390000}"/>
    <cellStyle name="Финансовый 66" xfId="11338" xr:uid="{00000000-0005-0000-0000-0000B7390000}"/>
    <cellStyle name="Финансовый 66 2" xfId="11339" xr:uid="{00000000-0005-0000-0000-0000B8390000}"/>
    <cellStyle name="Финансовый 66 2 2" xfId="13149" xr:uid="{00000000-0005-0000-0000-0000B9390000}"/>
    <cellStyle name="Финансовый 66 3" xfId="13148" xr:uid="{00000000-0005-0000-0000-0000BA390000}"/>
    <cellStyle name="Финансовый 67" xfId="11340" xr:uid="{00000000-0005-0000-0000-0000BB390000}"/>
    <cellStyle name="Финансовый 67 2" xfId="11341" xr:uid="{00000000-0005-0000-0000-0000BC390000}"/>
    <cellStyle name="Финансовый 67 2 2" xfId="13151" xr:uid="{00000000-0005-0000-0000-0000BD390000}"/>
    <cellStyle name="Финансовый 67 3" xfId="13150" xr:uid="{00000000-0005-0000-0000-0000BE390000}"/>
    <cellStyle name="Финансовый 68" xfId="11342" xr:uid="{00000000-0005-0000-0000-0000BF390000}"/>
    <cellStyle name="Финансовый 68 2" xfId="11343" xr:uid="{00000000-0005-0000-0000-0000C0390000}"/>
    <cellStyle name="Финансовый 68 2 2" xfId="13153" xr:uid="{00000000-0005-0000-0000-0000C1390000}"/>
    <cellStyle name="Финансовый 68 3" xfId="13152" xr:uid="{00000000-0005-0000-0000-0000C2390000}"/>
    <cellStyle name="Финансовый 69" xfId="11344" xr:uid="{00000000-0005-0000-0000-0000C3390000}"/>
    <cellStyle name="Финансовый 69 2" xfId="11345" xr:uid="{00000000-0005-0000-0000-0000C4390000}"/>
    <cellStyle name="Финансовый 69 2 2" xfId="13155" xr:uid="{00000000-0005-0000-0000-0000C5390000}"/>
    <cellStyle name="Финансовый 69 3" xfId="13154" xr:uid="{00000000-0005-0000-0000-0000C6390000}"/>
    <cellStyle name="Финансовый 7" xfId="11346" xr:uid="{00000000-0005-0000-0000-0000C7390000}"/>
    <cellStyle name="Финансовый 7 10" xfId="11347" xr:uid="{00000000-0005-0000-0000-0000C8390000}"/>
    <cellStyle name="Финансовый 7 11" xfId="11348" xr:uid="{00000000-0005-0000-0000-0000C9390000}"/>
    <cellStyle name="Финансовый 7 12" xfId="11349" xr:uid="{00000000-0005-0000-0000-0000CA390000}"/>
    <cellStyle name="Финансовый 7 13" xfId="11350" xr:uid="{00000000-0005-0000-0000-0000CB390000}"/>
    <cellStyle name="Финансовый 7 14" xfId="11351" xr:uid="{00000000-0005-0000-0000-0000CC390000}"/>
    <cellStyle name="Финансовый 7 15" xfId="11352" xr:uid="{00000000-0005-0000-0000-0000CD390000}"/>
    <cellStyle name="Финансовый 7 16" xfId="15048" xr:uid="{00000000-0005-0000-0000-0000CE390000}"/>
    <cellStyle name="Финансовый 7 2" xfId="11353" xr:uid="{00000000-0005-0000-0000-0000CF390000}"/>
    <cellStyle name="Финансовый 7 2 10" xfId="11354" xr:uid="{00000000-0005-0000-0000-0000D0390000}"/>
    <cellStyle name="Финансовый 7 2 11" xfId="11355" xr:uid="{00000000-0005-0000-0000-0000D1390000}"/>
    <cellStyle name="Финансовый 7 2 12" xfId="11356" xr:uid="{00000000-0005-0000-0000-0000D2390000}"/>
    <cellStyle name="Финансовый 7 2 13" xfId="11357" xr:uid="{00000000-0005-0000-0000-0000D3390000}"/>
    <cellStyle name="Финансовый 7 2 14" xfId="11358" xr:uid="{00000000-0005-0000-0000-0000D4390000}"/>
    <cellStyle name="Финансовый 7 2 15" xfId="11359" xr:uid="{00000000-0005-0000-0000-0000D5390000}"/>
    <cellStyle name="Финансовый 7 2 15 2" xfId="15049" xr:uid="{00000000-0005-0000-0000-0000D6390000}"/>
    <cellStyle name="Финансовый 7 2 2" xfId="11360" xr:uid="{00000000-0005-0000-0000-0000D7390000}"/>
    <cellStyle name="Финансовый 7 2 3" xfId="11361" xr:uid="{00000000-0005-0000-0000-0000D8390000}"/>
    <cellStyle name="Финансовый 7 2 4" xfId="11362" xr:uid="{00000000-0005-0000-0000-0000D9390000}"/>
    <cellStyle name="Финансовый 7 2 5" xfId="11363" xr:uid="{00000000-0005-0000-0000-0000DA390000}"/>
    <cellStyle name="Финансовый 7 2 6" xfId="11364" xr:uid="{00000000-0005-0000-0000-0000DB390000}"/>
    <cellStyle name="Финансовый 7 2 7" xfId="11365" xr:uid="{00000000-0005-0000-0000-0000DC390000}"/>
    <cellStyle name="Финансовый 7 2 8" xfId="11366" xr:uid="{00000000-0005-0000-0000-0000DD390000}"/>
    <cellStyle name="Финансовый 7 2 9" xfId="11367" xr:uid="{00000000-0005-0000-0000-0000DE390000}"/>
    <cellStyle name="Финансовый 7 3" xfId="11368" xr:uid="{00000000-0005-0000-0000-0000DF390000}"/>
    <cellStyle name="Финансовый 7 3 2" xfId="11369" xr:uid="{00000000-0005-0000-0000-0000E0390000}"/>
    <cellStyle name="Финансовый 7 3 2 2" xfId="13156" xr:uid="{00000000-0005-0000-0000-0000E1390000}"/>
    <cellStyle name="Финансовый 7 3 2 3" xfId="15051" xr:uid="{00000000-0005-0000-0000-0000E2390000}"/>
    <cellStyle name="Финансовый 7 3 3" xfId="11370" xr:uid="{00000000-0005-0000-0000-0000E3390000}"/>
    <cellStyle name="Финансовый 7 3 3 2" xfId="13157" xr:uid="{00000000-0005-0000-0000-0000E4390000}"/>
    <cellStyle name="Финансовый 7 3 3 3" xfId="15052" xr:uid="{00000000-0005-0000-0000-0000E5390000}"/>
    <cellStyle name="Финансовый 7 3 4" xfId="15050" xr:uid="{00000000-0005-0000-0000-0000E6390000}"/>
    <cellStyle name="Финансовый 7 4" xfId="11371" xr:uid="{00000000-0005-0000-0000-0000E7390000}"/>
    <cellStyle name="Финансовый 7 4 2" xfId="11372" xr:uid="{00000000-0005-0000-0000-0000E8390000}"/>
    <cellStyle name="Финансовый 7 4 2 2" xfId="13158" xr:uid="{00000000-0005-0000-0000-0000E9390000}"/>
    <cellStyle name="Финансовый 7 4 2 3" xfId="15054" xr:uid="{00000000-0005-0000-0000-0000EA390000}"/>
    <cellStyle name="Финансовый 7 4 3" xfId="15053" xr:uid="{00000000-0005-0000-0000-0000EB390000}"/>
    <cellStyle name="Финансовый 7 5" xfId="11373" xr:uid="{00000000-0005-0000-0000-0000EC390000}"/>
    <cellStyle name="Финансовый 7 5 2" xfId="13159" xr:uid="{00000000-0005-0000-0000-0000ED390000}"/>
    <cellStyle name="Финансовый 7 5 3" xfId="15055" xr:uid="{00000000-0005-0000-0000-0000EE390000}"/>
    <cellStyle name="Финансовый 7 6" xfId="11374" xr:uid="{00000000-0005-0000-0000-0000EF390000}"/>
    <cellStyle name="Финансовый 7 6 2" xfId="15056" xr:uid="{00000000-0005-0000-0000-0000F0390000}"/>
    <cellStyle name="Финансовый 7 7" xfId="11375" xr:uid="{00000000-0005-0000-0000-0000F1390000}"/>
    <cellStyle name="Финансовый 7 8" xfId="11376" xr:uid="{00000000-0005-0000-0000-0000F2390000}"/>
    <cellStyle name="Финансовый 7 9" xfId="11377" xr:uid="{00000000-0005-0000-0000-0000F3390000}"/>
    <cellStyle name="Финансовый 70" xfId="11378" xr:uid="{00000000-0005-0000-0000-0000F4390000}"/>
    <cellStyle name="Финансовый 70 2" xfId="11379" xr:uid="{00000000-0005-0000-0000-0000F5390000}"/>
    <cellStyle name="Финансовый 70 2 2" xfId="13161" xr:uid="{00000000-0005-0000-0000-0000F6390000}"/>
    <cellStyle name="Финансовый 70 3" xfId="13160" xr:uid="{00000000-0005-0000-0000-0000F7390000}"/>
    <cellStyle name="Финансовый 71" xfId="11380" xr:uid="{00000000-0005-0000-0000-0000F8390000}"/>
    <cellStyle name="Финансовый 71 2" xfId="11381" xr:uid="{00000000-0005-0000-0000-0000F9390000}"/>
    <cellStyle name="Финансовый 71 2 2" xfId="13163" xr:uid="{00000000-0005-0000-0000-0000FA390000}"/>
    <cellStyle name="Финансовый 71 3" xfId="13162" xr:uid="{00000000-0005-0000-0000-0000FB390000}"/>
    <cellStyle name="Финансовый 72" xfId="11382" xr:uid="{00000000-0005-0000-0000-0000FC390000}"/>
    <cellStyle name="Финансовый 72 2" xfId="11383" xr:uid="{00000000-0005-0000-0000-0000FD390000}"/>
    <cellStyle name="Финансовый 72 2 2" xfId="13165" xr:uid="{00000000-0005-0000-0000-0000FE390000}"/>
    <cellStyle name="Финансовый 72 3" xfId="13164" xr:uid="{00000000-0005-0000-0000-0000FF390000}"/>
    <cellStyle name="Финансовый 73" xfId="11384" xr:uid="{00000000-0005-0000-0000-0000003A0000}"/>
    <cellStyle name="Финансовый 73 2" xfId="11385" xr:uid="{00000000-0005-0000-0000-0000013A0000}"/>
    <cellStyle name="Финансовый 73 2 2" xfId="13167" xr:uid="{00000000-0005-0000-0000-0000023A0000}"/>
    <cellStyle name="Финансовый 73 3" xfId="13166" xr:uid="{00000000-0005-0000-0000-0000033A0000}"/>
    <cellStyle name="Финансовый 74" xfId="11386" xr:uid="{00000000-0005-0000-0000-0000043A0000}"/>
    <cellStyle name="Финансовый 74 2" xfId="11387" xr:uid="{00000000-0005-0000-0000-0000053A0000}"/>
    <cellStyle name="Финансовый 74 2 2" xfId="13169" xr:uid="{00000000-0005-0000-0000-0000063A0000}"/>
    <cellStyle name="Финансовый 74 3" xfId="13168" xr:uid="{00000000-0005-0000-0000-0000073A0000}"/>
    <cellStyle name="Финансовый 75" xfId="11388" xr:uid="{00000000-0005-0000-0000-0000083A0000}"/>
    <cellStyle name="Финансовый 75 2" xfId="11389" xr:uid="{00000000-0005-0000-0000-0000093A0000}"/>
    <cellStyle name="Финансовый 75 2 2" xfId="13171" xr:uid="{00000000-0005-0000-0000-00000A3A0000}"/>
    <cellStyle name="Финансовый 75 3" xfId="13170" xr:uid="{00000000-0005-0000-0000-00000B3A0000}"/>
    <cellStyle name="Финансовый 76" xfId="11390" xr:uid="{00000000-0005-0000-0000-00000C3A0000}"/>
    <cellStyle name="Финансовый 76 2" xfId="11391" xr:uid="{00000000-0005-0000-0000-00000D3A0000}"/>
    <cellStyle name="Финансовый 76 2 2" xfId="13173" xr:uid="{00000000-0005-0000-0000-00000E3A0000}"/>
    <cellStyle name="Финансовый 76 3" xfId="13172" xr:uid="{00000000-0005-0000-0000-00000F3A0000}"/>
    <cellStyle name="Финансовый 77" xfId="11392" xr:uid="{00000000-0005-0000-0000-0000103A0000}"/>
    <cellStyle name="Финансовый 77 2" xfId="13174" xr:uid="{00000000-0005-0000-0000-0000113A0000}"/>
    <cellStyle name="Финансовый 78" xfId="11393" xr:uid="{00000000-0005-0000-0000-0000123A0000}"/>
    <cellStyle name="Финансовый 78 2" xfId="13175" xr:uid="{00000000-0005-0000-0000-0000133A0000}"/>
    <cellStyle name="Финансовый 79" xfId="15112" xr:uid="{00000000-0005-0000-0000-0000873B0000}"/>
    <cellStyle name="Финансовый 8" xfId="11394" xr:uid="{00000000-0005-0000-0000-0000143A0000}"/>
    <cellStyle name="Финансовый 8 10" xfId="11395" xr:uid="{00000000-0005-0000-0000-0000153A0000}"/>
    <cellStyle name="Финансовый 8 11" xfId="11396" xr:uid="{00000000-0005-0000-0000-0000163A0000}"/>
    <cellStyle name="Финансовый 8 12" xfId="11397" xr:uid="{00000000-0005-0000-0000-0000173A0000}"/>
    <cellStyle name="Финансовый 8 13" xfId="11398" xr:uid="{00000000-0005-0000-0000-0000183A0000}"/>
    <cellStyle name="Финансовый 8 14" xfId="11399" xr:uid="{00000000-0005-0000-0000-0000193A0000}"/>
    <cellStyle name="Финансовый 8 15" xfId="11400" xr:uid="{00000000-0005-0000-0000-00001A3A0000}"/>
    <cellStyle name="Финансовый 8 16" xfId="11401" xr:uid="{00000000-0005-0000-0000-00001B3A0000}"/>
    <cellStyle name="Финансовый 8 16 2" xfId="13177" xr:uid="{00000000-0005-0000-0000-00001C3A0000}"/>
    <cellStyle name="Финансовый 8 16 3" xfId="15058" xr:uid="{00000000-0005-0000-0000-00001D3A0000}"/>
    <cellStyle name="Финансовый 8 17" xfId="13176" xr:uid="{00000000-0005-0000-0000-00001E3A0000}"/>
    <cellStyle name="Финансовый 8 18" xfId="15057" xr:uid="{00000000-0005-0000-0000-00001F3A0000}"/>
    <cellStyle name="Финансовый 8 2" xfId="11402" xr:uid="{00000000-0005-0000-0000-0000203A0000}"/>
    <cellStyle name="Финансовый 8 2 10" xfId="11403" xr:uid="{00000000-0005-0000-0000-0000213A0000}"/>
    <cellStyle name="Финансовый 8 2 11" xfId="11404" xr:uid="{00000000-0005-0000-0000-0000223A0000}"/>
    <cellStyle name="Финансовый 8 2 12" xfId="11405" xr:uid="{00000000-0005-0000-0000-0000233A0000}"/>
    <cellStyle name="Финансовый 8 2 13" xfId="11406" xr:uid="{00000000-0005-0000-0000-0000243A0000}"/>
    <cellStyle name="Финансовый 8 2 14" xfId="11407" xr:uid="{00000000-0005-0000-0000-0000253A0000}"/>
    <cellStyle name="Финансовый 8 2 15" xfId="11408" xr:uid="{00000000-0005-0000-0000-0000263A0000}"/>
    <cellStyle name="Финансовый 8 2 15 2" xfId="13179" xr:uid="{00000000-0005-0000-0000-0000273A0000}"/>
    <cellStyle name="Финансовый 8 2 15 3" xfId="15060" xr:uid="{00000000-0005-0000-0000-0000283A0000}"/>
    <cellStyle name="Финансовый 8 2 16" xfId="13178" xr:uid="{00000000-0005-0000-0000-0000293A0000}"/>
    <cellStyle name="Финансовый 8 2 17" xfId="15059" xr:uid="{00000000-0005-0000-0000-00002A3A0000}"/>
    <cellStyle name="Финансовый 8 2 2" xfId="11409" xr:uid="{00000000-0005-0000-0000-00002B3A0000}"/>
    <cellStyle name="Финансовый 8 2 2 2" xfId="11410" xr:uid="{00000000-0005-0000-0000-00002C3A0000}"/>
    <cellStyle name="Финансовый 8 2 2 2 2" xfId="13180" xr:uid="{00000000-0005-0000-0000-00002D3A0000}"/>
    <cellStyle name="Финансовый 8 2 2 2 3" xfId="15062" xr:uid="{00000000-0005-0000-0000-00002E3A0000}"/>
    <cellStyle name="Финансовый 8 2 2 3" xfId="15061" xr:uid="{00000000-0005-0000-0000-00002F3A0000}"/>
    <cellStyle name="Финансовый 8 2 3" xfId="11411" xr:uid="{00000000-0005-0000-0000-0000303A0000}"/>
    <cellStyle name="Финансовый 8 2 4" xfId="11412" xr:uid="{00000000-0005-0000-0000-0000313A0000}"/>
    <cellStyle name="Финансовый 8 2 5" xfId="11413" xr:uid="{00000000-0005-0000-0000-0000323A0000}"/>
    <cellStyle name="Финансовый 8 2 6" xfId="11414" xr:uid="{00000000-0005-0000-0000-0000333A0000}"/>
    <cellStyle name="Финансовый 8 2 7" xfId="11415" xr:uid="{00000000-0005-0000-0000-0000343A0000}"/>
    <cellStyle name="Финансовый 8 2 8" xfId="11416" xr:uid="{00000000-0005-0000-0000-0000353A0000}"/>
    <cellStyle name="Финансовый 8 2 9" xfId="11417" xr:uid="{00000000-0005-0000-0000-0000363A0000}"/>
    <cellStyle name="Финансовый 8 3" xfId="11418" xr:uid="{00000000-0005-0000-0000-0000373A0000}"/>
    <cellStyle name="Финансовый 8 3 2" xfId="11419" xr:uid="{00000000-0005-0000-0000-0000383A0000}"/>
    <cellStyle name="Финансовый 8 3 3" xfId="11420" xr:uid="{00000000-0005-0000-0000-0000393A0000}"/>
    <cellStyle name="Финансовый 8 3 3 2" xfId="13181" xr:uid="{00000000-0005-0000-0000-00003A3A0000}"/>
    <cellStyle name="Финансовый 8 3 3 3" xfId="15064" xr:uid="{00000000-0005-0000-0000-00003B3A0000}"/>
    <cellStyle name="Финансовый 8 3 4" xfId="15063" xr:uid="{00000000-0005-0000-0000-00003C3A0000}"/>
    <cellStyle name="Финансовый 8 4" xfId="11421" xr:uid="{00000000-0005-0000-0000-00003D3A0000}"/>
    <cellStyle name="Финансовый 8 4 2" xfId="11422" xr:uid="{00000000-0005-0000-0000-00003E3A0000}"/>
    <cellStyle name="Финансовый 8 5" xfId="11423" xr:uid="{00000000-0005-0000-0000-00003F3A0000}"/>
    <cellStyle name="Финансовый 8 6" xfId="11424" xr:uid="{00000000-0005-0000-0000-0000403A0000}"/>
    <cellStyle name="Финансовый 8 7" xfId="11425" xr:uid="{00000000-0005-0000-0000-0000413A0000}"/>
    <cellStyle name="Финансовый 8 8" xfId="11426" xr:uid="{00000000-0005-0000-0000-0000423A0000}"/>
    <cellStyle name="Финансовый 8 9" xfId="11427" xr:uid="{00000000-0005-0000-0000-0000433A0000}"/>
    <cellStyle name="Финансовый 80" xfId="15115" xr:uid="{00000000-0005-0000-0000-0000893B0000}"/>
    <cellStyle name="Финансовый 9" xfId="11428" xr:uid="{00000000-0005-0000-0000-0000443A0000}"/>
    <cellStyle name="Финансовый 9 10" xfId="11429" xr:uid="{00000000-0005-0000-0000-0000453A0000}"/>
    <cellStyle name="Финансовый 9 11" xfId="11430" xr:uid="{00000000-0005-0000-0000-0000463A0000}"/>
    <cellStyle name="Финансовый 9 12" xfId="11431" xr:uid="{00000000-0005-0000-0000-0000473A0000}"/>
    <cellStyle name="Финансовый 9 13" xfId="11432" xr:uid="{00000000-0005-0000-0000-0000483A0000}"/>
    <cellStyle name="Финансовый 9 14" xfId="11433" xr:uid="{00000000-0005-0000-0000-0000493A0000}"/>
    <cellStyle name="Финансовый 9 15" xfId="11434" xr:uid="{00000000-0005-0000-0000-00004A3A0000}"/>
    <cellStyle name="Финансовый 9 16" xfId="13182" xr:uid="{00000000-0005-0000-0000-00004B3A0000}"/>
    <cellStyle name="Финансовый 9 17" xfId="15065" xr:uid="{00000000-0005-0000-0000-00004C3A0000}"/>
    <cellStyle name="Финансовый 9 2" xfId="11435" xr:uid="{00000000-0005-0000-0000-00004D3A0000}"/>
    <cellStyle name="Финансовый 9 2 10" xfId="11436" xr:uid="{00000000-0005-0000-0000-00004E3A0000}"/>
    <cellStyle name="Финансовый 9 2 11" xfId="11437" xr:uid="{00000000-0005-0000-0000-00004F3A0000}"/>
    <cellStyle name="Финансовый 9 2 12" xfId="11438" xr:uid="{00000000-0005-0000-0000-0000503A0000}"/>
    <cellStyle name="Финансовый 9 2 13" xfId="11439" xr:uid="{00000000-0005-0000-0000-0000513A0000}"/>
    <cellStyle name="Финансовый 9 2 14" xfId="11440" xr:uid="{00000000-0005-0000-0000-0000523A0000}"/>
    <cellStyle name="Финансовый 9 2 15" xfId="13183" xr:uid="{00000000-0005-0000-0000-0000533A0000}"/>
    <cellStyle name="Финансовый 9 2 16" xfId="15066" xr:uid="{00000000-0005-0000-0000-0000543A0000}"/>
    <cellStyle name="Финансовый 9 2 2" xfId="11441" xr:uid="{00000000-0005-0000-0000-0000553A0000}"/>
    <cellStyle name="Финансовый 9 2 3" xfId="11442" xr:uid="{00000000-0005-0000-0000-0000563A0000}"/>
    <cellStyle name="Финансовый 9 2 4" xfId="11443" xr:uid="{00000000-0005-0000-0000-0000573A0000}"/>
    <cellStyle name="Финансовый 9 2 5" xfId="11444" xr:uid="{00000000-0005-0000-0000-0000583A0000}"/>
    <cellStyle name="Финансовый 9 2 6" xfId="11445" xr:uid="{00000000-0005-0000-0000-0000593A0000}"/>
    <cellStyle name="Финансовый 9 2 7" xfId="11446" xr:uid="{00000000-0005-0000-0000-00005A3A0000}"/>
    <cellStyle name="Финансовый 9 2 8" xfId="11447" xr:uid="{00000000-0005-0000-0000-00005B3A0000}"/>
    <cellStyle name="Финансовый 9 2 9" xfId="11448" xr:uid="{00000000-0005-0000-0000-00005C3A0000}"/>
    <cellStyle name="Финансовый 9 3" xfId="11449" xr:uid="{00000000-0005-0000-0000-00005D3A0000}"/>
    <cellStyle name="Финансовый 9 3 2" xfId="13184" xr:uid="{00000000-0005-0000-0000-00005E3A0000}"/>
    <cellStyle name="Финансовый 9 3 3" xfId="15067" xr:uid="{00000000-0005-0000-0000-00005F3A0000}"/>
    <cellStyle name="Финансовый 9 4" xfId="11450" xr:uid="{00000000-0005-0000-0000-0000603A0000}"/>
    <cellStyle name="Финансовый 9 4 2" xfId="13185" xr:uid="{00000000-0005-0000-0000-0000613A0000}"/>
    <cellStyle name="Финансовый 9 4 3" xfId="15068" xr:uid="{00000000-0005-0000-0000-0000623A0000}"/>
    <cellStyle name="Финансовый 9 5" xfId="11451" xr:uid="{00000000-0005-0000-0000-0000633A0000}"/>
    <cellStyle name="Финансовый 9 6" xfId="11452" xr:uid="{00000000-0005-0000-0000-0000643A0000}"/>
    <cellStyle name="Финансовый 9 7" xfId="11453" xr:uid="{00000000-0005-0000-0000-0000653A0000}"/>
    <cellStyle name="Финансовый 9 8" xfId="11454" xr:uid="{00000000-0005-0000-0000-0000663A0000}"/>
    <cellStyle name="Финансовый 9 9" xfId="11455" xr:uid="{00000000-0005-0000-0000-0000673A0000}"/>
    <cellStyle name="Формула" xfId="11456" xr:uid="{00000000-0005-0000-0000-0000683A0000}"/>
    <cellStyle name="Формула 2" xfId="11457" xr:uid="{00000000-0005-0000-0000-0000693A0000}"/>
    <cellStyle name="Формула 3" xfId="11458" xr:uid="{00000000-0005-0000-0000-00006A3A0000}"/>
    <cellStyle name="Формула 3 2" xfId="11459" xr:uid="{00000000-0005-0000-0000-00006B3A0000}"/>
    <cellStyle name="ФормулаВБ" xfId="11460" xr:uid="{00000000-0005-0000-0000-00006C3A0000}"/>
    <cellStyle name="ФормулаНаКонтроль" xfId="11461" xr:uid="{00000000-0005-0000-0000-00006D3A0000}"/>
    <cellStyle name="ФормулаНаКонтроль 2" xfId="11462" xr:uid="{00000000-0005-0000-0000-00006E3A0000}"/>
    <cellStyle name="ФормулаНаКонтроль 3" xfId="11463" xr:uid="{00000000-0005-0000-0000-00006F3A0000}"/>
    <cellStyle name="Формулы" xfId="11464" xr:uid="{00000000-0005-0000-0000-0000703A0000}"/>
    <cellStyle name="Формулы 10" xfId="11465" xr:uid="{00000000-0005-0000-0000-0000713A0000}"/>
    <cellStyle name="Формулы 11" xfId="11466" xr:uid="{00000000-0005-0000-0000-0000723A0000}"/>
    <cellStyle name="Формулы 12" xfId="11467" xr:uid="{00000000-0005-0000-0000-0000733A0000}"/>
    <cellStyle name="Формулы 13" xfId="11468" xr:uid="{00000000-0005-0000-0000-0000743A0000}"/>
    <cellStyle name="Формулы 14" xfId="11469" xr:uid="{00000000-0005-0000-0000-0000753A0000}"/>
    <cellStyle name="Формулы 15" xfId="11470" xr:uid="{00000000-0005-0000-0000-0000763A0000}"/>
    <cellStyle name="Формулы 16" xfId="11471" xr:uid="{00000000-0005-0000-0000-0000773A0000}"/>
    <cellStyle name="Формулы 17" xfId="11472" xr:uid="{00000000-0005-0000-0000-0000783A0000}"/>
    <cellStyle name="Формулы 18" xfId="11473" xr:uid="{00000000-0005-0000-0000-0000793A0000}"/>
    <cellStyle name="Формулы 19" xfId="11474" xr:uid="{00000000-0005-0000-0000-00007A3A0000}"/>
    <cellStyle name="Формулы 2" xfId="11475" xr:uid="{00000000-0005-0000-0000-00007B3A0000}"/>
    <cellStyle name="Формулы 20" xfId="11476" xr:uid="{00000000-0005-0000-0000-00007C3A0000}"/>
    <cellStyle name="Формулы 21" xfId="11477" xr:uid="{00000000-0005-0000-0000-00007D3A0000}"/>
    <cellStyle name="Формулы 22" xfId="11478" xr:uid="{00000000-0005-0000-0000-00007E3A0000}"/>
    <cellStyle name="Формулы 23" xfId="11479" xr:uid="{00000000-0005-0000-0000-00007F3A0000}"/>
    <cellStyle name="Формулы 24" xfId="11480" xr:uid="{00000000-0005-0000-0000-0000803A0000}"/>
    <cellStyle name="Формулы 25" xfId="11481" xr:uid="{00000000-0005-0000-0000-0000813A0000}"/>
    <cellStyle name="Формулы 3" xfId="11482" xr:uid="{00000000-0005-0000-0000-0000823A0000}"/>
    <cellStyle name="Формулы 4" xfId="11483" xr:uid="{00000000-0005-0000-0000-0000833A0000}"/>
    <cellStyle name="Формулы 5" xfId="11484" xr:uid="{00000000-0005-0000-0000-0000843A0000}"/>
    <cellStyle name="Формулы 6" xfId="11485" xr:uid="{00000000-0005-0000-0000-0000853A0000}"/>
    <cellStyle name="Формулы 7" xfId="11486" xr:uid="{00000000-0005-0000-0000-0000863A0000}"/>
    <cellStyle name="Формулы 8" xfId="11487" xr:uid="{00000000-0005-0000-0000-0000873A0000}"/>
    <cellStyle name="Формулы 9" xfId="11488" xr:uid="{00000000-0005-0000-0000-0000883A0000}"/>
    <cellStyle name="Хвост" xfId="11489" xr:uid="{00000000-0005-0000-0000-0000893A0000}"/>
    <cellStyle name="Хороший 2" xfId="11490" xr:uid="{00000000-0005-0000-0000-00008A3A0000}"/>
    <cellStyle name="Хороший 2 2" xfId="11491" xr:uid="{00000000-0005-0000-0000-00008B3A0000}"/>
    <cellStyle name="Хороший 3" xfId="11492" xr:uid="{00000000-0005-0000-0000-00008C3A0000}"/>
    <cellStyle name="Ценник" xfId="11493" xr:uid="{00000000-0005-0000-0000-00008D3A0000}"/>
    <cellStyle name="Џђћ–…ќ’ќ›‰" xfId="11494" xr:uid="{00000000-0005-0000-0000-00008E3A0000}"/>
    <cellStyle name="Џђћ–…ќ’ќ›‰ 2" xfId="11495" xr:uid="{00000000-0005-0000-0000-00008F3A0000}"/>
    <cellStyle name="Џђћ–…ќ’ќ›‰ 2 2" xfId="11496" xr:uid="{00000000-0005-0000-0000-0000903A0000}"/>
    <cellStyle name="Џђћ–…ќ’ќ›‰ 2 3" xfId="11497" xr:uid="{00000000-0005-0000-0000-0000913A0000}"/>
    <cellStyle name="Џђћ–…ќ’ќ›‰ 2 3 2" xfId="15069" xr:uid="{00000000-0005-0000-0000-0000923A0000}"/>
    <cellStyle name="Џђћ–…ќ’ќ›‰ 3" xfId="11498" xr:uid="{00000000-0005-0000-0000-0000933A0000}"/>
    <cellStyle name="Џђћ–…ќ’ќ›‰ 3 2" xfId="11499" xr:uid="{00000000-0005-0000-0000-0000943A0000}"/>
    <cellStyle name="Џђћ–…ќ’ќ›‰ 3 3" xfId="11500" xr:uid="{00000000-0005-0000-0000-0000953A0000}"/>
    <cellStyle name="Џђћ–…ќ’ќ›‰ 3 3 2" xfId="15070" xr:uid="{00000000-0005-0000-0000-0000963A0000}"/>
    <cellStyle name="Џђћ–…ќ’ќ›‰ 4" xfId="11501" xr:uid="{00000000-0005-0000-0000-0000973A0000}"/>
    <cellStyle name="Џђћ–…ќ’ќ›‰ 4 2" xfId="11502" xr:uid="{00000000-0005-0000-0000-0000983A0000}"/>
    <cellStyle name="Џђћ–…ќ’ќ›‰ 4 3" xfId="11503" xr:uid="{00000000-0005-0000-0000-0000993A0000}"/>
    <cellStyle name="Џђћ–…ќ’ќ›‰ 4 3 2" xfId="15071" xr:uid="{00000000-0005-0000-0000-00009A3A0000}"/>
    <cellStyle name="Џђћ–…ќ’ќ›‰ 5" xfId="11504" xr:uid="{00000000-0005-0000-0000-00009B3A0000}"/>
    <cellStyle name="Џђћ–…ќ’ќ›‰ 5 2" xfId="11505" xr:uid="{00000000-0005-0000-0000-00009C3A0000}"/>
    <cellStyle name="Џђћ–…ќ’ќ›‰ 5 3" xfId="13187" xr:uid="{00000000-0005-0000-0000-00009D3A0000}"/>
    <cellStyle name="Џђћ–…ќ’ќ›‰ 6" xfId="11506" xr:uid="{00000000-0005-0000-0000-00009E3A0000}"/>
    <cellStyle name="Џђћ–…ќ’ќ›‰ 6 2" xfId="13188" xr:uid="{00000000-0005-0000-0000-00009F3A0000}"/>
    <cellStyle name="Џђћ–…ќ’ќ›‰ 7" xfId="13186" xr:uid="{00000000-0005-0000-0000-0000A03A0000}"/>
    <cellStyle name="Шаблон-КП-РРЛ8-15" xfId="11507" xr:uid="{00000000-0005-0000-0000-0000A13A0000}"/>
    <cellStyle name="ШАУ" xfId="11508" xr:uid="{00000000-0005-0000-0000-0000A23A0000}"/>
    <cellStyle name="ШАУ 2" xfId="11509" xr:uid="{00000000-0005-0000-0000-0000A33A0000}"/>
    <cellStyle name="ьber" xfId="11510" xr:uid="{00000000-0005-0000-0000-0000A43A0000}"/>
    <cellStyle name="Экспертиза" xfId="11511" xr:uid="{00000000-0005-0000-0000-0000A53A0000}"/>
    <cellStyle name="Ячейки для заполнения" xfId="11512" xr:uid="{00000000-0005-0000-0000-0000A63A0000}"/>
    <cellStyle name="Ячейки для заполнения 2" xfId="11513" xr:uid="{00000000-0005-0000-0000-0000A73A0000}"/>
    <cellStyle name="Ячейки для заполнения 3" xfId="11514" xr:uid="{00000000-0005-0000-0000-0000A83A0000}"/>
    <cellStyle name="ܘ" xfId="11515" xr:uid="{00000000-0005-0000-0000-0000A93A0000}"/>
    <cellStyle name="ܘ_x0008_" xfId="11516" xr:uid="{00000000-0005-0000-0000-0000AA3A0000}"/>
    <cellStyle name="ܘ_x0008_ 2" xfId="11517" xr:uid="{00000000-0005-0000-0000-0000AB3A0000}"/>
    <cellStyle name="ܘ_x0008_ 3" xfId="11518" xr:uid="{00000000-0005-0000-0000-0000AC3A0000}"/>
    <cellStyle name="ܘ?䈌Ȏ㘛䤀ጛܛ?䨐Ȏ㘛䤀ጛܛ?䉜Ȏ㘛伀ᤛ" xfId="11519" xr:uid="{00000000-0005-0000-0000-0000AD3A0000}"/>
    <cellStyle name="ܘ_x0008_?䈌Ȏ㘛䤀ጛܛ_x0008_?䨐Ȏ㘛䤀ጛܛ_x0008_?䉜Ȏ㘛伀ᤛ" xfId="11520" xr:uid="{00000000-0005-0000-0000-0000AE3A0000}"/>
    <cellStyle name="ܘ?䈌Ȏ㘛䤀ጛܛ?䨐Ȏ㘛䤀ጛܛ?䉜Ȏ㘛伀ᤛ 1" xfId="11521" xr:uid="{00000000-0005-0000-0000-0000AF3A0000}"/>
    <cellStyle name="ܘ_x0008_?䈌Ȏ㘛䤀ጛܛ_x0008_?䨐Ȏ㘛䤀ጛܛ_x0008_?䉜Ȏ㘛伀ᤛ 1" xfId="11522" xr:uid="{00000000-0005-0000-0000-0000B03A0000}"/>
    <cellStyle name="ܘ_x0008_?䈌Ȏ㘛䤀ጛܛ_x0008_?䨐Ȏ㘛䤀ጛܛ_x0008_?䉜Ȏ㘛伀ᤛ 1 2" xfId="11523" xr:uid="{00000000-0005-0000-0000-0000B13A0000}"/>
    <cellStyle name="ܘ_x0008_?䈌Ȏ㘛䤀ጛܛ_x0008_?䨐Ȏ㘛䤀ጛܛ_x0008_?䉜Ȏ㘛伀ᤛ 1 3" xfId="11524" xr:uid="{00000000-0005-0000-0000-0000B23A0000}"/>
    <cellStyle name="ܘ_x0008_?䈌Ȏ㘛䤀ጛܛ_x0008_?䨐Ȏ㘛䤀ጛܛ_x0008_?䉜Ȏ㘛伀ᤛ 2" xfId="11525" xr:uid="{00000000-0005-0000-0000-0000B33A0000}"/>
    <cellStyle name="ܘ_x0008_?䈌Ȏ㘛䤀ጛܛ_x0008_?䨐Ȏ㘛䤀ጛܛ_x0008_?䉜Ȏ㘛伀ᤛ 3" xfId="11526" xr:uid="{00000000-0005-0000-0000-0000B43A0000}"/>
    <cellStyle name="ܛ" xfId="11527" xr:uid="{00000000-0005-0000-0000-0000B53A0000}"/>
    <cellStyle name="ܛ_x0008_" xfId="11528" xr:uid="{00000000-0005-0000-0000-0000B63A0000}"/>
    <cellStyle name="ܛ_x0008_ 2" xfId="11529" xr:uid="{00000000-0005-0000-0000-0000B73A0000}"/>
    <cellStyle name="ܛ_x0008_ 3" xfId="11530" xr:uid="{00000000-0005-0000-0000-0000B83A0000}"/>
    <cellStyle name="ܛ?䉜Ȏ㘛伀ᤛܛ?偬Ȏ?ഀ഍č?䊴Ȏ?ကတĐҠ" xfId="11531" xr:uid="{00000000-0005-0000-0000-0000B93A0000}"/>
    <cellStyle name="ܛ_x0008_?䉜Ȏ㘛伀ᤛܛ_x0008_?偬Ȏ?ഀ഍č_x0001_?䊴Ȏ?ကတĐ_x0001_Ҡ" xfId="11532" xr:uid="{00000000-0005-0000-0000-0000BA3A0000}"/>
    <cellStyle name="ܛ?䉜Ȏ㘛伀ᤛܛ?偬Ȏ?ഀ഍č?䊴Ȏ?ကတĐҠ 1" xfId="11533" xr:uid="{00000000-0005-0000-0000-0000BB3A0000}"/>
    <cellStyle name="ܛ_x0008_?䉜Ȏ㘛伀ᤛܛ_x0008_?偬Ȏ?ഀ഍č_x0001_?䊴Ȏ?ကတĐ_x0001_Ҡ 1" xfId="11534" xr:uid="{00000000-0005-0000-0000-0000BC3A0000}"/>
    <cellStyle name="ܛ_x0008_?䉜Ȏ㘛伀ᤛܛ_x0008_?偬Ȏ?ഀ഍č_x0001_?䊴Ȏ?ကတĐ_x0001_Ҡ 1 2" xfId="11535" xr:uid="{00000000-0005-0000-0000-0000BD3A0000}"/>
    <cellStyle name="ܛ_x0008_?䉜Ȏ㘛伀ᤛܛ_x0008_?偬Ȏ?ഀ഍č_x0001_?䊴Ȏ?ကတĐ_x0001_Ҡ 1 3" xfId="11536" xr:uid="{00000000-0005-0000-0000-0000BE3A0000}"/>
    <cellStyle name="ܛ_x0008_?䉜Ȏ㘛伀ᤛܛ_x0008_?偬Ȏ?ഀ഍č_x0001_?䊴Ȏ?ကတĐ_x0001_Ҡ 2" xfId="11537" xr:uid="{00000000-0005-0000-0000-0000BF3A0000}"/>
    <cellStyle name="ܛ_x0008_?䉜Ȏ㘛伀ᤛܛ_x0008_?偬Ȏ?ഀ഍č_x0001_?䊴Ȏ?ကတĐ_x0001_Ҡ 3" xfId="11538" xr:uid="{00000000-0005-0000-0000-0000C03A0000}"/>
    <cellStyle name="ܛ?䉜Ȏ㘛伀ᤛܛ?偬Ȏ?ഀ഍č?䊴Ȏ?ကတĐҠ_БДР С44о БДДС ок03" xfId="11539" xr:uid="{00000000-0005-0000-0000-0000C13A0000}"/>
    <cellStyle name="ܛ_x0008_?䉜Ȏ㘛伀ᤛܛ_x0008_?偬Ȏ?ഀ഍č_x0001_?䊴Ȏ?ကတĐ_x0001_Ҡ_БДР С44о БДДС ок03" xfId="11540" xr:uid="{00000000-0005-0000-0000-0000C23A0000}"/>
    <cellStyle name="ܛ_01_СЭ_БП скорр2009" xfId="11541" xr:uid="{00000000-0005-0000-0000-0000C33A0000}"/>
    <cellStyle name="ܛ_x0008__01_СЭ_БП скорр2009" xfId="11542" xr:uid="{00000000-0005-0000-0000-0000C43A0000}"/>
    <cellStyle name="_x0001_ဠ" xfId="11543" xr:uid="{00000000-0005-0000-0000-0000C53A0000}"/>
    <cellStyle name="|?ドE" xfId="11544" xr:uid="{00000000-0005-0000-0000-0000C63A0000}"/>
    <cellStyle name="고정소숫점" xfId="11545" xr:uid="{00000000-0005-0000-0000-0000C73A0000}"/>
    <cellStyle name="고정출력1" xfId="11546" xr:uid="{00000000-0005-0000-0000-0000C83A0000}"/>
    <cellStyle name="고정출력2" xfId="11547" xr:uid="{00000000-0005-0000-0000-0000C93A0000}"/>
    <cellStyle name="끼_x0001_?" xfId="11548" xr:uid="{00000000-0005-0000-0000-0000CA3A0000}"/>
    <cellStyle name="날짜" xfId="11549" xr:uid="{00000000-0005-0000-0000-0000CB3A0000}"/>
    <cellStyle name="달러" xfId="11550" xr:uid="{00000000-0005-0000-0000-0000CC3A0000}"/>
    <cellStyle name="뒤에 오는 하이퍼링크" xfId="11551" xr:uid="{00000000-0005-0000-0000-0000CD3A0000}"/>
    <cellStyle name="똿뗦먛귟 [0.00]_PRE&amp;COM2" xfId="11552" xr:uid="{00000000-0005-0000-0000-0000CE3A0000}"/>
    <cellStyle name="똿뗦먛귟_OtherCostTable_A" xfId="11553" xr:uid="{00000000-0005-0000-0000-0000CF3A0000}"/>
    <cellStyle name="믅됞 [0.00]_PRE&amp;COM2" xfId="11554" xr:uid="{00000000-0005-0000-0000-0000D03A0000}"/>
    <cellStyle name="믅됞_PRE&amp;COM2" xfId="11555" xr:uid="{00000000-0005-0000-0000-0000D13A0000}"/>
    <cellStyle name="분수" xfId="11556" xr:uid="{00000000-0005-0000-0000-0000D23A0000}"/>
    <cellStyle name="뷭?_밾몧뽋먑 " xfId="11557" xr:uid="{00000000-0005-0000-0000-0000D33A0000}"/>
    <cellStyle name="숫자(R)" xfId="11558" xr:uid="{00000000-0005-0000-0000-0000D43A0000}"/>
    <cellStyle name="쉼표 [0]_Heavy equipment 비교표-SHARQ-05.03.28" xfId="11559" xr:uid="{00000000-0005-0000-0000-0000D53A0000}"/>
    <cellStyle name="안건회계법인" xfId="11560" xr:uid="{00000000-0005-0000-0000-0000D63A0000}"/>
    <cellStyle name="자리수" xfId="11561" xr:uid="{00000000-0005-0000-0000-0000D73A0000}"/>
    <cellStyle name="자리수0" xfId="11562" xr:uid="{00000000-0005-0000-0000-0000D83A0000}"/>
    <cellStyle name="지정되지 않음" xfId="11563" xr:uid="{00000000-0005-0000-0000-0000D93A0000}"/>
    <cellStyle name="콤마 [0]_  종  합  " xfId="11564" xr:uid="{00000000-0005-0000-0000-0000DA3A0000}"/>
    <cellStyle name="콤마_  종  합  " xfId="11565" xr:uid="{00000000-0005-0000-0000-0000DB3A0000}"/>
    <cellStyle name="통화 [0]_95년총괄수량 " xfId="11566" xr:uid="{00000000-0005-0000-0000-0000DC3A0000}"/>
    <cellStyle name="통화_95년총괄수량 " xfId="11567" xr:uid="{00000000-0005-0000-0000-0000DD3A0000}"/>
    <cellStyle name="퍼센트" xfId="11568" xr:uid="{00000000-0005-0000-0000-0000DE3A0000}"/>
    <cellStyle name="표준_12.FRP Joint Point Inform(U&amp;O)-rev1" xfId="11569" xr:uid="{00000000-0005-0000-0000-0000DF3A0000}"/>
    <cellStyle name="퓭닉_3(3.1) (3)_2-3 _sidpecreport" xfId="11570" xr:uid="{00000000-0005-0000-0000-0000E03A0000}"/>
    <cellStyle name="합산" xfId="11571" xr:uid="{00000000-0005-0000-0000-0000E13A0000}"/>
    <cellStyle name="합산 2" xfId="11572" xr:uid="{00000000-0005-0000-0000-0000E23A0000}"/>
    <cellStyle name="화폐기호" xfId="11573" xr:uid="{00000000-0005-0000-0000-0000E33A0000}"/>
    <cellStyle name="화폐기호0" xfId="11574" xr:uid="{00000000-0005-0000-0000-0000E43A0000}"/>
    <cellStyle name="中原専用" xfId="11575" xr:uid="{00000000-0005-0000-0000-0000E53A0000}"/>
    <cellStyle name="千位分隔[0]_Sheet10" xfId="11576" xr:uid="{00000000-0005-0000-0000-0000E63A0000}"/>
    <cellStyle name="常规_instrument.pvc" xfId="11577" xr:uid="{00000000-0005-0000-0000-0000E73A0000}"/>
    <cellStyle name="桁区切り [0.00]_GUIDE" xfId="11578" xr:uid="{00000000-0005-0000-0000-0000E83A0000}"/>
    <cellStyle name="桁区切り_COST (3)" xfId="11579" xr:uid="{00000000-0005-0000-0000-0000E93A0000}"/>
    <cellStyle name="標準_ Att. 1- Cover" xfId="11580" xr:uid="{00000000-0005-0000-0000-0000EA3A0000}"/>
    <cellStyle name="通貨 [0.00]_ Att. 1- Cover" xfId="11581" xr:uid="{00000000-0005-0000-0000-0000EB3A0000}"/>
    <cellStyle name="通貨_ Att. 1- Cover" xfId="11582" xr:uid="{00000000-0005-0000-0000-0000EC3A0000}"/>
    <cellStyle name="㐀കܒ" xfId="11583" xr:uid="{00000000-0005-0000-0000-0000ED3A0000}"/>
    <cellStyle name="㐀കܒ_x0008_" xfId="11584" xr:uid="{00000000-0005-0000-0000-0000EE3A0000}"/>
    <cellStyle name="㐀കܒ_x0008_ 2" xfId="11585" xr:uid="{00000000-0005-0000-0000-0000EF3A0000}"/>
    <cellStyle name="㐀കܒ_x0008_ 3" xfId="11586" xr:uid="{00000000-0005-0000-0000-0000F03A0000}"/>
    <cellStyle name="㐀കܒ?䆴Ȏ㘛伀ᤛܛ?䧀Ȏ〘䤀ᤘ" xfId="11587" xr:uid="{00000000-0005-0000-0000-0000F13A0000}"/>
    <cellStyle name="㐀കܒ_x0008_?䆴Ȏ㘛伀ᤛܛ_x0008_?䧀Ȏ〘䤀ᤘ" xfId="11588" xr:uid="{00000000-0005-0000-0000-0000F23A0000}"/>
    <cellStyle name="㐀കܒ?䆴Ȏ㘛伀ᤛܛ?䧀Ȏ〘䤀ᤘ 1" xfId="11589" xr:uid="{00000000-0005-0000-0000-0000F33A0000}"/>
    <cellStyle name="㐀കܒ_x0008_?䆴Ȏ㘛伀ᤛܛ_x0008_?䧀Ȏ〘䤀ᤘ 1" xfId="11590" xr:uid="{00000000-0005-0000-0000-0000F43A0000}"/>
    <cellStyle name="㐀കܒ_x0008_?䆴Ȏ㘛伀ᤛܛ_x0008_?䧀Ȏ〘䤀ᤘ 1 2" xfId="11591" xr:uid="{00000000-0005-0000-0000-0000F53A0000}"/>
    <cellStyle name="㐀കܒ_x0008_?䆴Ȏ㘛伀ᤛܛ_x0008_?䧀Ȏ〘䤀ᤘ 1 3" xfId="11592" xr:uid="{00000000-0005-0000-0000-0000F63A0000}"/>
    <cellStyle name="㐀കܒ_x0008_?䆴Ȏ㘛伀ᤛܛ_x0008_?䧀Ȏ〘䤀ᤘ 2" xfId="11593" xr:uid="{00000000-0005-0000-0000-0000F73A0000}"/>
    <cellStyle name="㐀കܒ_x0008_?䆴Ȏ㘛伀ᤛܛ_x0008_?䧀Ȏ〘䤀ᤘ 3" xfId="11594" xr:uid="{00000000-0005-0000-0000-0000F83A0000}"/>
    <cellStyle name="㐀കܒ?䆴Ȏ㘛伀ᤛܛ?䧀Ȏ〘䤀ᤘ_БДР С44о БДДС ок03" xfId="11595" xr:uid="{00000000-0005-0000-0000-0000F93A0000}"/>
    <cellStyle name="㐀കܒ_x0008_?䆴Ȏ㘛伀ᤛܛ_x0008_?䧀Ȏ〘䤀ᤘ_БДР С44о БДДС ок03" xfId="11596" xr:uid="{00000000-0005-0000-0000-0000FA3A0000}"/>
    <cellStyle name="㼿㼿㼿㼿㼿" xfId="11597" xr:uid="{00000000-0005-0000-0000-0000FB3A0000}"/>
    <cellStyle name="㼿㼿㼿㼿㼿 2" xfId="11598" xr:uid="{00000000-0005-0000-0000-0000FC3A0000}"/>
    <cellStyle name="㼿㼿㼿㼿㼿 3" xfId="11599" xr:uid="{00000000-0005-0000-0000-0000FD3A0000}"/>
    <cellStyle name="㼿㼿㼿㼿㼿㼿㼿㼿㼿?" xfId="11600" xr:uid="{00000000-0005-0000-0000-0000FE3A0000}"/>
    <cellStyle name="㼿㼿㼿㼿㼿㼿㼿㼿㼿? 2" xfId="11601" xr:uid="{00000000-0005-0000-0000-0000FF3A0000}"/>
    <cellStyle name="㼿㼿㼿㼿㼿㼿㼿㼿㼿? 3" xfId="11602" xr:uid="{00000000-0005-0000-0000-0000003B0000}"/>
  </cellStyles>
  <dxfs count="281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right" indent="1" readingOrder="0"/>
    </dxf>
    <dxf>
      <alignment vertical="center" readingOrder="0"/>
    </dxf>
    <dxf>
      <font>
        <name val="Franklin Gothic Book"/>
        <scheme val="none"/>
      </font>
    </dxf>
    <dxf>
      <font>
        <name val="Franklin Gothic Book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alignment wrapText="1" readingOrder="0"/>
    </dxf>
    <dxf>
      <numFmt numFmtId="34" formatCode="_-* #,##0.00\ &quot;₽&quot;_-;\-* #,##0.00\ &quot;₽&quot;_-;_-* &quot;-&quot;??\ &quot;₽&quot;_-;_-@_-"/>
    </dxf>
    <dxf>
      <alignment horizontal="right" readingOrder="0"/>
    </dxf>
    <dxf>
      <alignment horizontal="left" readingOrder="0"/>
    </dxf>
    <dxf>
      <numFmt numFmtId="14" formatCode="0.00%"/>
    </dxf>
    <dxf>
      <font>
        <name val="Franklin Gothic Book"/>
        <scheme val="none"/>
      </font>
    </dxf>
    <dxf>
      <font>
        <name val="Franklin Gothic Book"/>
        <scheme val="none"/>
      </font>
    </dxf>
    <dxf>
      <font>
        <name val="Franklin Gothic Book"/>
        <scheme val="none"/>
      </font>
    </dxf>
    <dxf>
      <font>
        <name val="Franklin Gothic Book"/>
        <scheme val="none"/>
      </font>
    </dxf>
    <dxf>
      <font>
        <name val="Franklin Gothic Book"/>
        <scheme val="none"/>
      </font>
    </dxf>
    <dxf>
      <numFmt numFmtId="294" formatCode="#,##0.00\ &quot;₽&quot;"/>
    </dxf>
    <dxf>
      <alignment horizontal="left" readingOrder="0"/>
    </dxf>
    <dxf>
      <border>
        <left style="thin">
          <color theme="4" tint="0.59999389629810485"/>
        </left>
        <right style="thin">
          <color theme="4" tint="0.59999389629810485"/>
        </right>
        <top style="thin">
          <color theme="4" tint="0.59999389629810485"/>
        </top>
        <bottom style="thin">
          <color theme="4" tint="0.59999389629810485"/>
        </bottom>
        <vertical style="thin">
          <color theme="4" tint="0.59999389629810485"/>
        </vertical>
        <horizontal style="thin">
          <color theme="4" tint="0.59999389629810485"/>
        </horizontal>
      </border>
    </dxf>
    <dxf>
      <fill>
        <patternFill patternType="none">
          <bgColor auto="1"/>
        </patternFill>
      </fill>
    </dxf>
    <dxf>
      <border>
        <left style="thin">
          <color theme="4" tint="0.59999389629810485"/>
        </left>
        <right style="thin">
          <color theme="4" tint="0.59999389629810485"/>
        </right>
        <top style="thin">
          <color theme="4" tint="0.59999389629810485"/>
        </top>
        <bottom style="thin">
          <color theme="4" tint="0.59999389629810485"/>
        </bottom>
        <vertical style="thin">
          <color theme="4" tint="0.59999389629810485"/>
        </vertical>
        <horizontal style="thin">
          <color theme="4" tint="0.59999389629810485"/>
        </horizontal>
      </border>
    </dxf>
    <dxf>
      <border>
        <left style="thin">
          <color theme="4" tint="0.59999389629810485"/>
        </left>
        <right style="thin">
          <color theme="4" tint="0.59999389629810485"/>
        </right>
        <top style="thin">
          <color theme="4" tint="0.59999389629810485"/>
        </top>
        <bottom style="thin">
          <color theme="4" tint="0.59999389629810485"/>
        </bottom>
        <vertical style="thin">
          <color theme="4" tint="0.59999389629810485"/>
        </vertical>
        <horizontal style="thin">
          <color theme="4" tint="0.59999389629810485"/>
        </horizontal>
      </border>
    </dxf>
    <dxf>
      <border>
        <left style="thin">
          <color theme="4" tint="0.59999389629810485"/>
        </left>
        <right style="thin">
          <color theme="4" tint="0.59999389629810485"/>
        </right>
        <top style="thin">
          <color theme="4" tint="0.59999389629810485"/>
        </top>
        <bottom style="thin">
          <color theme="4" tint="0.59999389629810485"/>
        </bottom>
        <vertical style="thin">
          <color theme="4" tint="0.59999389629810485"/>
        </vertical>
        <horizontal style="thin">
          <color theme="4" tint="0.59999389629810485"/>
        </horizontal>
      </border>
    </dxf>
    <dxf>
      <border>
        <left style="thin">
          <color theme="4" tint="0.59999389629810485"/>
        </left>
        <right style="thin">
          <color theme="4" tint="0.59999389629810485"/>
        </right>
        <top style="thin">
          <color theme="4" tint="0.59999389629810485"/>
        </top>
        <bottom style="thin">
          <color theme="4" tint="0.59999389629810485"/>
        </bottom>
        <vertical style="thin">
          <color theme="4" tint="0.59999389629810485"/>
        </vertical>
        <horizontal style="thin">
          <color theme="4" tint="0.59999389629810485"/>
        </horizontal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295" formatCode="#,##0&quot; ч.ч.&quot;"/>
    </dxf>
    <dxf>
      <numFmt numFmtId="14" formatCode="0.00%"/>
    </dxf>
    <dxf>
      <numFmt numFmtId="14" formatCode="0.00%"/>
    </dxf>
    <dxf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 style="thin">
          <color theme="4" tint="0.79998168889431442"/>
        </vertical>
        <horizontal style="thin">
          <color theme="4" tint="0.79998168889431442"/>
        </horizontal>
      </border>
    </dxf>
    <dxf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 style="thin">
          <color theme="4" tint="0.79998168889431442"/>
        </vertical>
        <horizontal style="thin">
          <color theme="4" tint="0.79998168889431442"/>
        </horizontal>
      </border>
    </dxf>
    <dxf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 style="thin">
          <color theme="4" tint="0.79998168889431442"/>
        </vertical>
        <horizontal style="thin">
          <color theme="4" tint="0.79998168889431442"/>
        </horizontal>
      </border>
    </dxf>
    <dxf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 style="thin">
          <color theme="4" tint="0.79998168889431442"/>
        </vertical>
        <horizontal style="thin">
          <color theme="4" tint="0.79998168889431442"/>
        </horizontal>
      </border>
    </dxf>
    <dxf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 style="thin">
          <color theme="4" tint="0.79998168889431442"/>
        </vertical>
        <horizontal style="thin">
          <color theme="4" tint="0.79998168889431442"/>
        </horizontal>
      </border>
    </dxf>
    <dxf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 style="thin">
          <color theme="4" tint="0.79998168889431442"/>
        </vertical>
        <horizontal style="thin">
          <color theme="4" tint="0.79998168889431442"/>
        </horizontal>
      </border>
    </dxf>
    <dxf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 style="thin">
          <color theme="4" tint="0.79998168889431442"/>
        </vertical>
        <horizontal style="thin">
          <color theme="4" tint="0.79998168889431442"/>
        </horizontal>
      </border>
    </dxf>
    <dxf>
      <alignment wrapText="1" readingOrder="0"/>
    </dxf>
    <dxf>
      <alignment wrapText="1"/>
    </dxf>
    <dxf>
      <border>
        <left style="thin">
          <color theme="4" tint="0.79998168889431442"/>
        </left>
        <top style="thin">
          <color theme="4" tint="0.79998168889431442"/>
        </top>
        <vertical style="thin">
          <color theme="4" tint="0.79998168889431442"/>
        </vertical>
        <horizontal style="thin">
          <color theme="4" tint="0.79998168889431442"/>
        </horizontal>
      </border>
    </dxf>
    <dxf>
      <border>
        <left style="thin">
          <color theme="4" tint="0.79998168889431442"/>
        </left>
        <top style="thin">
          <color theme="4" tint="0.79998168889431442"/>
        </top>
        <vertical style="thin">
          <color theme="4" tint="0.79998168889431442"/>
        </vertical>
        <horizontal style="thin">
          <color theme="4" tint="0.79998168889431442"/>
        </horizontal>
      </border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right"/>
    </dxf>
    <dxf>
      <alignment vertical="center"/>
    </dxf>
    <dxf>
      <border>
        <top style="thin">
          <color theme="4" tint="0.79998168889431442"/>
        </top>
      </border>
    </dxf>
    <dxf>
      <border>
        <top style="thin">
          <color theme="4" tint="0.79998168889431442"/>
        </top>
      </border>
    </dxf>
    <dxf>
      <border>
        <top style="thin">
          <color theme="4" tint="0.79998168889431442"/>
        </top>
      </border>
    </dxf>
    <dxf>
      <border>
        <top style="thin">
          <color theme="4" tint="0.79998168889431442"/>
        </top>
      </border>
    </dxf>
    <dxf>
      <border>
        <top style="thin">
          <color theme="4" tint="0.79998168889431442"/>
        </top>
      </border>
    </dxf>
    <dxf>
      <border>
        <top style="thin">
          <color theme="4" tint="0.79998168889431442"/>
        </top>
      </border>
    </dxf>
    <dxf>
      <border>
        <top style="thin">
          <color theme="4" tint="0.79998168889431442"/>
        </top>
      </border>
    </dxf>
    <dxf>
      <border>
        <top style="thin">
          <color theme="4" tint="0.79998168889431442"/>
        </top>
      </border>
    </dxf>
    <dxf>
      <border>
        <top style="thin">
          <color theme="4" tint="0.79998168889431442"/>
        </top>
      </border>
    </dxf>
    <dxf>
      <border>
        <top style="thin">
          <color theme="4" tint="0.79998168889431442"/>
        </top>
      </border>
    </dxf>
    <dxf>
      <border>
        <top style="thin">
          <color theme="4" tint="0.79998168889431442"/>
        </top>
      </border>
    </dxf>
    <dxf>
      <alignment vertical="center" readingOrder="0"/>
    </dxf>
    <dxf>
      <font>
        <name val="Franklin Gothic Book"/>
        <scheme val="none"/>
      </font>
    </dxf>
    <dxf>
      <font>
        <name val="Franklin Gothic Book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alignment wrapText="1" readingOrder="0"/>
    </dxf>
    <dxf>
      <numFmt numFmtId="34" formatCode="_-* #,##0.00\ &quot;₽&quot;_-;\-* #,##0.00\ &quot;₽&quot;_-;_-* &quot;-&quot;??\ &quot;₽&quot;_-;_-@_-"/>
    </dxf>
    <dxf>
      <alignment horizontal="right" readingOrder="0"/>
    </dxf>
    <dxf>
      <numFmt numFmtId="14" formatCode="0.00%"/>
    </dxf>
    <dxf>
      <font>
        <name val="Franklin Gothic Book"/>
        <scheme val="none"/>
      </font>
    </dxf>
    <dxf>
      <font>
        <name val="Franklin Gothic Book"/>
        <scheme val="none"/>
      </font>
    </dxf>
    <dxf>
      <font>
        <name val="Franklin Gothic Book"/>
        <scheme val="none"/>
      </font>
    </dxf>
    <dxf>
      <font>
        <name val="Franklin Gothic Book"/>
        <scheme val="none"/>
      </font>
    </dxf>
    <dxf>
      <numFmt numFmtId="294" formatCode="#,##0.00\ &quot;₽&quot;"/>
    </dxf>
    <dxf>
      <numFmt numFmtId="3" formatCode="#,##0"/>
    </dxf>
    <dxf>
      <border>
        <left style="thin">
          <color theme="4" tint="0.59999389629810485"/>
        </left>
        <right style="thin">
          <color theme="4" tint="0.59999389629810485"/>
        </right>
        <top style="thin">
          <color theme="4" tint="0.59999389629810485"/>
        </top>
        <bottom style="thin">
          <color theme="4" tint="0.59999389629810485"/>
        </bottom>
        <vertical style="thin">
          <color theme="4" tint="0.59999389629810485"/>
        </vertical>
        <horizontal style="thin">
          <color theme="4" tint="0.59999389629810485"/>
        </horizontal>
      </border>
    </dxf>
    <dxf>
      <border>
        <left style="thin">
          <color theme="4" tint="0.59999389629810485"/>
        </left>
        <right style="thin">
          <color theme="4" tint="0.59999389629810485"/>
        </right>
        <top style="thin">
          <color theme="4" tint="0.59999389629810485"/>
        </top>
        <bottom style="thin">
          <color theme="4" tint="0.59999389629810485"/>
        </bottom>
        <vertical style="thin">
          <color theme="4" tint="0.59999389629810485"/>
        </vertical>
        <horizontal style="thin">
          <color theme="4" tint="0.59999389629810485"/>
        </horizontal>
      </border>
    </dxf>
    <dxf>
      <alignment wrapText="1" readingOrder="0"/>
    </dxf>
    <dxf>
      <alignment wrapText="1" readingOrder="0"/>
    </dxf>
    <dxf>
      <numFmt numFmtId="295" formatCode="#,##0&quot; ч.ч.&quot;"/>
    </dxf>
    <dxf>
      <numFmt numFmtId="14" formatCode="0.00%"/>
    </dxf>
    <dxf>
      <numFmt numFmtId="14" formatCode="0.00%"/>
    </dxf>
    <dxf>
      <alignment wrapText="1" readingOrder="0"/>
    </dxf>
    <dxf>
      <alignment horizontal="right" indent="1" readingOrder="0"/>
    </dxf>
    <dxf>
      <border>
        <top style="thin">
          <color theme="4" tint="0.79998168889431442"/>
        </top>
      </border>
    </dxf>
    <dxf>
      <border>
        <top style="thin">
          <color theme="4" tint="0.79998168889431442"/>
        </top>
      </border>
    </dxf>
    <dxf>
      <border>
        <top style="thin">
          <color theme="4" tint="0.79998168889431442"/>
        </top>
      </border>
    </dxf>
    <dxf>
      <border>
        <top style="thin">
          <color theme="4" tint="0.79998168889431442"/>
        </top>
      </border>
    </dxf>
    <dxf>
      <border>
        <top style="thin">
          <color theme="4" tint="0.79998168889431442"/>
        </top>
      </border>
    </dxf>
    <dxf>
      <border>
        <top style="thin">
          <color theme="4" tint="0.79998168889431442"/>
        </top>
      </border>
    </dxf>
    <dxf>
      <border>
        <top style="thin">
          <color theme="4" tint="0.79998168889431442"/>
        </top>
      </border>
    </dxf>
    <dxf>
      <border>
        <top style="thin">
          <color theme="4" tint="0.79998168889431442"/>
        </top>
      </border>
    </dxf>
    <dxf>
      <border>
        <top style="thin">
          <color theme="4" tint="0.79998168889431442"/>
        </top>
      </border>
    </dxf>
    <dxf>
      <border>
        <top style="thin">
          <color theme="4" tint="0.79998168889431442"/>
        </top>
      </border>
    </dxf>
    <dxf>
      <border>
        <top style="thin">
          <color theme="4" tint="0.79998168889431442"/>
        </top>
      </border>
    </dxf>
    <dxf>
      <alignment vertical="center"/>
    </dxf>
    <dxf>
      <alignment horizontal="right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border>
        <left style="thin">
          <color theme="4" tint="0.79998168889431442"/>
        </left>
        <top style="thin">
          <color theme="4" tint="0.79998168889431442"/>
        </top>
        <vertical style="thin">
          <color theme="4" tint="0.79998168889431442"/>
        </vertical>
        <horizontal style="thin">
          <color theme="4" tint="0.79998168889431442"/>
        </horizontal>
      </border>
    </dxf>
    <dxf>
      <border>
        <left style="thin">
          <color theme="4" tint="0.79998168889431442"/>
        </left>
        <top style="thin">
          <color theme="4" tint="0.79998168889431442"/>
        </top>
        <vertical style="thin">
          <color theme="4" tint="0.79998168889431442"/>
        </vertical>
        <horizontal style="thin">
          <color theme="4" tint="0.79998168889431442"/>
        </horizontal>
      </border>
    </dxf>
    <dxf>
      <alignment wrapText="1"/>
    </dxf>
    <dxf>
      <alignment wrapText="1" readingOrder="0"/>
    </dxf>
    <dxf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 style="thin">
          <color theme="4" tint="0.79998168889431442"/>
        </vertical>
        <horizontal style="thin">
          <color theme="4" tint="0.79998168889431442"/>
        </horizontal>
      </border>
    </dxf>
    <dxf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 style="thin">
          <color theme="4" tint="0.79998168889431442"/>
        </vertical>
        <horizontal style="thin">
          <color theme="4" tint="0.79998168889431442"/>
        </horizontal>
      </border>
    </dxf>
    <dxf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 style="thin">
          <color theme="4" tint="0.79998168889431442"/>
        </vertical>
        <horizontal style="thin">
          <color theme="4" tint="0.79998168889431442"/>
        </horizontal>
      </border>
    </dxf>
    <dxf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 style="thin">
          <color theme="4" tint="0.79998168889431442"/>
        </vertical>
        <horizontal style="thin">
          <color theme="4" tint="0.79998168889431442"/>
        </horizontal>
      </border>
    </dxf>
    <dxf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 style="thin">
          <color theme="4" tint="0.79998168889431442"/>
        </vertical>
        <horizontal style="thin">
          <color theme="4" tint="0.79998168889431442"/>
        </horizontal>
      </border>
    </dxf>
    <dxf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 style="thin">
          <color theme="4" tint="0.79998168889431442"/>
        </vertical>
        <horizontal style="thin">
          <color theme="4" tint="0.79998168889431442"/>
        </horizontal>
      </border>
    </dxf>
    <dxf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 style="thin">
          <color theme="4" tint="0.79998168889431442"/>
        </vertical>
        <horizontal style="thin">
          <color theme="4" tint="0.79998168889431442"/>
        </horizontal>
      </border>
    </dxf>
    <dxf>
      <numFmt numFmtId="14" formatCode="0.00%"/>
    </dxf>
    <dxf>
      <numFmt numFmtId="14" formatCode="0.00%"/>
    </dxf>
    <dxf>
      <numFmt numFmtId="295" formatCode="#,##0&quot; ч.ч.&quot;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border>
        <left style="thin">
          <color theme="4" tint="0.59999389629810485"/>
        </left>
        <right style="thin">
          <color theme="4" tint="0.59999389629810485"/>
        </right>
        <top style="thin">
          <color theme="4" tint="0.59999389629810485"/>
        </top>
        <bottom style="thin">
          <color theme="4" tint="0.59999389629810485"/>
        </bottom>
        <vertical style="thin">
          <color theme="4" tint="0.59999389629810485"/>
        </vertical>
        <horizontal style="thin">
          <color theme="4" tint="0.59999389629810485"/>
        </horizontal>
      </border>
    </dxf>
    <dxf>
      <border>
        <left style="thin">
          <color theme="4" tint="0.59999389629810485"/>
        </left>
        <right style="thin">
          <color theme="4" tint="0.59999389629810485"/>
        </right>
        <top style="thin">
          <color theme="4" tint="0.59999389629810485"/>
        </top>
        <bottom style="thin">
          <color theme="4" tint="0.59999389629810485"/>
        </bottom>
        <vertical style="thin">
          <color theme="4" tint="0.59999389629810485"/>
        </vertical>
        <horizontal style="thin">
          <color theme="4" tint="0.59999389629810485"/>
        </horizontal>
      </border>
    </dxf>
    <dxf>
      <border>
        <left style="thin">
          <color theme="4" tint="0.59999389629810485"/>
        </left>
        <right style="thin">
          <color theme="4" tint="0.59999389629810485"/>
        </right>
        <top style="thin">
          <color theme="4" tint="0.59999389629810485"/>
        </top>
        <bottom style="thin">
          <color theme="4" tint="0.59999389629810485"/>
        </bottom>
        <vertical style="thin">
          <color theme="4" tint="0.59999389629810485"/>
        </vertical>
        <horizontal style="thin">
          <color theme="4" tint="0.59999389629810485"/>
        </horizontal>
      </border>
    </dxf>
    <dxf>
      <border>
        <left style="thin">
          <color theme="4" tint="0.59999389629810485"/>
        </left>
        <right style="thin">
          <color theme="4" tint="0.59999389629810485"/>
        </right>
        <top style="thin">
          <color theme="4" tint="0.59999389629810485"/>
        </top>
        <bottom style="thin">
          <color theme="4" tint="0.59999389629810485"/>
        </bottom>
        <vertical style="thin">
          <color theme="4" tint="0.59999389629810485"/>
        </vertical>
        <horizontal style="thin">
          <color theme="4" tint="0.59999389629810485"/>
        </horizontal>
      </border>
    </dxf>
    <dxf>
      <fill>
        <patternFill patternType="none">
          <bgColor auto="1"/>
        </patternFill>
      </fill>
    </dxf>
    <dxf>
      <border>
        <left style="thin">
          <color theme="4" tint="0.59999389629810485"/>
        </left>
        <right style="thin">
          <color theme="4" tint="0.59999389629810485"/>
        </right>
        <top style="thin">
          <color theme="4" tint="0.59999389629810485"/>
        </top>
        <bottom style="thin">
          <color theme="4" tint="0.59999389629810485"/>
        </bottom>
        <vertical style="thin">
          <color theme="4" tint="0.59999389629810485"/>
        </vertical>
        <horizontal style="thin">
          <color theme="4" tint="0.59999389629810485"/>
        </horizontal>
      </border>
    </dxf>
    <dxf>
      <alignment horizontal="left" readingOrder="0"/>
    </dxf>
    <dxf>
      <numFmt numFmtId="294" formatCode="#,##0.00\ &quot;₽&quot;"/>
    </dxf>
    <dxf>
      <font>
        <name val="Franklin Gothic Book"/>
        <scheme val="none"/>
      </font>
    </dxf>
    <dxf>
      <font>
        <name val="Franklin Gothic Book"/>
        <scheme val="none"/>
      </font>
    </dxf>
    <dxf>
      <font>
        <name val="Franklin Gothic Book"/>
        <scheme val="none"/>
      </font>
    </dxf>
    <dxf>
      <font>
        <name val="Franklin Gothic Book"/>
        <scheme val="none"/>
      </font>
    </dxf>
    <dxf>
      <font>
        <name val="Franklin Gothic Book"/>
        <scheme val="none"/>
      </font>
    </dxf>
    <dxf>
      <numFmt numFmtId="14" formatCode="0.00%"/>
    </dxf>
    <dxf>
      <alignment horizontal="left" readingOrder="0"/>
    </dxf>
    <dxf>
      <alignment horizontal="right" readingOrder="0"/>
    </dxf>
    <dxf>
      <numFmt numFmtId="34" formatCode="_-* #,##0.00\ &quot;₽&quot;_-;\-* #,##0.00\ &quot;₽&quot;_-;_-* &quot;-&quot;??\ &quot;₽&quot;_-;_-@_-"/>
    </dxf>
    <dxf>
      <alignment wrapText="1" readingOrder="0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name val="Franklin Gothic Book"/>
        <scheme val="none"/>
      </font>
    </dxf>
    <dxf>
      <font>
        <name val="Franklin Gothic Book"/>
        <scheme val="none"/>
      </font>
    </dxf>
    <dxf>
      <alignment vertical="center" readingOrder="0"/>
    </dxf>
    <dxf>
      <alignment wrapText="1" readingOrder="0"/>
    </dxf>
    <dxf>
      <numFmt numFmtId="14" formatCode="0.00%"/>
    </dxf>
    <dxf>
      <numFmt numFmtId="14" formatCode="0.00%"/>
    </dxf>
    <dxf>
      <numFmt numFmtId="295" formatCode="#,##0&quot; ч.ч.&quot;"/>
    </dxf>
    <dxf>
      <alignment wrapText="1" readingOrder="0"/>
    </dxf>
    <dxf>
      <alignment wrapText="1" readingOrder="0"/>
    </dxf>
    <dxf>
      <border>
        <left style="thin">
          <color theme="4" tint="0.59999389629810485"/>
        </left>
        <right style="thin">
          <color theme="4" tint="0.59999389629810485"/>
        </right>
        <top style="thin">
          <color theme="4" tint="0.59999389629810485"/>
        </top>
        <bottom style="thin">
          <color theme="4" tint="0.59999389629810485"/>
        </bottom>
        <vertical style="thin">
          <color theme="4" tint="0.59999389629810485"/>
        </vertical>
        <horizontal style="thin">
          <color theme="4" tint="0.59999389629810485"/>
        </horizontal>
      </border>
    </dxf>
    <dxf>
      <border>
        <left style="thin">
          <color theme="4" tint="0.59999389629810485"/>
        </left>
        <right style="thin">
          <color theme="4" tint="0.59999389629810485"/>
        </right>
        <top style="thin">
          <color theme="4" tint="0.59999389629810485"/>
        </top>
        <bottom style="thin">
          <color theme="4" tint="0.59999389629810485"/>
        </bottom>
        <vertical style="thin">
          <color theme="4" tint="0.59999389629810485"/>
        </vertical>
        <horizontal style="thin">
          <color theme="4" tint="0.59999389629810485"/>
        </horizontal>
      </border>
    </dxf>
    <dxf>
      <numFmt numFmtId="3" formatCode="#,##0"/>
    </dxf>
    <dxf>
      <numFmt numFmtId="294" formatCode="#,##0.00\ &quot;₽&quot;"/>
    </dxf>
    <dxf>
      <font>
        <name val="Franklin Gothic Book"/>
        <scheme val="none"/>
      </font>
    </dxf>
    <dxf>
      <font>
        <name val="Franklin Gothic Book"/>
        <scheme val="none"/>
      </font>
    </dxf>
    <dxf>
      <font>
        <name val="Franklin Gothic Book"/>
        <scheme val="none"/>
      </font>
    </dxf>
    <dxf>
      <font>
        <name val="Franklin Gothic Book"/>
        <scheme val="none"/>
      </font>
    </dxf>
    <dxf>
      <numFmt numFmtId="14" formatCode="0.00%"/>
    </dxf>
    <dxf>
      <alignment horizontal="right" readingOrder="0"/>
    </dxf>
    <dxf>
      <numFmt numFmtId="34" formatCode="_-* #,##0.00\ &quot;₽&quot;_-;\-* #,##0.00\ &quot;₽&quot;_-;_-* &quot;-&quot;??\ &quot;₽&quot;_-;_-@_-"/>
    </dxf>
    <dxf>
      <alignment wrapText="1" readingOrder="0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name val="Franklin Gothic Book"/>
        <scheme val="none"/>
      </font>
    </dxf>
    <dxf>
      <font>
        <name val="Franklin Gothic Book"/>
        <scheme val="none"/>
      </font>
    </dxf>
    <dxf>
      <alignment vertical="center" readingOrder="0"/>
    </dxf>
    <dxf>
      <numFmt numFmtId="0" formatCode="General"/>
      <fill>
        <patternFill>
          <fgColor indexed="64"/>
          <bgColor rgb="FF00B0F0"/>
        </patternFill>
      </fill>
      <alignment horizontal="center" textRotation="0" wrapText="0" indent="0" justifyLastLine="0" shrinkToFit="0" readingOrder="0"/>
    </dxf>
    <dxf>
      <numFmt numFmtId="0" formatCode="General"/>
      <fill>
        <patternFill>
          <fgColor indexed="64"/>
          <bgColor rgb="FF00B0F0"/>
        </patternFill>
      </fill>
      <alignment textRotation="0" wrapText="0" indent="0" justifyLastLine="0" shrinkToFit="0" readingOrder="0"/>
    </dxf>
    <dxf>
      <numFmt numFmtId="0" formatCode="General"/>
      <fill>
        <patternFill>
          <fgColor indexed="64"/>
          <bgColor rgb="FF00B0F0"/>
        </patternFill>
      </fill>
      <alignment textRotation="0" wrapText="0" indent="0" justifyLastLine="0" shrinkToFit="0" readingOrder="0"/>
    </dxf>
    <dxf>
      <numFmt numFmtId="0" formatCode="General"/>
      <fill>
        <patternFill>
          <fgColor indexed="64"/>
          <bgColor rgb="FF00B0F0"/>
        </patternFill>
      </fill>
      <alignment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solid">
          <fgColor indexed="64"/>
          <bgColor rgb="FF00B0F0"/>
        </patternFill>
      </fill>
      <alignment horizontal="center" vertical="center" textRotation="0" wrapText="0" indent="0" justifyLastLine="0" shrinkToFit="0" readingOrder="0"/>
    </dxf>
    <dxf>
      <numFmt numFmtId="30" formatCode="@"/>
      <fill>
        <patternFill patternType="solid">
          <fgColor indexed="64"/>
          <bgColor rgb="FF00B0F0"/>
        </patternFill>
      </fill>
      <alignment horizontal="center" vertical="center" textRotation="0" wrapText="0" indent="0" justifyLastLine="0" shrinkToFit="0" readingOrder="0"/>
    </dxf>
    <dxf>
      <numFmt numFmtId="30" formatCode="@"/>
      <fill>
        <patternFill patternType="none">
          <fgColor indexed="64"/>
          <bgColor rgb="FF00B0F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numFmt numFmtId="14" formatCode="0.00%"/>
      <fill>
        <patternFill patternType="solid">
          <fgColor indexed="64"/>
          <bgColor rgb="FF00B0F0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numFmt numFmtId="14" formatCode="0.00%"/>
      <fill>
        <patternFill patternType="solid">
          <fgColor indexed="64"/>
          <bgColor rgb="FF00B0F0"/>
        </patternFill>
      </fill>
      <alignment horizontal="general" vertical="bottom" textRotation="0" wrapText="0" indent="0" justifyLastLine="0" shrinkToFit="0" readingOrder="0"/>
    </dxf>
    <dxf>
      <numFmt numFmtId="14" formatCode="0.00%"/>
      <fill>
        <patternFill>
          <fgColor indexed="64"/>
          <bgColor rgb="FF00B0F0"/>
        </patternFill>
      </fill>
      <alignment textRotation="0" wrapText="0" indent="0" justifyLastLine="0" shrinkToFit="0" readingOrder="0"/>
    </dxf>
    <dxf>
      <numFmt numFmtId="14" formatCode="0.00%"/>
      <fill>
        <patternFill>
          <fgColor indexed="64"/>
          <bgColor rgb="FF00B0F0"/>
        </patternFill>
      </fill>
      <alignment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fill>
        <patternFill patternType="none">
          <fgColor indexed="64"/>
          <bgColor rgb="FF00B0F0"/>
        </patternFill>
      </fill>
      <alignment horizontal="general" vertical="bottom" textRotation="0" wrapText="0" indent="0" justifyLastLine="0" shrinkToFit="0" readingOrder="0"/>
    </dxf>
    <dxf>
      <numFmt numFmtId="0" formatCode="General"/>
      <fill>
        <patternFill>
          <fgColor indexed="64"/>
          <bgColor rgb="FF00B0F0"/>
        </patternFill>
      </fill>
      <alignment textRotation="0" wrapText="0" indent="0" justifyLastLine="0" shrinkToFit="0" readingOrder="0"/>
    </dxf>
    <dxf>
      <numFmt numFmtId="0" formatCode="General"/>
      <fill>
        <patternFill patternType="none">
          <fgColor indexed="64"/>
          <bgColor rgb="FF00B0F0"/>
        </patternFill>
      </fill>
      <alignment textRotation="0" wrapText="0" indent="0" justifyLastLine="0" shrinkToFit="0" readingOrder="0"/>
    </dxf>
    <dxf>
      <numFmt numFmtId="294" formatCode="#,##0.00\ &quot;₽&quot;"/>
      <fill>
        <patternFill patternType="none">
          <fgColor indexed="64"/>
          <bgColor rgb="FF00B0F0"/>
        </patternFill>
      </fill>
      <alignment textRotation="0" wrapText="0" indent="0" justifyLastLine="0" shrinkToFit="0" readingOrder="0"/>
    </dxf>
    <dxf>
      <numFmt numFmtId="3" formatCode="#,##0"/>
      <fill>
        <patternFill patternType="none">
          <fgColor indexed="64"/>
          <bgColor rgb="FF00B0F0"/>
        </patternFill>
      </fill>
      <alignment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none">
          <fgColor indexed="64"/>
          <bgColor rgb="FF00B0F0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rgb="FF00B0F0"/>
        </patternFill>
      </fill>
      <alignment horizontal="center" textRotation="0" wrapText="0" indent="0" justifyLastLine="0" shrinkToFit="0" readingOrder="0"/>
    </dxf>
    <dxf>
      <fill>
        <patternFill patternType="none">
          <fgColor indexed="64"/>
          <bgColor rgb="FF00B0F0"/>
        </patternFill>
      </fill>
      <alignment textRotation="0" wrapText="0" indent="0" justifyLastLine="0" shrinkToFit="0" readingOrder="0"/>
    </dxf>
    <dxf>
      <fill>
        <patternFill patternType="none">
          <fgColor indexed="64"/>
          <bgColor rgb="FF00B0F0"/>
        </patternFill>
      </fill>
      <alignment textRotation="0" wrapText="0" indent="0" justifyLastLine="0" shrinkToFit="0" readingOrder="0"/>
    </dxf>
    <dxf>
      <fill>
        <patternFill patternType="none">
          <fgColor indexed="64"/>
          <bgColor rgb="FF00B0F0"/>
        </patternFill>
      </fill>
      <alignment textRotation="0" wrapText="0" indent="0" justifyLastLine="0" shrinkToFit="0" readingOrder="0"/>
    </dxf>
    <dxf>
      <numFmt numFmtId="30" formatCode="@"/>
      <fill>
        <patternFill patternType="none">
          <fgColor indexed="64"/>
          <bgColor rgb="FF00B0F0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solid">
          <fgColor indexed="64"/>
          <bgColor rgb="FF00B0F0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rgb="FF00B0F0"/>
        </patternFill>
      </fill>
      <alignment horizontal="left" vertical="bottom" textRotation="0" wrapText="0" indent="0" justifyLastLine="0" shrinkToFit="0" readingOrder="0"/>
    </dxf>
    <dxf>
      <numFmt numFmtId="0" formatCode="General"/>
      <fill>
        <patternFill patternType="solid">
          <fgColor indexed="64"/>
          <bgColor rgb="FF00B0F0"/>
        </patternFill>
      </fill>
      <alignment horizontal="general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rgb="FF00B0F0"/>
        </patternFill>
      </fill>
      <alignment textRotation="0" wrapText="0" indent="0" justifyLastLine="0" shrinkToFit="0" readingOrder="0"/>
    </dxf>
    <dxf>
      <numFmt numFmtId="280" formatCode="[$-419]mmmm\ yyyy;@"/>
      <fill>
        <patternFill patternType="none">
          <fgColor indexed="64"/>
          <bgColor rgb="FF00B0F0"/>
        </patternFill>
      </fill>
      <alignment horizontal="center" vertical="center" textRotation="0" wrapText="0" indent="0" justifyLastLine="0" shrinkToFit="0" readingOrder="0"/>
    </dxf>
    <dxf>
      <fill>
        <patternFill>
          <fgColor indexed="64"/>
          <bgColor rgb="FF00B0F0"/>
        </patternFill>
      </fill>
      <alignment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6.xml"/><Relationship Id="rId18" Type="http://schemas.openxmlformats.org/officeDocument/2006/relationships/externalLink" Target="externalLinks/externalLink11.xml"/><Relationship Id="rId26" Type="http://schemas.openxmlformats.org/officeDocument/2006/relationships/externalLink" Target="externalLinks/externalLink19.xml"/><Relationship Id="rId39" Type="http://schemas.openxmlformats.org/officeDocument/2006/relationships/customXml" Target="../customXml/item1.xml"/><Relationship Id="rId21" Type="http://schemas.openxmlformats.org/officeDocument/2006/relationships/externalLink" Target="externalLinks/externalLink14.xml"/><Relationship Id="rId34" Type="http://schemas.openxmlformats.org/officeDocument/2006/relationships/pivotCacheDefinition" Target="pivotCache/pivotCacheDefinition1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5.xml"/><Relationship Id="rId17" Type="http://schemas.openxmlformats.org/officeDocument/2006/relationships/externalLink" Target="externalLinks/externalLink10.xml"/><Relationship Id="rId25" Type="http://schemas.openxmlformats.org/officeDocument/2006/relationships/externalLink" Target="externalLinks/externalLink18.xml"/><Relationship Id="rId33" Type="http://schemas.openxmlformats.org/officeDocument/2006/relationships/externalLink" Target="externalLinks/externalLink26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9.xml"/><Relationship Id="rId20" Type="http://schemas.openxmlformats.org/officeDocument/2006/relationships/externalLink" Target="externalLinks/externalLink13.xml"/><Relationship Id="rId29" Type="http://schemas.openxmlformats.org/officeDocument/2006/relationships/externalLink" Target="externalLinks/externalLink2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24" Type="http://schemas.openxmlformats.org/officeDocument/2006/relationships/externalLink" Target="externalLinks/externalLink17.xml"/><Relationship Id="rId32" Type="http://schemas.openxmlformats.org/officeDocument/2006/relationships/externalLink" Target="externalLinks/externalLink25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8.xml"/><Relationship Id="rId23" Type="http://schemas.openxmlformats.org/officeDocument/2006/relationships/externalLink" Target="externalLinks/externalLink16.xml"/><Relationship Id="rId28" Type="http://schemas.openxmlformats.org/officeDocument/2006/relationships/externalLink" Target="externalLinks/externalLink21.xml"/><Relationship Id="rId36" Type="http://schemas.openxmlformats.org/officeDocument/2006/relationships/styles" Target="styles.xml"/><Relationship Id="rId10" Type="http://schemas.openxmlformats.org/officeDocument/2006/relationships/externalLink" Target="externalLinks/externalLink3.xml"/><Relationship Id="rId19" Type="http://schemas.openxmlformats.org/officeDocument/2006/relationships/externalLink" Target="externalLinks/externalLink12.xml"/><Relationship Id="rId31" Type="http://schemas.openxmlformats.org/officeDocument/2006/relationships/externalLink" Target="externalLinks/externalLink2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externalLink" Target="externalLinks/externalLink7.xml"/><Relationship Id="rId22" Type="http://schemas.openxmlformats.org/officeDocument/2006/relationships/externalLink" Target="externalLinks/externalLink15.xml"/><Relationship Id="rId27" Type="http://schemas.openxmlformats.org/officeDocument/2006/relationships/externalLink" Target="externalLinks/externalLink20.xml"/><Relationship Id="rId30" Type="http://schemas.openxmlformats.org/officeDocument/2006/relationships/externalLink" Target="externalLinks/externalLink23.xml"/><Relationship Id="rId35" Type="http://schemas.openxmlformats.org/officeDocument/2006/relationships/theme" Target="theme/theme1.xml"/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[База_ВМ_Сивакинская_ВЛР_ежемесячная.xlsx]Код ОПиМС!СводнаяТаблица6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Franklin Gothic Book" panose="020B0503020102020204" pitchFamily="34" charset="0"/>
                <a:ea typeface="+mn-ea"/>
                <a:cs typeface="+mn-cs"/>
              </a:defRPr>
            </a:pPr>
            <a:r>
              <a:rPr lang="ru-RU"/>
              <a:t>Трудозатраты</a:t>
            </a:r>
            <a:r>
              <a:rPr lang="ru-RU" baseline="0"/>
              <a:t> по кодам ОПиМС</a:t>
            </a:r>
            <a:endParaRPr lang="ru-RU"/>
          </a:p>
        </c:rich>
      </c:tx>
      <c:layout>
        <c:manualLayout>
          <c:xMode val="edge"/>
          <c:yMode val="edge"/>
          <c:x val="0.35317642294713159"/>
          <c:y val="3.70354761146502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Franklin Gothic Book" panose="020B0503020102020204" pitchFamily="34" charset="0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7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7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7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7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7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7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7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7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8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8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8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8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8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8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8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8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8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9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9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9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9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9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9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9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9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9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0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0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0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0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0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0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0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0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0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2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2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2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2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2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2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2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2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2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2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3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3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3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3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3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3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3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3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4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4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4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4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4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4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4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4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4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4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5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5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5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5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5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5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5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5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5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5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6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6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6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6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6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6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6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6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6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6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7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7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7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7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7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7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7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7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7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8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8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8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8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8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8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8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8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8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8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9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9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9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9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9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9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9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9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9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0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0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0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0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0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0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0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0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0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0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Franklin Gothic Book" panose="020B0503020102020204" pitchFamily="34" charset="0"/>
                  <a:ea typeface="+mn-ea"/>
                  <a:cs typeface="+mn-cs"/>
                </a:defRPr>
              </a:pPr>
              <a:endParaRPr lang="ru-RU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2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2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2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2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2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2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2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2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2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2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3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3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3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Franklin Gothic Book" panose="020B0503020102020204" pitchFamily="34" charset="0"/>
                  <a:ea typeface="+mn-ea"/>
                  <a:cs typeface="+mn-cs"/>
                </a:defRPr>
              </a:pPr>
              <a:endParaRPr lang="ru-RU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3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3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3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3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3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3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4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4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4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4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4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4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4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4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4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4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5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5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5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5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5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5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5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5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5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5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6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6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6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6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6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6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6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6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6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6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7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7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7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7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7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7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7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7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7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7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8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8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8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8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8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8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8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8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8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8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9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9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9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9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9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9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9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9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9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9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0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0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0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0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0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0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0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0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0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0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2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2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2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2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2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2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2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2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2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2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3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3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3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3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3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3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3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3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3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3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4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4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4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4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4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4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4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4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4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4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5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5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5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5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5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5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5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5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5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5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6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6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6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6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6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6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6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6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7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7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7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7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7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7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7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7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7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7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8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8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8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8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8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8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8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8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8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8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9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9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9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9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9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9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9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9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9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9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0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0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0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0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0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0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0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0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0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0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2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2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2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2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2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2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Franklin Gothic Book" panose="020B0503020102020204" pitchFamily="34" charset="0"/>
                  <a:ea typeface="+mn-ea"/>
                  <a:cs typeface="+mn-cs"/>
                </a:defRPr>
              </a:pPr>
              <a:endParaRPr lang="ru-RU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2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2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2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3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3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3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3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3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3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3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3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3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3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4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4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4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4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4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4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4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4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4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4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5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5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5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5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5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5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5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5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5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5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6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6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6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6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6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6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6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6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6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6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7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7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7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7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7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7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7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7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7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7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8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8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8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8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8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8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8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8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8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8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9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9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9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9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9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9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9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9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9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9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0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0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0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0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0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0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0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0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0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0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2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2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2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2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2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2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2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2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2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2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3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3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3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3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3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3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3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3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3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3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4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4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4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4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4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4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4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4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4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4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5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5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5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5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5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5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5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5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5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5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6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6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6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6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6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6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6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6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6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6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7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7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7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7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7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7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7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7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7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7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8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8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8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8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8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8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8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8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8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8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9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9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9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9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9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9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9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  <c:pivotFmt>
        <c:idx val="59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  <c:pivotFmt>
        <c:idx val="59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9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0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0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0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0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0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0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0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0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0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0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2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2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2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2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2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2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2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2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2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2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3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3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3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3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3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3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3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3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3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3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4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4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4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4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4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4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4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4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4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4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5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5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5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5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5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5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5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5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5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5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6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6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6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6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6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6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6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6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6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6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7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7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7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7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7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7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7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7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7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7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8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8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8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8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8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8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8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8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8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8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9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9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9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9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9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9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9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9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9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9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70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70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70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1.3494643513796244E-2"/>
          <c:y val="0.23948981141611209"/>
          <c:w val="0.54854092872585614"/>
          <c:h val="0.71771550231224168"/>
        </c:manualLayout>
      </c:layout>
      <c:pie3DChart>
        <c:varyColors val="1"/>
        <c:ser>
          <c:idx val="0"/>
          <c:order val="0"/>
          <c:tx>
            <c:strRef>
              <c:f>'Код ОПиМС'!$B$8</c:f>
              <c:strCache>
                <c:ptCount val="1"/>
                <c:pt idx="0">
                  <c:v>Сумма по полю Кол-во часов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558-43DA-883F-FA798F95A71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558-43DA-883F-FA798F95A71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3558-43DA-883F-FA798F95A71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3558-43DA-883F-FA798F95A71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3558-43DA-883F-FA798F95A71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3558-43DA-883F-FA798F95A71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3558-43DA-883F-FA798F95A71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3558-43DA-883F-FA798F95A71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3558-43DA-883F-FA798F95A71C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3558-43DA-883F-FA798F95A71C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3558-43DA-883F-FA798F95A71C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3558-43DA-883F-FA798F95A71C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3558-43DA-883F-FA798F95A71C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3558-43DA-883F-FA798F95A71C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3558-43DA-883F-FA798F95A71C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F-3558-43DA-883F-FA798F95A71C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1-3558-43DA-883F-FA798F95A71C}"/>
              </c:ext>
            </c:extLst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3-3558-43DA-883F-FA798F95A71C}"/>
              </c:ext>
            </c:extLst>
          </c:dPt>
          <c:dPt>
            <c:idx val="18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5-3558-43DA-883F-FA798F95A71C}"/>
              </c:ext>
            </c:extLst>
          </c:dPt>
          <c:dPt>
            <c:idx val="19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7-3558-43DA-883F-FA798F95A71C}"/>
              </c:ext>
            </c:extLst>
          </c:dPt>
          <c:dPt>
            <c:idx val="20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9-3558-43DA-883F-FA798F95A71C}"/>
              </c:ext>
            </c:extLst>
          </c:dPt>
          <c:dPt>
            <c:idx val="21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B-3558-43DA-883F-FA798F95A71C}"/>
              </c:ext>
            </c:extLst>
          </c:dPt>
          <c:dPt>
            <c:idx val="22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D-FD85-4AEF-AF83-6C426F40DD75}"/>
              </c:ext>
            </c:extLst>
          </c:dPt>
          <c:dPt>
            <c:idx val="23"/>
            <c:bubble3D val="0"/>
            <c:explosion val="22"/>
            <c:spPr>
              <a:gradFill rotWithShape="1">
                <a:gsLst>
                  <a:gs pos="0">
                    <a:schemeClr val="accent6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8C-DB6E-4AA7-A020-8E117BC2C9DF}"/>
              </c:ext>
            </c:extLst>
          </c:dPt>
          <c:dPt>
            <c:idx val="24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1-014D-4229-A005-05789F42A3B7}"/>
              </c:ext>
            </c:extLst>
          </c:dPt>
          <c:dPt>
            <c:idx val="25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3-014D-4229-A005-05789F42A3B7}"/>
              </c:ext>
            </c:extLst>
          </c:dPt>
          <c:dPt>
            <c:idx val="26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5-014D-4229-A005-05789F42A3B7}"/>
              </c:ext>
            </c:extLst>
          </c:dPt>
          <c:dPt>
            <c:idx val="27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7-014D-4229-A005-05789F42A3B7}"/>
              </c:ext>
            </c:extLst>
          </c:dPt>
          <c:dPt>
            <c:idx val="28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9-014D-4229-A005-05789F42A3B7}"/>
              </c:ext>
            </c:extLst>
          </c:dPt>
          <c:dPt>
            <c:idx val="29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B-014D-4229-A005-05789F42A3B7}"/>
              </c:ext>
            </c:extLst>
          </c:dPt>
          <c:dPt>
            <c:idx val="30"/>
            <c:bubble3D val="0"/>
            <c:spPr>
              <a:gradFill rotWithShape="1">
                <a:gsLst>
                  <a:gs pos="0">
                    <a:schemeClr val="accent1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D-014D-4229-A005-05789F42A3B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Franklin Gothic Book" panose="020B0503020102020204" pitchFamily="34" charset="0"/>
                    <a:ea typeface="+mn-ea"/>
                    <a:cs typeface="+mn-cs"/>
                  </a:defRPr>
                </a:pPr>
                <a:endParaRPr lang="ru-RU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'Код ОПиМС'!$A$9:$A$10</c:f>
              <c:strCache>
                <c:ptCount val="1"/>
                <c:pt idx="0">
                  <c:v>#Н/Д</c:v>
                </c:pt>
              </c:strCache>
            </c:strRef>
          </c:cat>
          <c:val>
            <c:numRef>
              <c:f>'Код ОПиМС'!$B$9:$B$10</c:f>
              <c:numCache>
                <c:formatCode>#\ ##0" ч.ч."</c:formatCode>
                <c:ptCount val="1"/>
                <c:pt idx="0">
                  <c:v>141250.72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3558-43DA-883F-FA798F95A71C}"/>
            </c:ext>
          </c:extLst>
        </c:ser>
        <c:ser>
          <c:idx val="1"/>
          <c:order val="1"/>
          <c:tx>
            <c:strRef>
              <c:f>'Код ОПиМС'!$C$8</c:f>
              <c:strCache>
                <c:ptCount val="1"/>
                <c:pt idx="0">
                  <c:v>Сумма по полю Стоимость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E-3558-43DA-883F-FA798F95A71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0-3558-43DA-883F-FA798F95A71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2-3558-43DA-883F-FA798F95A71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4-3558-43DA-883F-FA798F95A71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6-3558-43DA-883F-FA798F95A71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8-3558-43DA-883F-FA798F95A71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A-3558-43DA-883F-FA798F95A71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C-3558-43DA-883F-FA798F95A71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E-3558-43DA-883F-FA798F95A71C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0-3558-43DA-883F-FA798F95A71C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2-3558-43DA-883F-FA798F95A71C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4-3558-43DA-883F-FA798F95A71C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6-3558-43DA-883F-FA798F95A71C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8-3558-43DA-883F-FA798F95A71C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A-3558-43DA-883F-FA798F95A71C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C-3558-43DA-883F-FA798F95A71C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E-3558-43DA-883F-FA798F95A71C}"/>
              </c:ext>
            </c:extLst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50-3558-43DA-883F-FA798F95A71C}"/>
              </c:ext>
            </c:extLst>
          </c:dPt>
          <c:dPt>
            <c:idx val="18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52-3558-43DA-883F-FA798F95A71C}"/>
              </c:ext>
            </c:extLst>
          </c:dPt>
          <c:dPt>
            <c:idx val="19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54-3558-43DA-883F-FA798F95A71C}"/>
              </c:ext>
            </c:extLst>
          </c:dPt>
          <c:dPt>
            <c:idx val="20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56-3558-43DA-883F-FA798F95A71C}"/>
              </c:ext>
            </c:extLst>
          </c:dPt>
          <c:dPt>
            <c:idx val="21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58-3558-43DA-883F-FA798F95A71C}"/>
              </c:ext>
            </c:extLst>
          </c:dPt>
          <c:dPt>
            <c:idx val="22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5B-FD85-4AEF-AF83-6C426F40DD75}"/>
              </c:ext>
            </c:extLst>
          </c:dPt>
          <c:dPt>
            <c:idx val="23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5F-FEFB-4E60-A2E7-BAEA1D3E8902}"/>
              </c:ext>
            </c:extLst>
          </c:dPt>
          <c:dPt>
            <c:idx val="24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6F-014D-4229-A005-05789F42A3B7}"/>
              </c:ext>
            </c:extLst>
          </c:dPt>
          <c:dPt>
            <c:idx val="25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71-014D-4229-A005-05789F42A3B7}"/>
              </c:ext>
            </c:extLst>
          </c:dPt>
          <c:dPt>
            <c:idx val="26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73-014D-4229-A005-05789F42A3B7}"/>
              </c:ext>
            </c:extLst>
          </c:dPt>
          <c:dPt>
            <c:idx val="27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75-014D-4229-A005-05789F42A3B7}"/>
              </c:ext>
            </c:extLst>
          </c:dPt>
          <c:dPt>
            <c:idx val="28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77-014D-4229-A005-05789F42A3B7}"/>
              </c:ext>
            </c:extLst>
          </c:dPt>
          <c:dPt>
            <c:idx val="29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79-014D-4229-A005-05789F42A3B7}"/>
              </c:ext>
            </c:extLst>
          </c:dPt>
          <c:dPt>
            <c:idx val="30"/>
            <c:bubble3D val="0"/>
            <c:spPr>
              <a:gradFill rotWithShape="1">
                <a:gsLst>
                  <a:gs pos="0">
                    <a:schemeClr val="accent1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7B-014D-4229-A005-05789F42A3B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Franklin Gothic Book" panose="020B0503020102020204" pitchFamily="34" charset="0"/>
                    <a:ea typeface="+mn-ea"/>
                    <a:cs typeface="+mn-cs"/>
                  </a:defRPr>
                </a:pPr>
                <a:endParaRPr lang="ru-RU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'Код ОПиМС'!$A$9:$A$10</c:f>
              <c:strCache>
                <c:ptCount val="1"/>
                <c:pt idx="0">
                  <c:v>#Н/Д</c:v>
                </c:pt>
              </c:strCache>
            </c:strRef>
          </c:cat>
          <c:val>
            <c:numRef>
              <c:f>'Код ОПиМС'!$C$9:$C$10</c:f>
              <c:numCache>
                <c:formatCode>#\ ##0.00\ "₽"</c:formatCode>
                <c:ptCount val="1"/>
                <c:pt idx="0">
                  <c:v>101390106.70345899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9-3558-43DA-883F-FA798F95A71C}"/>
            </c:ext>
          </c:extLst>
        </c:ser>
        <c:ser>
          <c:idx val="2"/>
          <c:order val="2"/>
          <c:tx>
            <c:strRef>
              <c:f>'Код ОПиМС'!$D$8</c:f>
              <c:strCache>
                <c:ptCount val="1"/>
                <c:pt idx="0">
                  <c:v>Сумма по полю % от проекта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5B-3558-43DA-883F-FA798F95A71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5D-3558-43DA-883F-FA798F95A71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5F-3558-43DA-883F-FA798F95A71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61-3558-43DA-883F-FA798F95A71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63-3558-43DA-883F-FA798F95A71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65-3558-43DA-883F-FA798F95A71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67-3558-43DA-883F-FA798F95A71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69-3558-43DA-883F-FA798F95A71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6B-3558-43DA-883F-FA798F95A71C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6D-3558-43DA-883F-FA798F95A71C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6F-3558-43DA-883F-FA798F95A71C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71-3558-43DA-883F-FA798F95A71C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73-3558-43DA-883F-FA798F95A71C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75-3558-43DA-883F-FA798F95A71C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77-3558-43DA-883F-FA798F95A71C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79-3558-43DA-883F-FA798F95A71C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7B-3558-43DA-883F-FA798F95A71C}"/>
              </c:ext>
            </c:extLst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7D-3558-43DA-883F-FA798F95A71C}"/>
              </c:ext>
            </c:extLst>
          </c:dPt>
          <c:dPt>
            <c:idx val="18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7F-3558-43DA-883F-FA798F95A71C}"/>
              </c:ext>
            </c:extLst>
          </c:dPt>
          <c:dPt>
            <c:idx val="19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81-3558-43DA-883F-FA798F95A71C}"/>
              </c:ext>
            </c:extLst>
          </c:dPt>
          <c:dPt>
            <c:idx val="20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83-3558-43DA-883F-FA798F95A71C}"/>
              </c:ext>
            </c:extLst>
          </c:dPt>
          <c:dPt>
            <c:idx val="21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87-FD85-4AEF-AF83-6C426F40DD75}"/>
              </c:ext>
            </c:extLst>
          </c:dPt>
          <c:dPt>
            <c:idx val="22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89-FD85-4AEF-AF83-6C426F40DD75}"/>
              </c:ext>
            </c:extLst>
          </c:dPt>
          <c:dPt>
            <c:idx val="23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8F-FEFB-4E60-A2E7-BAEA1D3E8902}"/>
              </c:ext>
            </c:extLst>
          </c:dPt>
          <c:dPt>
            <c:idx val="24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AD-014D-4229-A005-05789F42A3B7}"/>
              </c:ext>
            </c:extLst>
          </c:dPt>
          <c:dPt>
            <c:idx val="25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AF-014D-4229-A005-05789F42A3B7}"/>
              </c:ext>
            </c:extLst>
          </c:dPt>
          <c:dPt>
            <c:idx val="26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B1-014D-4229-A005-05789F42A3B7}"/>
              </c:ext>
            </c:extLst>
          </c:dPt>
          <c:dPt>
            <c:idx val="27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B3-014D-4229-A005-05789F42A3B7}"/>
              </c:ext>
            </c:extLst>
          </c:dPt>
          <c:dPt>
            <c:idx val="28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B5-014D-4229-A005-05789F42A3B7}"/>
              </c:ext>
            </c:extLst>
          </c:dPt>
          <c:dPt>
            <c:idx val="29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B7-014D-4229-A005-05789F42A3B7}"/>
              </c:ext>
            </c:extLst>
          </c:dPt>
          <c:dPt>
            <c:idx val="30"/>
            <c:bubble3D val="0"/>
            <c:spPr>
              <a:gradFill rotWithShape="1">
                <a:gsLst>
                  <a:gs pos="0">
                    <a:schemeClr val="accent1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B9-014D-4229-A005-05789F42A3B7}"/>
              </c:ext>
            </c:extLst>
          </c:dPt>
          <c:dLbls>
            <c:delete val="1"/>
          </c:dLbls>
          <c:cat>
            <c:strRef>
              <c:f>'Код ОПиМС'!$A$9:$A$10</c:f>
              <c:strCache>
                <c:ptCount val="1"/>
                <c:pt idx="0">
                  <c:v>#Н/Д</c:v>
                </c:pt>
              </c:strCache>
            </c:strRef>
          </c:cat>
          <c:val>
            <c:numRef>
              <c:f>'Код ОПиМС'!$D$9:$D$10</c:f>
              <c:numCache>
                <c:formatCode>0.00%</c:formatCode>
                <c:ptCount val="1"/>
                <c:pt idx="0">
                  <c:v>0.12904815323964702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4-3558-43DA-883F-FA798F95A71C}"/>
            </c:ext>
          </c:extLst>
        </c:ser>
        <c:ser>
          <c:idx val="3"/>
          <c:order val="3"/>
          <c:tx>
            <c:strRef>
              <c:f>'Код ОПиМС'!$E$8</c:f>
              <c:strCache>
                <c:ptCount val="1"/>
                <c:pt idx="0">
                  <c:v>Сумма по полю % от проекта (факт)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91-FEFB-4E60-A2E7-BAEA1D3E890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93-FEFB-4E60-A2E7-BAEA1D3E890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95-FEFB-4E60-A2E7-BAEA1D3E890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97-FEFB-4E60-A2E7-BAEA1D3E8902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99-FEFB-4E60-A2E7-BAEA1D3E8902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9B-FEFB-4E60-A2E7-BAEA1D3E8902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9D-FEFB-4E60-A2E7-BAEA1D3E8902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9F-FEFB-4E60-A2E7-BAEA1D3E8902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A1-FEFB-4E60-A2E7-BAEA1D3E8902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A3-FEFB-4E60-A2E7-BAEA1D3E8902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A5-FEFB-4E60-A2E7-BAEA1D3E8902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A7-FEFB-4E60-A2E7-BAEA1D3E8902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A9-FEFB-4E60-A2E7-BAEA1D3E8902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AB-FEFB-4E60-A2E7-BAEA1D3E8902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AD-FEFB-4E60-A2E7-BAEA1D3E8902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AF-FEFB-4E60-A2E7-BAEA1D3E8902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B1-FEFB-4E60-A2E7-BAEA1D3E8902}"/>
              </c:ext>
            </c:extLst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B3-FEFB-4E60-A2E7-BAEA1D3E8902}"/>
              </c:ext>
            </c:extLst>
          </c:dPt>
          <c:dPt>
            <c:idx val="18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B5-FEFB-4E60-A2E7-BAEA1D3E8902}"/>
              </c:ext>
            </c:extLst>
          </c:dPt>
          <c:dPt>
            <c:idx val="19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B7-FEFB-4E60-A2E7-BAEA1D3E8902}"/>
              </c:ext>
            </c:extLst>
          </c:dPt>
          <c:dPt>
            <c:idx val="20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B9-FEFB-4E60-A2E7-BAEA1D3E8902}"/>
              </c:ext>
            </c:extLst>
          </c:dPt>
          <c:dPt>
            <c:idx val="21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BB-FEFB-4E60-A2E7-BAEA1D3E8902}"/>
              </c:ext>
            </c:extLst>
          </c:dPt>
          <c:dPt>
            <c:idx val="22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BD-FEFB-4E60-A2E7-BAEA1D3E8902}"/>
              </c:ext>
            </c:extLst>
          </c:dPt>
          <c:dPt>
            <c:idx val="23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BF-FEFB-4E60-A2E7-BAEA1D3E8902}"/>
              </c:ext>
            </c:extLst>
          </c:dPt>
          <c:dPt>
            <c:idx val="24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EB-014D-4229-A005-05789F42A3B7}"/>
              </c:ext>
            </c:extLst>
          </c:dPt>
          <c:dPt>
            <c:idx val="25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ED-014D-4229-A005-05789F42A3B7}"/>
              </c:ext>
            </c:extLst>
          </c:dPt>
          <c:dPt>
            <c:idx val="26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EF-014D-4229-A005-05789F42A3B7}"/>
              </c:ext>
            </c:extLst>
          </c:dPt>
          <c:dPt>
            <c:idx val="27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F1-014D-4229-A005-05789F42A3B7}"/>
              </c:ext>
            </c:extLst>
          </c:dPt>
          <c:dPt>
            <c:idx val="28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F3-014D-4229-A005-05789F42A3B7}"/>
              </c:ext>
            </c:extLst>
          </c:dPt>
          <c:dPt>
            <c:idx val="29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F5-014D-4229-A005-05789F42A3B7}"/>
              </c:ext>
            </c:extLst>
          </c:dPt>
          <c:dPt>
            <c:idx val="30"/>
            <c:bubble3D val="0"/>
            <c:spPr>
              <a:gradFill rotWithShape="1">
                <a:gsLst>
                  <a:gs pos="0">
                    <a:schemeClr val="accent1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F7-014D-4229-A005-05789F42A3B7}"/>
              </c:ext>
            </c:extLst>
          </c:dPt>
          <c:dLbls>
            <c:delete val="1"/>
          </c:dLbls>
          <c:cat>
            <c:strRef>
              <c:f>'Код ОПиМС'!$A$9:$A$10</c:f>
              <c:strCache>
                <c:ptCount val="1"/>
                <c:pt idx="0">
                  <c:v>#Н/Д</c:v>
                </c:pt>
              </c:strCache>
            </c:strRef>
          </c:cat>
          <c:val>
            <c:numRef>
              <c:f>'Код ОПиМС'!$E$9:$E$10</c:f>
              <c:numCache>
                <c:formatCode>0.00%</c:formatCode>
                <c:ptCount val="1"/>
                <c:pt idx="0">
                  <c:v>0.11314631112529187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A-DB6E-4AA7-A020-8E117BC2C9DF}"/>
            </c:ext>
          </c:extLst>
        </c:ser>
        <c:ser>
          <c:idx val="4"/>
          <c:order val="4"/>
          <c:tx>
            <c:strRef>
              <c:f>'Код ОПиМС'!$F$8</c:f>
              <c:strCache>
                <c:ptCount val="1"/>
                <c:pt idx="0">
                  <c:v>Сумма по полю % от итого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C1-FEFB-4E60-A2E7-BAEA1D3E890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C3-FEFB-4E60-A2E7-BAEA1D3E890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C5-FEFB-4E60-A2E7-BAEA1D3E890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C7-FEFB-4E60-A2E7-BAEA1D3E8902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C9-FEFB-4E60-A2E7-BAEA1D3E8902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CB-FEFB-4E60-A2E7-BAEA1D3E8902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CD-FEFB-4E60-A2E7-BAEA1D3E8902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CF-FEFB-4E60-A2E7-BAEA1D3E8902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D1-FEFB-4E60-A2E7-BAEA1D3E8902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D3-FEFB-4E60-A2E7-BAEA1D3E8902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D5-FEFB-4E60-A2E7-BAEA1D3E8902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D7-FEFB-4E60-A2E7-BAEA1D3E8902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D9-FEFB-4E60-A2E7-BAEA1D3E8902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DB-FEFB-4E60-A2E7-BAEA1D3E8902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DD-FEFB-4E60-A2E7-BAEA1D3E8902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DF-FEFB-4E60-A2E7-BAEA1D3E8902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E1-FEFB-4E60-A2E7-BAEA1D3E8902}"/>
              </c:ext>
            </c:extLst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E3-FEFB-4E60-A2E7-BAEA1D3E8902}"/>
              </c:ext>
            </c:extLst>
          </c:dPt>
          <c:dPt>
            <c:idx val="18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E5-FEFB-4E60-A2E7-BAEA1D3E8902}"/>
              </c:ext>
            </c:extLst>
          </c:dPt>
          <c:dPt>
            <c:idx val="19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E7-FEFB-4E60-A2E7-BAEA1D3E8902}"/>
              </c:ext>
            </c:extLst>
          </c:dPt>
          <c:dPt>
            <c:idx val="20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E9-FEFB-4E60-A2E7-BAEA1D3E8902}"/>
              </c:ext>
            </c:extLst>
          </c:dPt>
          <c:dPt>
            <c:idx val="21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EB-FEFB-4E60-A2E7-BAEA1D3E8902}"/>
              </c:ext>
            </c:extLst>
          </c:dPt>
          <c:dPt>
            <c:idx val="22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ED-FEFB-4E60-A2E7-BAEA1D3E8902}"/>
              </c:ext>
            </c:extLst>
          </c:dPt>
          <c:dPt>
            <c:idx val="23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EF-FEFB-4E60-A2E7-BAEA1D3E8902}"/>
              </c:ext>
            </c:extLst>
          </c:dPt>
          <c:dPt>
            <c:idx val="24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29-014D-4229-A005-05789F42A3B7}"/>
              </c:ext>
            </c:extLst>
          </c:dPt>
          <c:dPt>
            <c:idx val="25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2B-014D-4229-A005-05789F42A3B7}"/>
              </c:ext>
            </c:extLst>
          </c:dPt>
          <c:dPt>
            <c:idx val="26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2D-014D-4229-A005-05789F42A3B7}"/>
              </c:ext>
            </c:extLst>
          </c:dPt>
          <c:dPt>
            <c:idx val="27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2F-014D-4229-A005-05789F42A3B7}"/>
              </c:ext>
            </c:extLst>
          </c:dPt>
          <c:dPt>
            <c:idx val="28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31-014D-4229-A005-05789F42A3B7}"/>
              </c:ext>
            </c:extLst>
          </c:dPt>
          <c:dPt>
            <c:idx val="29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33-014D-4229-A005-05789F42A3B7}"/>
              </c:ext>
            </c:extLst>
          </c:dPt>
          <c:dPt>
            <c:idx val="30"/>
            <c:bubble3D val="0"/>
            <c:spPr>
              <a:gradFill rotWithShape="1">
                <a:gsLst>
                  <a:gs pos="0">
                    <a:schemeClr val="accent1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135-014D-4229-A005-05789F42A3B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'Код ОПиМС'!$A$9:$A$10</c:f>
              <c:strCache>
                <c:ptCount val="1"/>
                <c:pt idx="0">
                  <c:v>#Н/Д</c:v>
                </c:pt>
              </c:strCache>
            </c:strRef>
          </c:cat>
          <c:val>
            <c:numRef>
              <c:f>'Код ОПиМС'!$F$9:$F$10</c:f>
              <c:numCache>
                <c:formatCode>0.00%</c:formatCode>
                <c:ptCount val="1"/>
                <c:pt idx="0">
                  <c:v>0.10842914649278108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B-DB6E-4AA7-A020-8E117BC2C9DF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177185176488047"/>
          <c:y val="8.4205030440226147E-2"/>
          <c:w val="0.36233761151022825"/>
          <c:h val="0.903672167618644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-100" baseline="0">
              <a:solidFill>
                <a:schemeClr val="lt1">
                  <a:lumMod val="85000"/>
                </a:schemeClr>
              </a:solidFill>
              <a:latin typeface="Franklin Gothic Book" panose="020B0503020102020204" pitchFamily="34" charset="0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[База_ВМ_Сивакинская_ВЛР_ежемесячная.xlsx]Сводная!СводнаяТаблица6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Franklin Gothic Book" panose="020B0503020102020204" pitchFamily="34" charset="0"/>
                <a:ea typeface="+mn-ea"/>
                <a:cs typeface="+mn-cs"/>
              </a:defRPr>
            </a:pPr>
            <a:r>
              <a:rPr lang="ru-RU"/>
              <a:t>Трудозатраты</a:t>
            </a:r>
            <a:r>
              <a:rPr lang="ru-RU" baseline="0"/>
              <a:t> по классификаторам</a:t>
            </a:r>
            <a:endParaRPr lang="ru-RU"/>
          </a:p>
        </c:rich>
      </c:tx>
      <c:layout>
        <c:manualLayout>
          <c:xMode val="edge"/>
          <c:yMode val="edge"/>
          <c:x val="0.34860076705196297"/>
          <c:y val="2.569064930371527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Franklin Gothic Book" panose="020B0503020102020204" pitchFamily="34" charset="0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7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7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7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7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7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7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7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7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8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8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8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8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8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8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8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8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8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9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9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9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9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9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9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9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9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9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0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0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0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0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0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0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0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0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0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2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2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2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2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2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2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2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2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2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2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3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3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3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3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3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3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3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3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4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4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4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4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4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4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4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4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4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4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5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5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5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5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5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5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5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5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5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5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6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6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6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6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6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6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6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6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6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6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7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7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7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7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7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7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7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7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7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8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8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8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8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8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8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8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8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8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8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9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9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9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9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9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9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9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9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9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0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0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0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0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0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0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0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0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0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0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Franklin Gothic Book" panose="020B0503020102020204" pitchFamily="34" charset="0"/>
                  <a:ea typeface="+mn-ea"/>
                  <a:cs typeface="+mn-cs"/>
                </a:defRPr>
              </a:pPr>
              <a:endParaRPr lang="ru-RU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2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2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2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2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2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2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2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2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2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2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3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3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3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Franklin Gothic Book" panose="020B0503020102020204" pitchFamily="34" charset="0"/>
                  <a:ea typeface="+mn-ea"/>
                  <a:cs typeface="+mn-cs"/>
                </a:defRPr>
              </a:pPr>
              <a:endParaRPr lang="ru-RU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3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3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3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3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3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3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4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4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4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4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4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4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4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4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4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4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5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5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5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5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5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5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5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5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5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5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6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6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6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6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6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6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6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6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6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6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7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7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7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7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7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7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7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7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7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7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8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8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8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8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8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8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8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8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8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8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9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9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9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9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9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9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9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9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9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9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0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0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0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0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0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0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0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0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0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0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2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2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2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2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2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2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2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2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2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2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3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3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3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3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3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3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3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3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3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3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4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4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4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4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4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4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4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4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4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4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5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5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5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5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5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5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5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5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5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5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6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6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6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6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6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6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6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6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7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7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7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7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7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7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7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7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7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7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8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8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8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8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8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8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8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8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8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8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9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9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9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9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9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9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9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9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9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9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0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0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0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0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0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0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0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0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0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0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2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2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2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2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2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2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Franklin Gothic Book" panose="020B0503020102020204" pitchFamily="34" charset="0"/>
                  <a:ea typeface="+mn-ea"/>
                  <a:cs typeface="+mn-cs"/>
                </a:defRPr>
              </a:pPr>
              <a:endParaRPr lang="ru-RU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2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2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2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3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3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3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3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3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3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0.11204962549169332"/>
              <c:y val="-0.2003537517369152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Franklin Gothic Book" panose="020B0503020102020204" pitchFamily="34" charset="0"/>
                  <a:ea typeface="+mn-ea"/>
                  <a:cs typeface="+mn-cs"/>
                </a:defRPr>
              </a:pPr>
              <a:endParaRPr lang="ru-RU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3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-1.5159436759746301E-2"/>
              <c:y val="-0.1865697081982399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Franklin Gothic Book" panose="020B0503020102020204" pitchFamily="34" charset="0"/>
                  <a:ea typeface="+mn-ea"/>
                  <a:cs typeface="+mn-cs"/>
                </a:defRPr>
              </a:pPr>
              <a:endParaRPr lang="ru-RU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2.518612593605709E-2"/>
              <c:y val="-0.13958638258452988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Franklin Gothic Book" panose="020B0503020102020204" pitchFamily="34" charset="0"/>
                  <a:ea typeface="+mn-ea"/>
                  <a:cs typeface="+mn-cs"/>
                </a:defRPr>
              </a:pPr>
              <a:endParaRPr lang="ru-RU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4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4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4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4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4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4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4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4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4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4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5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5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5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5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5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5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5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5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5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5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6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6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6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6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6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6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6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6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6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6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6.3099750113259512E-3"/>
              <c:y val="-3.024223029499306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Franklin Gothic Book" panose="020B0503020102020204" pitchFamily="34" charset="0"/>
                  <a:ea typeface="+mn-ea"/>
                  <a:cs typeface="+mn-cs"/>
                </a:defRPr>
              </a:pPr>
              <a:endParaRPr lang="ru-RU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7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7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7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7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7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7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7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7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7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8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8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8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8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8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8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8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8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8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8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9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9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9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9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9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9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9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9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9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9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0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0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0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0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0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0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0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0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0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0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2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2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2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2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2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2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2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2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2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  <c:pivotFmt>
        <c:idx val="52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3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3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3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3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3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3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3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3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3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3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4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4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4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4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4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4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4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4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4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4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5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5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5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5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5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5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5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5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5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6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6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6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6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6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6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6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6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6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6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7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7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7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7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7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7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7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7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7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7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8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8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8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8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8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8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8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8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8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8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9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9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9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9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9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9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9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9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9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9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0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0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0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0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0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0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0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0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0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0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2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2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2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2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2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2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2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2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2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2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3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3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3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3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3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3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3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3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3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3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4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4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4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4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4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4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4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4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4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4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5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5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5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5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5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5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5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5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5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5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6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6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6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6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6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6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6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6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6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6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7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7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7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7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7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7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7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7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7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7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1.3917072953093343E-2"/>
          <c:y val="0.19987552107457154"/>
          <c:w val="0.60080699029642559"/>
          <c:h val="0.78634046525506074"/>
        </c:manualLayout>
      </c:layout>
      <c:pie3DChart>
        <c:varyColors val="1"/>
        <c:ser>
          <c:idx val="0"/>
          <c:order val="0"/>
          <c:tx>
            <c:strRef>
              <c:f>Сводная!$C$9</c:f>
              <c:strCache>
                <c:ptCount val="1"/>
                <c:pt idx="0">
                  <c:v>Сумма по полю Кол-во часов</c:v>
                </c:pt>
              </c:strCache>
            </c:strRef>
          </c:tx>
          <c:explosion val="4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BA2C-45F7-9E22-2BF4A96684D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BA2C-45F7-9E22-2BF4A96684D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BA2C-45F7-9E22-2BF4A96684D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BA2C-45F7-9E22-2BF4A96684D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BA2C-45F7-9E22-2BF4A96684D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BA2C-45F7-9E22-2BF4A96684D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BA2C-45F7-9E22-2BF4A96684D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BA2C-45F7-9E22-2BF4A96684D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BA2C-45F7-9E22-2BF4A96684DC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BA2C-45F7-9E22-2BF4A96684DC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BA2C-45F7-9E22-2BF4A96684DC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BA2C-45F7-9E22-2BF4A96684DC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BA2C-45F7-9E22-2BF4A96684DC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BA2C-45F7-9E22-2BF4A96684DC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BA2C-45F7-9E22-2BF4A96684DC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F-BA2C-45F7-9E22-2BF4A96684DC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1-BA2C-45F7-9E22-2BF4A96684DC}"/>
              </c:ext>
            </c:extLst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3-BA2C-45F7-9E22-2BF4A96684DC}"/>
              </c:ext>
            </c:extLst>
          </c:dPt>
          <c:dPt>
            <c:idx val="18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5-BA2C-45F7-9E22-2BF4A96684DC}"/>
              </c:ext>
            </c:extLst>
          </c:dPt>
          <c:dPt>
            <c:idx val="19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7-BA2C-45F7-9E22-2BF4A96684DC}"/>
              </c:ext>
            </c:extLst>
          </c:dPt>
          <c:dPt>
            <c:idx val="20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9-BA2C-45F7-9E22-2BF4A96684DC}"/>
              </c:ext>
            </c:extLst>
          </c:dPt>
          <c:dPt>
            <c:idx val="21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B-BA2C-45F7-9E22-2BF4A96684D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Franklin Gothic Book" panose="020B0503020102020204" pitchFamily="34" charset="0"/>
                    <a:ea typeface="+mn-ea"/>
                    <a:cs typeface="+mn-cs"/>
                  </a:defRPr>
                </a:pPr>
                <a:endParaRPr lang="ru-RU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Сводная!$A$10:$B$13</c:f>
              <c:multiLvlStrCache>
                <c:ptCount val="3"/>
                <c:lvl>
                  <c:pt idx="0">
                    <c:v>УМиТ</c:v>
                  </c:pt>
                  <c:pt idx="1">
                    <c:v>ДКиС</c:v>
                  </c:pt>
                  <c:pt idx="2">
                    <c:v>АХО</c:v>
                  </c:pt>
                </c:lvl>
                <c:lvl>
                  <c:pt idx="0">
                    <c:v>5.2</c:v>
                  </c:pt>
                  <c:pt idx="1">
                    <c:v>5.3</c:v>
                  </c:pt>
                  <c:pt idx="2">
                    <c:v>5.4</c:v>
                  </c:pt>
                </c:lvl>
              </c:multiLvlStrCache>
            </c:multiLvlStrRef>
          </c:cat>
          <c:val>
            <c:numRef>
              <c:f>Сводная!$C$10:$C$13</c:f>
              <c:numCache>
                <c:formatCode>#\ ##0" ч.ч."</c:formatCode>
                <c:ptCount val="3"/>
                <c:pt idx="0">
                  <c:v>80</c:v>
                </c:pt>
                <c:pt idx="1">
                  <c:v>210</c:v>
                </c:pt>
                <c:pt idx="2">
                  <c:v>2473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BA2C-45F7-9E22-2BF4A96684DC}"/>
            </c:ext>
          </c:extLst>
        </c:ser>
        <c:ser>
          <c:idx val="1"/>
          <c:order val="1"/>
          <c:tx>
            <c:strRef>
              <c:f>Сводная!$D$9</c:f>
              <c:strCache>
                <c:ptCount val="1"/>
                <c:pt idx="0">
                  <c:v>Сумма по полю Стоимость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E-BA2C-45F7-9E22-2BF4A96684D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0-BA2C-45F7-9E22-2BF4A96684D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2-BA2C-45F7-9E22-2BF4A96684D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4-BA2C-45F7-9E22-2BF4A96684D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6-BA2C-45F7-9E22-2BF4A96684D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8-BA2C-45F7-9E22-2BF4A96684D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A-BA2C-45F7-9E22-2BF4A96684D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C-BA2C-45F7-9E22-2BF4A96684D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E-BA2C-45F7-9E22-2BF4A96684DC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0-BA2C-45F7-9E22-2BF4A96684DC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2-BA2C-45F7-9E22-2BF4A96684DC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4-BA2C-45F7-9E22-2BF4A96684DC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6-BA2C-45F7-9E22-2BF4A96684DC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8-BA2C-45F7-9E22-2BF4A96684DC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A-BA2C-45F7-9E22-2BF4A96684DC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C-BA2C-45F7-9E22-2BF4A96684DC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E-BA2C-45F7-9E22-2BF4A96684DC}"/>
              </c:ext>
            </c:extLst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50-BA2C-45F7-9E22-2BF4A96684DC}"/>
              </c:ext>
            </c:extLst>
          </c:dPt>
          <c:dPt>
            <c:idx val="18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52-BA2C-45F7-9E22-2BF4A96684DC}"/>
              </c:ext>
            </c:extLst>
          </c:dPt>
          <c:dPt>
            <c:idx val="19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54-BA2C-45F7-9E22-2BF4A96684DC}"/>
              </c:ext>
            </c:extLst>
          </c:dPt>
          <c:dPt>
            <c:idx val="20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56-BA2C-45F7-9E22-2BF4A96684DC}"/>
              </c:ext>
            </c:extLst>
          </c:dPt>
          <c:dPt>
            <c:idx val="21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58-BA2C-45F7-9E22-2BF4A96684D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Franklin Gothic Book" panose="020B0503020102020204" pitchFamily="34" charset="0"/>
                    <a:ea typeface="+mn-ea"/>
                    <a:cs typeface="+mn-cs"/>
                  </a:defRPr>
                </a:pPr>
                <a:endParaRPr lang="ru-RU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Сводная!$A$10:$B$13</c:f>
              <c:multiLvlStrCache>
                <c:ptCount val="3"/>
                <c:lvl>
                  <c:pt idx="0">
                    <c:v>УМиТ</c:v>
                  </c:pt>
                  <c:pt idx="1">
                    <c:v>ДКиС</c:v>
                  </c:pt>
                  <c:pt idx="2">
                    <c:v>АХО</c:v>
                  </c:pt>
                </c:lvl>
                <c:lvl>
                  <c:pt idx="0">
                    <c:v>5.2</c:v>
                  </c:pt>
                  <c:pt idx="1">
                    <c:v>5.3</c:v>
                  </c:pt>
                  <c:pt idx="2">
                    <c:v>5.4</c:v>
                  </c:pt>
                </c:lvl>
              </c:multiLvlStrCache>
            </c:multiLvlStrRef>
          </c:cat>
          <c:val>
            <c:numRef>
              <c:f>Сводная!$D$10:$D$13</c:f>
              <c:numCache>
                <c:formatCode>#\ ##0.00\ "₽"</c:formatCode>
                <c:ptCount val="3"/>
                <c:pt idx="0">
                  <c:v>64807.200000000004</c:v>
                </c:pt>
                <c:pt idx="1">
                  <c:v>170118.9</c:v>
                </c:pt>
                <c:pt idx="2">
                  <c:v>1896938.23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9-BA2C-45F7-9E22-2BF4A96684DC}"/>
            </c:ext>
          </c:extLst>
        </c:ser>
        <c:ser>
          <c:idx val="2"/>
          <c:order val="2"/>
          <c:tx>
            <c:strRef>
              <c:f>Сводная!$E$9</c:f>
              <c:strCache>
                <c:ptCount val="1"/>
                <c:pt idx="0">
                  <c:v>Сумма по полю % от проекта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5B-BA2C-45F7-9E22-2BF4A96684D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5D-BA2C-45F7-9E22-2BF4A96684D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5F-BA2C-45F7-9E22-2BF4A96684D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61-BA2C-45F7-9E22-2BF4A96684D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63-BA2C-45F7-9E22-2BF4A96684D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65-BA2C-45F7-9E22-2BF4A96684D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67-BA2C-45F7-9E22-2BF4A96684D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69-BA2C-45F7-9E22-2BF4A96684D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6B-BA2C-45F7-9E22-2BF4A96684DC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6D-BA2C-45F7-9E22-2BF4A96684DC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6F-BA2C-45F7-9E22-2BF4A96684DC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71-BA2C-45F7-9E22-2BF4A96684DC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71-A61A-4482-845F-8517F9342A68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73-1D99-4EAA-88E9-B8C60836F52E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75-1D99-4EAA-88E9-B8C60836F52E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77-7BD8-49CB-9898-A950275AD371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79-7BD8-49CB-9898-A950275AD371}"/>
              </c:ext>
            </c:extLst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7B-E3B8-4204-80A1-2EC1DB61DC0E}"/>
              </c:ext>
            </c:extLst>
          </c:dPt>
          <c:dPt>
            <c:idx val="18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7D-C1B1-4954-BE5C-F10A91C6699A}"/>
              </c:ext>
            </c:extLst>
          </c:dPt>
          <c:dPt>
            <c:idx val="19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7F-152A-45CD-97F7-26B83D6620B9}"/>
              </c:ext>
            </c:extLst>
          </c:dPt>
          <c:dPt>
            <c:idx val="20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81-152A-45CD-97F7-26B83D6620B9}"/>
              </c:ext>
            </c:extLst>
          </c:dPt>
          <c:dPt>
            <c:idx val="21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83-E629-48E9-B6CD-B9C4776FEE5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Сводная!$A$10:$B$13</c:f>
              <c:multiLvlStrCache>
                <c:ptCount val="3"/>
                <c:lvl>
                  <c:pt idx="0">
                    <c:v>УМиТ</c:v>
                  </c:pt>
                  <c:pt idx="1">
                    <c:v>ДКиС</c:v>
                  </c:pt>
                  <c:pt idx="2">
                    <c:v>АХО</c:v>
                  </c:pt>
                </c:lvl>
                <c:lvl>
                  <c:pt idx="0">
                    <c:v>5.2</c:v>
                  </c:pt>
                  <c:pt idx="1">
                    <c:v>5.3</c:v>
                  </c:pt>
                  <c:pt idx="2">
                    <c:v>5.4</c:v>
                  </c:pt>
                </c:lvl>
              </c:multiLvlStrCache>
            </c:multiLvlStrRef>
          </c:cat>
          <c:val>
            <c:numRef>
              <c:f>Сводная!$E$10:$E$13</c:f>
              <c:numCache>
                <c:formatCode>0.00%</c:formatCode>
                <c:ptCount val="3"/>
                <c:pt idx="0">
                  <c:v>1.6627313280156135E-4</c:v>
                </c:pt>
                <c:pt idx="1">
                  <c:v>4.3646697360409854E-4</c:v>
                </c:pt>
                <c:pt idx="2">
                  <c:v>5.1399182177282654E-3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2-BA2C-45F7-9E22-2BF4A96684DC}"/>
            </c:ext>
          </c:extLst>
        </c:ser>
        <c:ser>
          <c:idx val="3"/>
          <c:order val="3"/>
          <c:tx>
            <c:strRef>
              <c:f>Сводная!$F$9</c:f>
              <c:strCache>
                <c:ptCount val="1"/>
                <c:pt idx="0">
                  <c:v>Сумма по полю % от проекта (факт)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85-849C-4853-887D-0165B94BA21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87-849C-4853-887D-0165B94BA21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89-849C-4853-887D-0165B94BA21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8B-849C-4853-887D-0165B94BA21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8D-849C-4853-887D-0165B94BA21B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8F-849C-4853-887D-0165B94BA21B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91-849C-4853-887D-0165B94BA21B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93-849C-4853-887D-0165B94BA21B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95-849C-4853-887D-0165B94BA21B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97-849C-4853-887D-0165B94BA21B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99-849C-4853-887D-0165B94BA21B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9B-849C-4853-887D-0165B94BA21B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9D-849C-4853-887D-0165B94BA21B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9F-849C-4853-887D-0165B94BA21B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A1-849C-4853-887D-0165B94BA21B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A3-849C-4853-887D-0165B94BA21B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A5-849C-4853-887D-0165B94BA21B}"/>
              </c:ext>
            </c:extLst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A7-849C-4853-887D-0165B94BA21B}"/>
              </c:ext>
            </c:extLst>
          </c:dPt>
          <c:dPt>
            <c:idx val="18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A9-849C-4853-887D-0165B94BA21B}"/>
              </c:ext>
            </c:extLst>
          </c:dPt>
          <c:dPt>
            <c:idx val="19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AB-849C-4853-887D-0165B94BA21B}"/>
              </c:ext>
            </c:extLst>
          </c:dPt>
          <c:dPt>
            <c:idx val="20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AD-849C-4853-887D-0165B94BA21B}"/>
              </c:ext>
            </c:extLst>
          </c:dPt>
          <c:dLbls>
            <c:delete val="1"/>
          </c:dLbls>
          <c:cat>
            <c:multiLvlStrRef>
              <c:f>Сводная!$A$10:$B$13</c:f>
              <c:multiLvlStrCache>
                <c:ptCount val="3"/>
                <c:lvl>
                  <c:pt idx="0">
                    <c:v>УМиТ</c:v>
                  </c:pt>
                  <c:pt idx="1">
                    <c:v>ДКиС</c:v>
                  </c:pt>
                  <c:pt idx="2">
                    <c:v>АХО</c:v>
                  </c:pt>
                </c:lvl>
                <c:lvl>
                  <c:pt idx="0">
                    <c:v>5.2</c:v>
                  </c:pt>
                  <c:pt idx="1">
                    <c:v>5.3</c:v>
                  </c:pt>
                  <c:pt idx="2">
                    <c:v>5.4</c:v>
                  </c:pt>
                </c:lvl>
              </c:multiLvlStrCache>
            </c:multiLvlStrRef>
          </c:cat>
          <c:val>
            <c:numRef>
              <c:f>Сводная!$F$10:$F$13</c:f>
              <c:numCache>
                <c:formatCode>0.00%</c:formatCode>
                <c:ptCount val="3"/>
                <c:pt idx="0">
                  <c:v>1.139525252413746E-4</c:v>
                </c:pt>
                <c:pt idx="1">
                  <c:v>2.9912537875860832E-4</c:v>
                </c:pt>
                <c:pt idx="2">
                  <c:v>3.5225574365239922E-3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4-8DE7-419C-8273-44A4B5B334A3}"/>
            </c:ext>
          </c:extLst>
        </c:ser>
        <c:ser>
          <c:idx val="4"/>
          <c:order val="4"/>
          <c:tx>
            <c:strRef>
              <c:f>Сводная!$G$9</c:f>
              <c:strCache>
                <c:ptCount val="1"/>
                <c:pt idx="0">
                  <c:v>Сумма по полю % от итого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AF-AF4C-4B3A-B721-A4B0863EBFBF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B1-AF4C-4B3A-B721-A4B0863EBFBF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B3-AF4C-4B3A-B721-A4B0863EBFBF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B5-AF4C-4B3A-B721-A4B0863EBFBF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B7-AF4C-4B3A-B721-A4B0863EBFBF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B9-AF4C-4B3A-B721-A4B0863EBFBF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BB-AF4C-4B3A-B721-A4B0863EBFBF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BD-AF4C-4B3A-B721-A4B0863EBFBF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BF-AF4C-4B3A-B721-A4B0863EBFBF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C1-AF4C-4B3A-B721-A4B0863EBFBF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C3-AF4C-4B3A-B721-A4B0863EBFBF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C5-AF4C-4B3A-B721-A4B0863EBFBF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C7-AF4C-4B3A-B721-A4B0863EBFBF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C9-AF4C-4B3A-B721-A4B0863EBFBF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CB-AF4C-4B3A-B721-A4B0863EBFBF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CD-AF4C-4B3A-B721-A4B0863EBFBF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CF-AF4C-4B3A-B721-A4B0863EBFBF}"/>
              </c:ext>
            </c:extLst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D1-AF4C-4B3A-B721-A4B0863EBFBF}"/>
              </c:ext>
            </c:extLst>
          </c:dPt>
          <c:dPt>
            <c:idx val="18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D3-AF4C-4B3A-B721-A4B0863EBFBF}"/>
              </c:ext>
            </c:extLst>
          </c:dPt>
          <c:dPt>
            <c:idx val="19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D5-4EE0-483D-8014-89D223469915}"/>
              </c:ext>
            </c:extLst>
          </c:dPt>
          <c:dPt>
            <c:idx val="20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D7-F6FA-4CDA-9B04-43B8CB4864C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Сводная!$A$10:$B$13</c:f>
              <c:multiLvlStrCache>
                <c:ptCount val="3"/>
                <c:lvl>
                  <c:pt idx="0">
                    <c:v>УМиТ</c:v>
                  </c:pt>
                  <c:pt idx="1">
                    <c:v>ДКиС</c:v>
                  </c:pt>
                  <c:pt idx="2">
                    <c:v>АХО</c:v>
                  </c:pt>
                </c:lvl>
                <c:lvl>
                  <c:pt idx="0">
                    <c:v>5.2</c:v>
                  </c:pt>
                  <c:pt idx="1">
                    <c:v>5.3</c:v>
                  </c:pt>
                  <c:pt idx="2">
                    <c:v>5.4</c:v>
                  </c:pt>
                </c:lvl>
              </c:multiLvlStrCache>
            </c:multiLvlStrRef>
          </c:cat>
          <c:val>
            <c:numRef>
              <c:f>Сводная!$G$10:$G$13</c:f>
              <c:numCache>
                <c:formatCode>0.00%</c:formatCode>
                <c:ptCount val="3"/>
                <c:pt idx="0">
                  <c:v>1.0920174886600809E-4</c:v>
                </c:pt>
                <c:pt idx="1">
                  <c:v>2.8665459077327124E-4</c:v>
                </c:pt>
                <c:pt idx="2">
                  <c:v>3.3756990618204748E-3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E-7BF7-4D22-8225-A0EFD2D1A1DC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891673071979674"/>
          <c:y val="0.21808687648292488"/>
          <c:w val="0.32799083269913343"/>
          <c:h val="0.702847782500527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-100" baseline="0">
              <a:solidFill>
                <a:schemeClr val="lt1">
                  <a:lumMod val="85000"/>
                </a:schemeClr>
              </a:solidFill>
              <a:latin typeface="Franklin Gothic Book" panose="020B0503020102020204" pitchFamily="34" charset="0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33</xdr:row>
      <xdr:rowOff>69942</xdr:rowOff>
    </xdr:from>
    <xdr:to>
      <xdr:col>6</xdr:col>
      <xdr:colOff>1152070</xdr:colOff>
      <xdr:row>68</xdr:row>
      <xdr:rowOff>18143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16604</xdr:colOff>
      <xdr:row>24</xdr:row>
      <xdr:rowOff>93857</xdr:rowOff>
    </xdr:from>
    <xdr:to>
      <xdr:col>6</xdr:col>
      <xdr:colOff>686921</xdr:colOff>
      <xdr:row>63</xdr:row>
      <xdr:rowOff>127747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erp.tomsknipineft:8080/Poltavskiy/!0-&#1055;&#1088;&#1086;&#1077;&#1082;&#1090;&#1099;/1894%20&#1057;&#1077;&#1074;&#1077;&#1088;&#1085;&#1086;&#1077;.&#1059;&#1055;&#1057;&#1042;-&#1050;&#1057;/&#1044;&#1086;&#1075;&#1086;&#1074;&#1086;&#1088;/1894.%20&#1059;&#1055;&#1057;&#1042;%20&#1057;&#1077;&#1074;&#1077;&#1088;&#1085;&#1086;&#1075;&#1086;.%20&#1057;&#1084;&#1077;&#1090;&#1099;%20&#1085;&#1072;%20&#1073;&#1072;&#1079;&#1077;%201919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QCL\fincontr\Consolidation\2001_6months\Models\3d_tier\Tier3_6m2001_23.10.01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KPI_KILN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KPI_C.MILL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roshina\Report%202003\Report%202003\Control%20Volsk\HMR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XEON4\Scala\Documents%20and%20Settings\VProkudin\&#1052;&#1086;&#1080;%20&#1076;&#1086;&#1082;&#1091;&#1084;&#1077;&#1085;&#1090;&#1099;\Holderbank%20Reporting%202001\July%20HMR\HMR01VOBO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XEON4\Scala\TEMP\EXE_FLASH0600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revkovamm201\dogovor\feo\&#1044;&#1086;&#1075;&#1086;&#1074;&#1086;&#1088;&#1099;%20&#1074;%20&#1082;&#1086;&#1084;&#1087;&#1083;&#1077;&#1082;&#1090;&#1072;&#1093;\1008-43.2006.2\&#1044;&#1086;&#1087;.%20&#1089;&#1086;&#1075;&#1083;&#1072;&#1096;&#1077;&#1085;&#1080;&#1077;%20&#8470;%208\&#1057;&#1052;&#1045;&#1058;&#1067;\1008-43.2006.2%20&#1076;&#1086;&#1087;.&#1089;&#1086;&#1075;&#1083;.%20&#8470;%208%20&#1089;&#1084;&#1077;&#1090;&#1072;%201&#1055;&#1057;%20&#1080;%20&#1074;&#1089;&#1077;%20&#1089;&#1084;&#1077;&#1090;&#1099;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DELIVERY\&#1044;&#1054;&#1043;&#1054;&#1042;&#1054;&#1056;&#1040;\&#1044;&#1054;&#1043;&#1054;&#1042;&#1054;&#1056;&#1040;%202000\07_&#1059;&#1093;&#1090;&#1072;\107-07_00\&#1048;&#1089;&#1093;&#1086;&#1076;&#1085;&#1080;&#1082;&#1080;\&#1064;&#1082;&#1072;&#1092;&#1099;_end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feo\&#1044;&#1086;&#1075;&#1086;&#1074;&#1086;&#1088;&#1099;%20&#1074;%20&#1082;&#1086;&#1084;&#1087;&#1083;&#1077;&#1082;&#1090;&#1072;&#1093;\1171-09.2005.2\1171-9.2005.2%20&#1076;&#1086;&#1087;.&#1089;&#1086;&#1075;&#1083;.%20&#8470;%202\&#1058;&#1088;&#1072;&#1089;&#1089;&#1072;_&#1042;&#1072;&#1085;&#1082;&#1086;&#1088;_%20&#1089;&#1084;&#1077;&#1090;&#1072;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lgavasil\&#1052;&#1086;&#1080;%20&#1076;&#1086;&#1082;&#1091;&#1084;&#1077;&#1085;&#1090;&#1099;\Documents%20and%20Settings\Maxsim\&#1052;&#1086;&#1080;%20&#1076;&#1086;&#1082;&#1091;&#1084;&#1077;&#1085;&#1090;&#1099;\2005\&#1070;&#1053;&#1043;\01%20&#1042;&#1055;&#1042;\&#1052;&#1086;&#1080;%20&#1076;&#1086;&#1082;&#1091;&#1084;&#1077;&#1085;&#1090;&#1099;\&#1051;&#1080;&#1090;&#1077;&#1088;&#1072;&#1090;&#1091;&#1088;&#1072;\&#1045;&#1052;&#1052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-data\&#1086;&#1073;&#1097;&#1072;&#1103;%20&#1087;&#1072;&#1087;&#1082;&#1072;\&#1086;&#1073;&#1097;&#1072;&#1103;%20&#1087;&#1072;&#1087;&#1082;&#1072;\&#1055;&#1086;&#1076;&#1088;&#1077;&#1079;\1\Documents%20and%20Settings\&#1053;&#1072;&#1076;&#1077;&#1078;&#1076;&#1072;\My%20Documents\&#1054;&#1090;&#1076;&#1077;&#1083;-311\&#1040;&#1085;&#1072;&#1083;&#1080;&#1079;\&#1040;&#1085;&#1072;&#1083;&#1080;&#1079;%20&#1095;&#1080;&#1089;&#1083;&#1077;&#1085;&#1085;&#1086;&#1089;&#1090;&#1080;\&#1040;&#1085;&#1072;&#1083;&#1080;&#1079;-&#1096;&#1090;&#1072;&#1090;%202007\2007\Temp\Rar$DI02.594\&#1055;&#1054;&#1063;&#1058;&#1040;\&#1040;&#1085;&#1076;&#1088;&#1077;&#1081;\&#1056;&#1072;&#1089;&#1095;&#1077;&#1090;%20&#1086;&#1073;&#1100;&#1077;&#1084;&#1086;&#1074;%20&#1088;&#1072;&#1073;&#1086;&#1090;\Trudoztr1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feo\&#1044;&#1086;&#1075;&#1086;&#1074;&#1086;&#1088;&#1099;%20&#1074;%20&#1082;&#1086;&#1084;&#1087;&#1083;&#1077;&#1082;&#1090;&#1072;&#1093;\1750608-0051&#1044;\&#1042;&#1072;&#1088;&#1080;&#1072;&#1085;&#1090;%20&#8470;1\1750608-0051&#1044;%20&#1089;&#1084;&#1077;&#1090;&#1072;%20&#8470;18%20%20&#1088;&#1077;&#1082;&#1091;&#1083;&#1100;&#1090;&#1080;&#1074;&#1072;&#1094;&#1080;&#1103;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1056;&#1072;&#1089;&#1095;&#1077;&#1090;&#1044;&#1062;-&#1084;&#1077;&#1090;&#1086;&#1076;%20&#1059;&#1050;&#1057;-%20&#1070;&#1053;&#1043;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1044;&#1086;&#1075;&#1086;&#1074;&#1086;&#1088;&#1085;&#1099;&#1077;&#1062;&#1077;&#1085;&#1099;&#1070;&#1082;&#1086;&#1089;(&#1089;&#1095;&#1080;&#1090;&#1072;&#1083;&#1082;&#1072;)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ocuments%20and%20Settings\usr141\Local%20Settings\Temporary%20Internet%20Files\OLK11\&#1087;&#1086;&#1076;&#1098;&#1077;&#1079;&#1076;%20&#1050;283%20&#1088;&#1077;&#1089;&#1091;&#1088;&#1089;&#1085;&#1099;&#1081;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eta\management\___&#1044;&#1086;&#1075;&#1086;&#1074;&#1086;&#1088;&#1099;\__&#1058;&#1045;&#1053;&#1044;&#1045;&#1056;\&#1058;&#1077;&#1085;&#1076;&#1077;&#1088;%202009%20&#1075;&#1086;&#1076;\&#1053;&#1050;%20&#1056;&#1086;&#1089;&#1085;&#1077;&#1092;&#1090;&#1100;%20-%20&#1053;&#1058;&#1062;\%23%23%23_&#1054;&#1073;&#1091;&#1089;&#1090;&#1088;&#1086;&#1081;&#1089;&#1090;&#1074;&#1086;%20&#1057;&#1088;&#1077;&#1076;&#1085;&#1077;&#1084;&#1072;&#1082;&#1072;&#1088;&#1080;&#1093;&#1080;&#1085;&#1089;&#1082;&#1086;&#1075;&#1086;%20&#1085;.&#1084;.%20&#1050;&#1091;&#1089;&#1090;%20&#8470;1\000_05_&#1043;&#1088;&#1072;&#1076;&#1087;&#1083;&#1072;&#1085;_&#1057;&#1088;&#1077;&#1076;&#1085;&#1077;&#1084;&#1072;&#1082;&#1072;&#1088;&#1080;&#1093;&#1080;&#1085;&#1089;&#1082;&#1086;&#1077;%20&#1082;&#1091;&#1089;&#1090;1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revkovamm201\dogovor\Temp\Rar$DI01.735\&#1057;&#1074;&#1086;&#1076;&#1085;&#1072;&#1103;%20&#1080;%20&#1074;&#1089;&#1077;%20&#1089;&#1084;&#1077;&#1090;&#1099;%20%20&#1059;&#1055;&#1053;%20&#1057;&#1077;&#1074;&#1077;&#1088;%20%20&#1082;&#1086;&#1088;&#1088;&#1077;&#1082;&#1090;&#1080;&#1088;.%20&#1086;&#1090;&#1087;&#1088;&#1072;&#1074;&#1083;.17.10.08%20&#1075;.%20%20)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DELIVERY\&#1055;&#1056;&#1040;&#1049;&#1057;_2000%20&#1054;&#1058;%2020_01_00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erp.tomsknipineft:8080/1922/&#1044;&#1086;&#1075;&#1086;&#1074;&#1086;&#1088;/&#1055;&#1088;&#1080;&#1083;&#1086;&#1078;&#1077;&#1085;&#1080;&#1077;%20&#1055;&#1057;&#1044;192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DELIVERY\&#1052;&#1086;&#1080;%20&#1076;&#1086;&#1082;&#1091;&#1084;&#1077;&#1085;&#1090;&#1099;\&#1050;&#1085;&#1080;&#1075;&#1072;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User\Local%20Settings\Temporary%20Internet%20Files\OLK8\WORK\&#1086;&#1073;&#1098;&#1077;&#1084;&#1099;%20&#1088;&#1072;&#1073;&#1086;&#1090;\&#1056;&#1072;&#1079;&#1085;&#1086;&#1077;\Zarplata_1\&#1044;&#1077;&#1085;&#1080;&#1089;\&#1089;&#1086;&#1093;&#1088;&#1072;&#1085;&#1080;&#1090;&#1100;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El.%20energy%20consumption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D1\op1\Users\&#1042;&#1083;&#1072;&#1076;&#1077;&#1083;&#1077;&#1094;\Desktop\&#1053;&#1043;&#1061;&#1050;%20&#1040;&#1041;&#1050;\&#1057;&#1090;&#1086;&#1083;&#1086;&#1074;&#1072;&#1103;\&#1089;&#1084;&#1077;&#1090;&#1072;%20800-2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user.KLG0043\&#1056;&#1072;&#1073;&#1086;&#1095;&#1080;&#1081;%20&#1089;&#1090;&#1086;&#1083;\&#1044;&#1080;&#1085;&#1072;&#1088;&#1072;\Documents%20and%20Settings\afismagilov\Local%20Settings\Temporary%20Internet%20Files\OLK164\&#1055;&#1044;&#1056;+&#1041;&#1102;&#1076;&#1078;&#1077;&#1090;%20&#1070;&#1053;&#1043;%20&#1053;&#1058;&#1062;%20&#1059;&#1092;&#1072;%20(2005-2006)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it02\pgp_disk$\&#1060;&#1086;&#1088;&#1084;&#1072;-&#1086;&#1090;&#1095;&#1077;&#1090;&#1085;&#1086;&#1089;&#1090;&#1080;\Company%20Level%20forms%20fina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График"/>
      <sheetName val="СС"/>
      <sheetName val="№1ИИ"/>
      <sheetName val="№2ИИ"/>
      <sheetName val="№3ИИ"/>
      <sheetName val="№4ПСД"/>
      <sheetName val=" №5Спец"/>
      <sheetName val="№ 6АСУТП"/>
      <sheetName val="№7Эл.обогр."/>
      <sheetName val="№9ЩСУ"/>
      <sheetName val="№10Обмер&amp;Сбор"/>
      <sheetName val="Р№1Экс-зы"/>
      <sheetName val="Коэфф. см.№4"/>
      <sheetName val="Для геоклим"/>
      <sheetName val="Лист визирования"/>
      <sheetName val="Коэфф см№5"/>
      <sheetName val="Календ план"/>
      <sheetName val="топография"/>
      <sheetName val="топо"/>
      <sheetName val="Данные для расчёта сметы"/>
      <sheetName val="см8"/>
      <sheetName val="Коэфф1."/>
      <sheetName val="Графикплан_Среднемакарихинское "/>
      <sheetName val="Ямал"/>
      <sheetName val="справочник"/>
      <sheetName val="ВЛ-10"/>
      <sheetName val="База Журналы"/>
      <sheetName val="ФЭУ"/>
      <sheetName val="Титул"/>
      <sheetName val="U39Титул"/>
      <sheetName val="Заключение ДС"/>
      <sheetName val="Заказчик"/>
      <sheetName val="Основания для закупки у ед. ист"/>
      <sheetName val="Суточная"/>
      <sheetName val="Лист1"/>
      <sheetName val="Обновление"/>
      <sheetName val="Цена"/>
      <sheetName val="Product"/>
      <sheetName val="Ачинский НПЗ"/>
      <sheetName val="СВОД"/>
      <sheetName val="Зап-3- СЦБ"/>
      <sheetName val="списки"/>
      <sheetName val="список принятие решений"/>
      <sheetName val="Лист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IAS$old"/>
      <sheetName val="IAS vs US GAAP"/>
      <sheetName val="Fixed-Current"/>
      <sheetName val="IAS$"/>
      <sheetName val="US_GAAP$"/>
      <sheetName val="Cons_Journals"/>
      <sheetName val="MI &amp; GW2001"/>
      <sheetName val="Ch in RE"/>
      <sheetName val="MI &amp; GW 99"/>
      <sheetName val="CF6m2001"/>
      <sheetName val="DT2001"/>
      <sheetName val="MGproof"/>
      <sheetName val="MI_RE_roll2000"/>
      <sheetName val="MI_RE_roll 99"/>
      <sheetName val="DT99"/>
      <sheetName val="CF99"/>
      <sheetName val="Bdown"/>
      <sheetName val="AuditTrail"/>
      <sheetName val="Auxiliary"/>
      <sheetName val="Mac_1"/>
      <sheetName val="Breakdown"/>
      <sheetName val="Доходы 1 кв"/>
      <sheetName val="Прочие 1 кв"/>
      <sheetName val="Себестоимость 1кв"/>
      <sheetName val="lang"/>
      <sheetName val="график"/>
      <sheetName val="IAS_vs_US_GAAP"/>
      <sheetName val="MI_&amp;_GW2001"/>
      <sheetName val="Ch_in_RE"/>
      <sheetName val="MI_&amp;_GW_99"/>
      <sheetName val="MI_RE_roll_99"/>
      <sheetName val="Доходы_1_кв"/>
      <sheetName val="Прочие_1_кв"/>
      <sheetName val="Себестоимость_1кв"/>
    </sheetNames>
    <sheetDataSet>
      <sheetData sheetId="0">
        <row r="21">
          <cell r="B21">
            <v>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NEVNI"/>
      <sheetName val="TJEDNI"/>
      <sheetName val="MJESEČNI"/>
      <sheetName val="лист1"/>
      <sheetName val="обновление"/>
    </sheetNames>
    <sheetDataSet>
      <sheetData sheetId="0"/>
      <sheetData sheetId="1"/>
      <sheetData sheetId="2">
        <row r="10">
          <cell r="B10">
            <v>1998</v>
          </cell>
          <cell r="C10" t="str">
            <v>Rujan</v>
          </cell>
          <cell r="D10">
            <v>685.61999999999989</v>
          </cell>
          <cell r="H10">
            <v>720</v>
          </cell>
          <cell r="L10">
            <v>10</v>
          </cell>
          <cell r="P10">
            <v>55.939999999999991</v>
          </cell>
          <cell r="T10">
            <v>595.93000000000006</v>
          </cell>
          <cell r="X10">
            <v>0.86918409614655368</v>
          </cell>
          <cell r="AB10">
            <v>0.82768055555555564</v>
          </cell>
          <cell r="AF10">
            <v>54.175454545454549</v>
          </cell>
          <cell r="AH10">
            <v>0</v>
          </cell>
          <cell r="AJ10">
            <v>5.5939999999999994</v>
          </cell>
          <cell r="AN10">
            <v>31275</v>
          </cell>
          <cell r="AO10">
            <v>31275</v>
          </cell>
          <cell r="AS10">
            <v>1259.5439061634756</v>
          </cell>
          <cell r="AU10">
            <v>0</v>
          </cell>
          <cell r="AW10">
            <v>0.93023922168646644</v>
          </cell>
          <cell r="AY10">
            <v>0</v>
          </cell>
          <cell r="BA10">
            <v>0.8085491371016249</v>
          </cell>
          <cell r="BC10">
            <v>0</v>
          </cell>
          <cell r="BE10">
            <v>0.76994091580502222</v>
          </cell>
          <cell r="BG10">
            <v>0</v>
          </cell>
        </row>
        <row r="11">
          <cell r="B11">
            <v>1998</v>
          </cell>
          <cell r="C11" t="str">
            <v>Listopad</v>
          </cell>
          <cell r="D11">
            <v>744</v>
          </cell>
          <cell r="H11">
            <v>744</v>
          </cell>
          <cell r="L11">
            <v>2</v>
          </cell>
          <cell r="P11">
            <v>3.98</v>
          </cell>
          <cell r="T11">
            <v>83.1</v>
          </cell>
          <cell r="X11">
            <v>0.11169354838709676</v>
          </cell>
          <cell r="AB11">
            <v>0.11169354838709676</v>
          </cell>
          <cell r="AF11">
            <v>27.7</v>
          </cell>
          <cell r="AH11">
            <v>0</v>
          </cell>
          <cell r="AJ11">
            <v>1.99</v>
          </cell>
          <cell r="AN11">
            <v>3916</v>
          </cell>
          <cell r="AO11">
            <v>3903</v>
          </cell>
          <cell r="AS11">
            <v>1127.2202166064983</v>
          </cell>
          <cell r="AU11">
            <v>0</v>
          </cell>
          <cell r="AW11">
            <v>0.83251123826181561</v>
          </cell>
          <cell r="AY11">
            <v>0</v>
          </cell>
          <cell r="BA11">
            <v>9.2986134273597948E-2</v>
          </cell>
          <cell r="BC11">
            <v>0</v>
          </cell>
          <cell r="BE11">
            <v>9.2986134273597948E-2</v>
          </cell>
          <cell r="BG11">
            <v>0</v>
          </cell>
        </row>
        <row r="12">
          <cell r="B12">
            <v>1998</v>
          </cell>
          <cell r="C12" t="str">
            <v>Studeni</v>
          </cell>
          <cell r="D12">
            <v>720</v>
          </cell>
          <cell r="E12">
            <v>2149.62</v>
          </cell>
          <cell r="H12">
            <v>720</v>
          </cell>
          <cell r="I12">
            <v>2184</v>
          </cell>
          <cell r="L12">
            <v>14</v>
          </cell>
          <cell r="M12">
            <v>26</v>
          </cell>
          <cell r="P12">
            <v>62.160000000000004</v>
          </cell>
          <cell r="Q12">
            <v>122.07999999999998</v>
          </cell>
          <cell r="T12">
            <v>657.84</v>
          </cell>
          <cell r="U12">
            <v>1336.8700000000001</v>
          </cell>
          <cell r="X12">
            <v>0.91366666666666674</v>
          </cell>
          <cell r="Y12">
            <v>0.62190991896242132</v>
          </cell>
          <cell r="AB12">
            <v>0.91366666666666674</v>
          </cell>
          <cell r="AC12">
            <v>0.61211996336996344</v>
          </cell>
          <cell r="AF12">
            <v>43.856000000000002</v>
          </cell>
          <cell r="AG12">
            <v>49.513703703703705</v>
          </cell>
          <cell r="AH12">
            <v>0</v>
          </cell>
          <cell r="AJ12">
            <v>4.4400000000000004</v>
          </cell>
          <cell r="AK12">
            <v>4.695384615384615</v>
          </cell>
          <cell r="AN12">
            <v>35414</v>
          </cell>
          <cell r="AO12">
            <v>35414</v>
          </cell>
          <cell r="AP12">
            <v>70592</v>
          </cell>
          <cell r="AS12">
            <v>1292.0102152499087</v>
          </cell>
          <cell r="AT12">
            <v>1267.2945013352082</v>
          </cell>
          <cell r="AU12">
            <v>0</v>
          </cell>
          <cell r="AW12">
            <v>0.95421729338988825</v>
          </cell>
          <cell r="AX12">
            <v>0.9359634426404787</v>
          </cell>
          <cell r="AY12">
            <v>0</v>
          </cell>
          <cell r="BA12">
            <v>0.87183653372722802</v>
          </cell>
          <cell r="BB12">
            <v>0.58208494876432904</v>
          </cell>
          <cell r="BC12">
            <v>0</v>
          </cell>
          <cell r="BE12">
            <v>0.87183653372722802</v>
          </cell>
          <cell r="BF12">
            <v>0.57292190822471467</v>
          </cell>
          <cell r="BG12">
            <v>0</v>
          </cell>
        </row>
        <row r="13">
          <cell r="B13">
            <v>1998</v>
          </cell>
          <cell r="C13" t="str">
            <v>Prosinac</v>
          </cell>
          <cell r="D13">
            <v>742.07999999999993</v>
          </cell>
          <cell r="E13">
            <v>2206.08</v>
          </cell>
          <cell r="H13">
            <v>744</v>
          </cell>
          <cell r="I13">
            <v>2208</v>
          </cell>
          <cell r="L13">
            <v>10</v>
          </cell>
          <cell r="M13">
            <v>26</v>
          </cell>
          <cell r="P13">
            <v>34.870000000000005</v>
          </cell>
          <cell r="Q13">
            <v>101.01</v>
          </cell>
          <cell r="T13">
            <v>707.21</v>
          </cell>
          <cell r="U13">
            <v>1448.15</v>
          </cell>
          <cell r="X13">
            <v>0.95301045709357501</v>
          </cell>
          <cell r="Y13">
            <v>0.65643585001450544</v>
          </cell>
          <cell r="AB13">
            <v>0.95055107526881721</v>
          </cell>
          <cell r="AC13">
            <v>0.65586503623188408</v>
          </cell>
          <cell r="AF13">
            <v>64.291818181818186</v>
          </cell>
          <cell r="AG13">
            <v>53.635185185185186</v>
          </cell>
          <cell r="AH13">
            <v>0</v>
          </cell>
          <cell r="AJ13">
            <v>3.4870000000000005</v>
          </cell>
          <cell r="AK13">
            <v>3.8850000000000002</v>
          </cell>
          <cell r="AN13">
            <v>36583</v>
          </cell>
          <cell r="AO13">
            <v>36583</v>
          </cell>
          <cell r="AP13">
            <v>75900</v>
          </cell>
          <cell r="AS13">
            <v>1241.4869699240678</v>
          </cell>
          <cell r="AT13">
            <v>1257.8807443980249</v>
          </cell>
          <cell r="AU13">
            <v>0</v>
          </cell>
          <cell r="AW13">
            <v>0.91690322741807073</v>
          </cell>
          <cell r="AX13">
            <v>0.92901088951109667</v>
          </cell>
          <cell r="AY13">
            <v>0</v>
          </cell>
          <cell r="BA13">
            <v>0.87381836387226974</v>
          </cell>
          <cell r="BB13">
            <v>0.60983605292894849</v>
          </cell>
          <cell r="BC13">
            <v>0</v>
          </cell>
          <cell r="BE13">
            <v>0.87156334873969599</v>
          </cell>
          <cell r="BF13">
            <v>0.60930576070901032</v>
          </cell>
          <cell r="BG13">
            <v>0</v>
          </cell>
        </row>
        <row r="14">
          <cell r="B14">
            <v>1999</v>
          </cell>
          <cell r="C14" t="str">
            <v>Siječanj</v>
          </cell>
          <cell r="D14">
            <v>742.3</v>
          </cell>
          <cell r="E14">
            <v>2204.38</v>
          </cell>
          <cell r="G14">
            <v>742.3</v>
          </cell>
          <cell r="H14">
            <v>744</v>
          </cell>
          <cell r="I14">
            <v>2208</v>
          </cell>
          <cell r="K14">
            <v>744</v>
          </cell>
          <cell r="L14">
            <v>10</v>
          </cell>
          <cell r="M14">
            <v>34</v>
          </cell>
          <cell r="O14">
            <v>10</v>
          </cell>
          <cell r="P14">
            <v>160.12</v>
          </cell>
          <cell r="Q14">
            <v>257.14999999999998</v>
          </cell>
          <cell r="S14">
            <v>160.12</v>
          </cell>
          <cell r="T14">
            <v>582.18000000000006</v>
          </cell>
          <cell r="U14">
            <v>1947.2300000000002</v>
          </cell>
          <cell r="W14">
            <v>582.18000000000006</v>
          </cell>
          <cell r="X14">
            <v>0.7842920652027483</v>
          </cell>
          <cell r="Y14">
            <v>0.88334588410346682</v>
          </cell>
          <cell r="AA14">
            <v>0.7842920652027483</v>
          </cell>
          <cell r="AB14">
            <v>0.78250000000000008</v>
          </cell>
          <cell r="AC14">
            <v>0.88189764492753631</v>
          </cell>
          <cell r="AE14">
            <v>0.78250000000000008</v>
          </cell>
          <cell r="AF14">
            <v>52.925454545454549</v>
          </cell>
          <cell r="AG14">
            <v>55.635142857142867</v>
          </cell>
          <cell r="AH14">
            <v>0</v>
          </cell>
          <cell r="AI14">
            <v>52.925454545454549</v>
          </cell>
          <cell r="AJ14">
            <v>16.012</v>
          </cell>
          <cell r="AK14">
            <v>7.5632352941176464</v>
          </cell>
          <cell r="AM14">
            <v>16.012</v>
          </cell>
          <cell r="AN14">
            <v>29558</v>
          </cell>
          <cell r="AO14">
            <v>29548</v>
          </cell>
          <cell r="AP14">
            <v>101545</v>
          </cell>
          <cell r="AR14">
            <v>29548</v>
          </cell>
          <cell r="AS14">
            <v>1218.0974956199111</v>
          </cell>
          <cell r="AT14">
            <v>1251.5624759273428</v>
          </cell>
          <cell r="AU14">
            <v>0</v>
          </cell>
          <cell r="AV14">
            <v>1218.0974956199111</v>
          </cell>
          <cell r="AW14">
            <v>0.89962887416537007</v>
          </cell>
          <cell r="AX14">
            <v>0.92434451693304487</v>
          </cell>
          <cell r="AY14">
            <v>0</v>
          </cell>
          <cell r="AZ14">
            <v>0.89962887416537007</v>
          </cell>
          <cell r="BA14">
            <v>0.70557178763518147</v>
          </cell>
          <cell r="BB14">
            <v>0.81651592452641242</v>
          </cell>
          <cell r="BC14">
            <v>0</v>
          </cell>
          <cell r="BD14">
            <v>0.70557178763518147</v>
          </cell>
          <cell r="BE14">
            <v>0.70395959403440211</v>
          </cell>
          <cell r="BF14">
            <v>0.81517725258493345</v>
          </cell>
          <cell r="BG14">
            <v>0</v>
          </cell>
          <cell r="BH14">
            <v>0.70395959403440211</v>
          </cell>
        </row>
        <row r="15">
          <cell r="B15">
            <v>1999</v>
          </cell>
          <cell r="C15" t="str">
            <v>Veljača</v>
          </cell>
          <cell r="D15">
            <v>594.08000000000004</v>
          </cell>
          <cell r="E15">
            <v>2078.46</v>
          </cell>
          <cell r="G15">
            <v>1336.38</v>
          </cell>
          <cell r="H15">
            <v>672</v>
          </cell>
          <cell r="I15">
            <v>2160</v>
          </cell>
          <cell r="K15">
            <v>1416</v>
          </cell>
          <cell r="L15">
            <v>9</v>
          </cell>
          <cell r="M15">
            <v>29</v>
          </cell>
          <cell r="O15">
            <v>19</v>
          </cell>
          <cell r="P15">
            <v>7.26</v>
          </cell>
          <cell r="Q15">
            <v>202.25</v>
          </cell>
          <cell r="S15">
            <v>167.38</v>
          </cell>
          <cell r="T15">
            <v>586.81999999999994</v>
          </cell>
          <cell r="U15">
            <v>1876.21</v>
          </cell>
          <cell r="W15">
            <v>1169</v>
          </cell>
          <cell r="X15">
            <v>0.98777942364664673</v>
          </cell>
          <cell r="Y15">
            <v>0.9026923780106425</v>
          </cell>
          <cell r="AA15">
            <v>0.87475119352280029</v>
          </cell>
          <cell r="AB15">
            <v>0.8732440476190475</v>
          </cell>
          <cell r="AC15">
            <v>0.86861574074074077</v>
          </cell>
          <cell r="AE15">
            <v>0.82556497175141241</v>
          </cell>
          <cell r="AF15">
            <v>58.681999999999995</v>
          </cell>
          <cell r="AG15">
            <v>62.540333333333336</v>
          </cell>
          <cell r="AH15">
            <v>0</v>
          </cell>
          <cell r="AI15">
            <v>58.45</v>
          </cell>
          <cell r="AJ15">
            <v>0.80666666666666664</v>
          </cell>
          <cell r="AK15">
            <v>6.9741379310344831</v>
          </cell>
          <cell r="AM15">
            <v>8.8094736842105252</v>
          </cell>
          <cell r="AN15">
            <v>28340</v>
          </cell>
          <cell r="AO15">
            <v>28340</v>
          </cell>
          <cell r="AP15">
            <v>94471</v>
          </cell>
          <cell r="AR15">
            <v>57888</v>
          </cell>
          <cell r="AS15">
            <v>1159.0607000443067</v>
          </cell>
          <cell r="AT15">
            <v>1208.4489476124741</v>
          </cell>
          <cell r="AU15">
            <v>0</v>
          </cell>
          <cell r="AV15">
            <v>1188.4619332763045</v>
          </cell>
          <cell r="AW15">
            <v>0.85602710490716893</v>
          </cell>
          <cell r="AX15">
            <v>0.89250291551881389</v>
          </cell>
          <cell r="AY15">
            <v>0</v>
          </cell>
          <cell r="AZ15">
            <v>0.877741457368024</v>
          </cell>
          <cell r="BA15">
            <v>0.84556596031111098</v>
          </cell>
          <cell r="BB15">
            <v>0.80565557919110964</v>
          </cell>
          <cell r="BC15">
            <v>0</v>
          </cell>
          <cell r="BD15">
            <v>0.76780538743712112</v>
          </cell>
          <cell r="BE15">
            <v>0.74752057396075122</v>
          </cell>
          <cell r="BF15">
            <v>0.77524208107664527</v>
          </cell>
          <cell r="BG15">
            <v>0</v>
          </cell>
          <cell r="BH15">
            <v>0.72463260145707631</v>
          </cell>
        </row>
        <row r="16">
          <cell r="B16">
            <v>1999</v>
          </cell>
          <cell r="C16" t="str">
            <v>Ožujak</v>
          </cell>
          <cell r="D16">
            <v>647.37</v>
          </cell>
          <cell r="E16">
            <v>1983.75</v>
          </cell>
          <cell r="G16">
            <v>1983.75</v>
          </cell>
          <cell r="H16">
            <v>744</v>
          </cell>
          <cell r="I16">
            <v>2160</v>
          </cell>
          <cell r="K16">
            <v>2160</v>
          </cell>
          <cell r="L16">
            <v>5</v>
          </cell>
          <cell r="M16">
            <v>24</v>
          </cell>
          <cell r="O16">
            <v>24</v>
          </cell>
          <cell r="P16">
            <v>43.3</v>
          </cell>
          <cell r="Q16">
            <v>210.68</v>
          </cell>
          <cell r="S16">
            <v>210.68</v>
          </cell>
          <cell r="T16">
            <v>604.07000000000005</v>
          </cell>
          <cell r="U16">
            <v>1773.0700000000002</v>
          </cell>
          <cell r="W16">
            <v>1773.0700000000002</v>
          </cell>
          <cell r="X16">
            <v>0.93311398427483516</v>
          </cell>
          <cell r="Y16">
            <v>0.89379710144927549</v>
          </cell>
          <cell r="AA16">
            <v>0.89379710144927549</v>
          </cell>
          <cell r="AB16">
            <v>0.81192204301075277</v>
          </cell>
          <cell r="AC16">
            <v>0.82086574074074081</v>
          </cell>
          <cell r="AE16">
            <v>0.82086574074074081</v>
          </cell>
          <cell r="AF16">
            <v>100.67833333333334</v>
          </cell>
          <cell r="AG16">
            <v>70.922800000000009</v>
          </cell>
          <cell r="AH16">
            <v>0</v>
          </cell>
          <cell r="AI16">
            <v>70.922800000000009</v>
          </cell>
          <cell r="AJ16">
            <v>8.66</v>
          </cell>
          <cell r="AK16">
            <v>8.7783333333333342</v>
          </cell>
          <cell r="AM16">
            <v>8.7783333333333342</v>
          </cell>
          <cell r="AN16">
            <v>29404</v>
          </cell>
          <cell r="AO16">
            <v>29153</v>
          </cell>
          <cell r="AP16">
            <v>87041</v>
          </cell>
          <cell r="AR16">
            <v>87041</v>
          </cell>
          <cell r="AS16">
            <v>1158.2631152018805</v>
          </cell>
          <cell r="AT16">
            <v>1178.1734505687873</v>
          </cell>
          <cell r="AU16">
            <v>0</v>
          </cell>
          <cell r="AV16">
            <v>1178.1734505687873</v>
          </cell>
          <cell r="AW16">
            <v>0.85543804667790291</v>
          </cell>
          <cell r="AX16">
            <v>0.87014287338906005</v>
          </cell>
          <cell r="AY16">
            <v>0</v>
          </cell>
          <cell r="AZ16">
            <v>0.87014287338906005</v>
          </cell>
          <cell r="BA16">
            <v>0.79822120403590036</v>
          </cell>
          <cell r="BB16">
            <v>0.77773117808188574</v>
          </cell>
          <cell r="BC16">
            <v>0</v>
          </cell>
          <cell r="BD16">
            <v>0.77773117808188574</v>
          </cell>
          <cell r="BE16">
            <v>0.69454900652785057</v>
          </cell>
          <cell r="BF16">
            <v>0.71427047431478741</v>
          </cell>
          <cell r="BG16">
            <v>0</v>
          </cell>
          <cell r="BH16">
            <v>0.71427047431478741</v>
          </cell>
        </row>
        <row r="17">
          <cell r="B17">
            <v>1999</v>
          </cell>
          <cell r="C17" t="str">
            <v>Travanj</v>
          </cell>
          <cell r="D17">
            <v>699.18999999999994</v>
          </cell>
          <cell r="E17">
            <v>1940.6399999999999</v>
          </cell>
          <cell r="G17">
            <v>2682.94</v>
          </cell>
          <cell r="H17">
            <v>720</v>
          </cell>
          <cell r="I17">
            <v>2136</v>
          </cell>
          <cell r="K17">
            <v>2880</v>
          </cell>
          <cell r="L17">
            <v>5</v>
          </cell>
          <cell r="M17">
            <v>19</v>
          </cell>
          <cell r="O17">
            <v>29</v>
          </cell>
          <cell r="P17">
            <v>65.55</v>
          </cell>
          <cell r="Q17">
            <v>116.10999999999999</v>
          </cell>
          <cell r="S17">
            <v>276.23</v>
          </cell>
          <cell r="T17">
            <v>633.64</v>
          </cell>
          <cell r="U17">
            <v>1824.5299999999997</v>
          </cell>
          <cell r="W17">
            <v>2406.71</v>
          </cell>
          <cell r="X17">
            <v>0.90624865916274555</v>
          </cell>
          <cell r="Y17">
            <v>0.94016922252452795</v>
          </cell>
          <cell r="AA17">
            <v>0.89704205088447753</v>
          </cell>
          <cell r="AB17">
            <v>0.88005555555555559</v>
          </cell>
          <cell r="AC17">
            <v>0.85418071161048681</v>
          </cell>
          <cell r="AE17">
            <v>0.83566319444444448</v>
          </cell>
          <cell r="AF17">
            <v>105.60666666666667</v>
          </cell>
          <cell r="AG17">
            <v>91.226499999999987</v>
          </cell>
          <cell r="AH17">
            <v>0</v>
          </cell>
          <cell r="AI17">
            <v>80.223666666666674</v>
          </cell>
          <cell r="AJ17">
            <v>13.11</v>
          </cell>
          <cell r="AK17">
            <v>6.1110526315789464</v>
          </cell>
          <cell r="AM17">
            <v>9.5251724137931042</v>
          </cell>
          <cell r="AN17">
            <v>32602</v>
          </cell>
          <cell r="AO17">
            <v>32602</v>
          </cell>
          <cell r="AP17">
            <v>90095</v>
          </cell>
          <cell r="AR17">
            <v>119643</v>
          </cell>
          <cell r="AS17">
            <v>1234.8462849567577</v>
          </cell>
          <cell r="AT17">
            <v>1185.1161669032576</v>
          </cell>
          <cell r="AU17">
            <v>0</v>
          </cell>
          <cell r="AV17">
            <v>1193.0943071662145</v>
          </cell>
          <cell r="AW17">
            <v>0.91199873335063342</v>
          </cell>
          <cell r="AX17">
            <v>0.87527043345883138</v>
          </cell>
          <cell r="AY17">
            <v>0</v>
          </cell>
          <cell r="AZ17">
            <v>0.88116270839454547</v>
          </cell>
          <cell r="BA17">
            <v>0.82649762925713388</v>
          </cell>
          <cell r="BB17">
            <v>0.82290232292369603</v>
          </cell>
          <cell r="BC17">
            <v>0</v>
          </cell>
          <cell r="BD17">
            <v>0.79044000310116391</v>
          </cell>
          <cell r="BE17">
            <v>0.80260955194485473</v>
          </cell>
          <cell r="BF17">
            <v>0.74763912170348379</v>
          </cell>
          <cell r="BG17">
            <v>0</v>
          </cell>
          <cell r="BH17">
            <v>0.73635524372230443</v>
          </cell>
        </row>
        <row r="18">
          <cell r="B18">
            <v>1999</v>
          </cell>
          <cell r="C18" t="str">
            <v>Svibanj</v>
          </cell>
          <cell r="D18">
            <v>741.71999999999991</v>
          </cell>
          <cell r="E18">
            <v>2088.2799999999997</v>
          </cell>
          <cell r="G18">
            <v>3424.66</v>
          </cell>
          <cell r="H18">
            <v>744</v>
          </cell>
          <cell r="I18">
            <v>2208</v>
          </cell>
          <cell r="K18">
            <v>3624</v>
          </cell>
          <cell r="L18">
            <v>8</v>
          </cell>
          <cell r="M18">
            <v>18</v>
          </cell>
          <cell r="O18">
            <v>37</v>
          </cell>
          <cell r="P18">
            <v>88.67</v>
          </cell>
          <cell r="Q18">
            <v>197.51999999999998</v>
          </cell>
          <cell r="S18">
            <v>364.90000000000003</v>
          </cell>
          <cell r="T18">
            <v>653.04999999999995</v>
          </cell>
          <cell r="U18">
            <v>1890.76</v>
          </cell>
          <cell r="W18">
            <v>3059.76</v>
          </cell>
          <cell r="X18">
            <v>0.88045354041956536</v>
          </cell>
          <cell r="Y18">
            <v>0.90541498266515996</v>
          </cell>
          <cell r="AA18">
            <v>0.89344927671652086</v>
          </cell>
          <cell r="AB18">
            <v>0.87775537634408596</v>
          </cell>
          <cell r="AC18">
            <v>0.85632246376811594</v>
          </cell>
          <cell r="AE18">
            <v>0.84430463576158943</v>
          </cell>
          <cell r="AF18">
            <v>72.561111111111103</v>
          </cell>
          <cell r="AG18">
            <v>99.513684210526321</v>
          </cell>
          <cell r="AH18">
            <v>0</v>
          </cell>
          <cell r="AI18">
            <v>80.52000000000001</v>
          </cell>
          <cell r="AJ18">
            <v>11.08375</v>
          </cell>
          <cell r="AK18">
            <v>10.973333333333333</v>
          </cell>
          <cell r="AM18">
            <v>9.8621621621621625</v>
          </cell>
          <cell r="AN18">
            <v>32065</v>
          </cell>
          <cell r="AO18">
            <v>32500</v>
          </cell>
          <cell r="AP18">
            <v>94255</v>
          </cell>
          <cell r="AR18">
            <v>152143</v>
          </cell>
          <cell r="AS18">
            <v>1194.3955286731491</v>
          </cell>
          <cell r="AT18">
            <v>1196.4077936914257</v>
          </cell>
          <cell r="AU18">
            <v>0</v>
          </cell>
          <cell r="AV18">
            <v>1193.372029178759</v>
          </cell>
          <cell r="AW18">
            <v>0.882123728709859</v>
          </cell>
          <cell r="AX18">
            <v>0.88360989194344586</v>
          </cell>
          <cell r="AY18">
            <v>0</v>
          </cell>
          <cell r="AZ18">
            <v>0.88136782066378072</v>
          </cell>
          <cell r="BA18">
            <v>0.77666896003070351</v>
          </cell>
          <cell r="BB18">
            <v>0.80003363499673885</v>
          </cell>
          <cell r="BC18">
            <v>0</v>
          </cell>
          <cell r="BD18">
            <v>0.78745744189327116</v>
          </cell>
          <cell r="BE18">
            <v>0.7742888454757707</v>
          </cell>
          <cell r="BF18">
            <v>0.75665499967889027</v>
          </cell>
          <cell r="BG18">
            <v>0</v>
          </cell>
          <cell r="BH18">
            <v>0.74414293679751931</v>
          </cell>
        </row>
        <row r="19">
          <cell r="B19">
            <v>1999</v>
          </cell>
          <cell r="C19" t="str">
            <v>Lipanj</v>
          </cell>
          <cell r="D19">
            <v>707.27</v>
          </cell>
          <cell r="E19">
            <v>2148.1799999999998</v>
          </cell>
          <cell r="G19">
            <v>4131.93</v>
          </cell>
          <cell r="H19">
            <v>720</v>
          </cell>
          <cell r="I19">
            <v>2184</v>
          </cell>
          <cell r="K19">
            <v>4344</v>
          </cell>
          <cell r="L19">
            <v>4</v>
          </cell>
          <cell r="M19">
            <v>17</v>
          </cell>
          <cell r="O19">
            <v>41</v>
          </cell>
          <cell r="P19">
            <v>13.33</v>
          </cell>
          <cell r="Q19">
            <v>167.55</v>
          </cell>
          <cell r="S19">
            <v>378.23</v>
          </cell>
          <cell r="T19">
            <v>693.94</v>
          </cell>
          <cell r="U19">
            <v>1980.63</v>
          </cell>
          <cell r="W19">
            <v>3753.7000000000003</v>
          </cell>
          <cell r="X19">
            <v>0.98115288362294462</v>
          </cell>
          <cell r="Y19">
            <v>0.92200374270312557</v>
          </cell>
          <cell r="AA19">
            <v>0.90846166319371335</v>
          </cell>
          <cell r="AB19">
            <v>0.96380555555555558</v>
          </cell>
          <cell r="AC19">
            <v>0.90688186813186822</v>
          </cell>
          <cell r="AE19">
            <v>0.86411141804788216</v>
          </cell>
          <cell r="AF19">
            <v>138.78800000000001</v>
          </cell>
          <cell r="AG19">
            <v>110.03500000000001</v>
          </cell>
          <cell r="AH19">
            <v>0</v>
          </cell>
          <cell r="AI19">
            <v>89.373809523809527</v>
          </cell>
          <cell r="AJ19">
            <v>3.3325</v>
          </cell>
          <cell r="AK19">
            <v>9.8558823529411779</v>
          </cell>
          <cell r="AM19">
            <v>9.2251219512195135</v>
          </cell>
          <cell r="AN19">
            <v>35430</v>
          </cell>
          <cell r="AO19">
            <v>35430</v>
          </cell>
          <cell r="AP19">
            <v>100532</v>
          </cell>
          <cell r="AR19">
            <v>187573</v>
          </cell>
          <cell r="AS19">
            <v>1225.350894890048</v>
          </cell>
          <cell r="AT19">
            <v>1218.1820935762862</v>
          </cell>
          <cell r="AU19">
            <v>0</v>
          </cell>
          <cell r="AV19">
            <v>1199.2839065455416</v>
          </cell>
          <cell r="AW19">
            <v>0.90498588987448159</v>
          </cell>
          <cell r="AX19">
            <v>0.899691354192235</v>
          </cell>
          <cell r="AY19">
            <v>0</v>
          </cell>
          <cell r="AZ19">
            <v>0.88573405210158174</v>
          </cell>
          <cell r="BA19">
            <v>0.88792951548842425</v>
          </cell>
          <cell r="BB19">
            <v>0.82951879584288402</v>
          </cell>
          <cell r="BC19">
            <v>0</v>
          </cell>
          <cell r="BD19">
            <v>0.80465543011951013</v>
          </cell>
          <cell r="BE19">
            <v>0.87223042836041353</v>
          </cell>
          <cell r="BF19">
            <v>0.81591377603194437</v>
          </cell>
          <cell r="BG19">
            <v>0</v>
          </cell>
          <cell r="BH19">
            <v>0.7653729077747945</v>
          </cell>
        </row>
        <row r="20">
          <cell r="B20">
            <v>1999</v>
          </cell>
          <cell r="C20" t="str">
            <v>Srpanj</v>
          </cell>
          <cell r="D20">
            <v>724.03000000000009</v>
          </cell>
          <cell r="E20">
            <v>2173.02</v>
          </cell>
          <cell r="G20">
            <v>4855.96</v>
          </cell>
          <cell r="H20">
            <v>744</v>
          </cell>
          <cell r="I20">
            <v>2208</v>
          </cell>
          <cell r="K20">
            <v>5088</v>
          </cell>
          <cell r="L20">
            <v>13</v>
          </cell>
          <cell r="M20">
            <v>25</v>
          </cell>
          <cell r="O20">
            <v>54</v>
          </cell>
          <cell r="P20">
            <v>35.180000000000007</v>
          </cell>
          <cell r="Q20">
            <v>137.18</v>
          </cell>
          <cell r="S20">
            <v>413.41</v>
          </cell>
          <cell r="T20">
            <v>688.84999999999991</v>
          </cell>
          <cell r="U20">
            <v>2035.84</v>
          </cell>
          <cell r="W20">
            <v>4442.55</v>
          </cell>
          <cell r="X20">
            <v>0.95141085314144413</v>
          </cell>
          <cell r="Y20">
            <v>0.936871266716367</v>
          </cell>
          <cell r="AA20">
            <v>0.91486544370217215</v>
          </cell>
          <cell r="AB20">
            <v>0.92587365591397841</v>
          </cell>
          <cell r="AC20">
            <v>0.92202898550724632</v>
          </cell>
          <cell r="AE20">
            <v>0.87314268867924527</v>
          </cell>
          <cell r="AF20">
            <v>49.203571428571422</v>
          </cell>
          <cell r="AG20">
            <v>78.301538461538456</v>
          </cell>
          <cell r="AH20">
            <v>0</v>
          </cell>
          <cell r="AI20">
            <v>80.773636363636371</v>
          </cell>
          <cell r="AJ20">
            <v>2.7061538461538466</v>
          </cell>
          <cell r="AK20">
            <v>5.4872000000000005</v>
          </cell>
          <cell r="AM20">
            <v>7.6557407407407414</v>
          </cell>
          <cell r="AN20">
            <v>36706</v>
          </cell>
          <cell r="AO20">
            <v>36706</v>
          </cell>
          <cell r="AP20">
            <v>104636</v>
          </cell>
          <cell r="AR20">
            <v>224279</v>
          </cell>
          <cell r="AS20">
            <v>1278.8618712346665</v>
          </cell>
          <cell r="AT20">
            <v>1233.527192706696</v>
          </cell>
          <cell r="AU20">
            <v>0</v>
          </cell>
          <cell r="AV20">
            <v>1211.6230543269069</v>
          </cell>
          <cell r="AW20">
            <v>0.94450655187198418</v>
          </cell>
          <cell r="AX20">
            <v>0.91102451455442834</v>
          </cell>
          <cell r="AY20">
            <v>0</v>
          </cell>
          <cell r="AZ20">
            <v>0.89484715976876428</v>
          </cell>
          <cell r="BA20">
            <v>0.89861378431420813</v>
          </cell>
          <cell r="BB20">
            <v>0.8535126909602706</v>
          </cell>
          <cell r="BC20">
            <v>0</v>
          </cell>
          <cell r="BD20">
            <v>0.81866474386747912</v>
          </cell>
          <cell r="BE20">
            <v>0.87449373421641963</v>
          </cell>
          <cell r="BF20">
            <v>0.83999100892685108</v>
          </cell>
          <cell r="BG20">
            <v>0</v>
          </cell>
          <cell r="BH20">
            <v>0.78132925503748496</v>
          </cell>
        </row>
        <row r="21">
          <cell r="B21">
            <v>1999</v>
          </cell>
          <cell r="C21" t="str">
            <v>Kolovoz</v>
          </cell>
          <cell r="D21">
            <v>663.94999999999993</v>
          </cell>
          <cell r="E21">
            <v>2095.25</v>
          </cell>
          <cell r="F21">
            <v>8411.6099999999988</v>
          </cell>
          <cell r="G21">
            <v>5519.91</v>
          </cell>
          <cell r="H21">
            <v>744</v>
          </cell>
          <cell r="I21">
            <v>2208</v>
          </cell>
          <cell r="J21">
            <v>8760</v>
          </cell>
          <cell r="K21">
            <v>5832</v>
          </cell>
          <cell r="L21">
            <v>3</v>
          </cell>
          <cell r="M21">
            <v>20</v>
          </cell>
          <cell r="N21">
            <v>93</v>
          </cell>
          <cell r="O21">
            <v>57</v>
          </cell>
          <cell r="P21">
            <v>1.6400000000000001</v>
          </cell>
          <cell r="Q21">
            <v>50.150000000000006</v>
          </cell>
          <cell r="R21">
            <v>572.00000000000011</v>
          </cell>
          <cell r="S21">
            <v>415.05</v>
          </cell>
          <cell r="T21">
            <v>662.31</v>
          </cell>
          <cell r="U21">
            <v>2045.1</v>
          </cell>
          <cell r="V21">
            <v>7148.9400000000005</v>
          </cell>
          <cell r="W21">
            <v>5104.8600000000006</v>
          </cell>
          <cell r="X21">
            <v>0.9975299344830183</v>
          </cell>
          <cell r="Y21">
            <v>0.97606490872210949</v>
          </cell>
          <cell r="Z21">
            <v>0.8498896168509954</v>
          </cell>
          <cell r="AA21">
            <v>0.92480855666125006</v>
          </cell>
          <cell r="AB21">
            <v>0.89020161290322575</v>
          </cell>
          <cell r="AC21">
            <v>0.9262228260869565</v>
          </cell>
          <cell r="AD21">
            <v>0.81608904109589042</v>
          </cell>
          <cell r="AE21">
            <v>0.87531893004115235</v>
          </cell>
          <cell r="AF21">
            <v>165.57749999999999</v>
          </cell>
          <cell r="AG21">
            <v>97.385714285714286</v>
          </cell>
          <cell r="AH21">
            <v>76.052553191489366</v>
          </cell>
          <cell r="AI21">
            <v>88.014827586206906</v>
          </cell>
          <cell r="AJ21">
            <v>0.54666666666666675</v>
          </cell>
          <cell r="AK21">
            <v>2.5075000000000003</v>
          </cell>
          <cell r="AL21">
            <v>6.1505376344086038</v>
          </cell>
          <cell r="AM21">
            <v>7.2815789473684216</v>
          </cell>
          <cell r="AN21">
            <v>33494</v>
          </cell>
          <cell r="AO21">
            <v>33494</v>
          </cell>
          <cell r="AP21">
            <v>105630</v>
          </cell>
          <cell r="AQ21">
            <v>364948</v>
          </cell>
          <cell r="AR21">
            <v>257773</v>
          </cell>
          <cell r="AS21">
            <v>1213.7156316528515</v>
          </cell>
          <cell r="AT21">
            <v>1239.6068651899664</v>
          </cell>
          <cell r="AU21">
            <v>1225.1819150811168</v>
          </cell>
          <cell r="AV21">
            <v>1211.8945475488063</v>
          </cell>
          <cell r="AW21">
            <v>0.89639263785291834</v>
          </cell>
          <cell r="AX21">
            <v>0.91551467148446553</v>
          </cell>
          <cell r="AY21">
            <v>0.90486108942475396</v>
          </cell>
          <cell r="AZ21">
            <v>0.89504767174948763</v>
          </cell>
          <cell r="BA21">
            <v>0.89417848930848154</v>
          </cell>
          <cell r="BB21">
            <v>0.89360174425623695</v>
          </cell>
          <cell r="BC21">
            <v>0.76903204459457841</v>
          </cell>
          <cell r="BD21">
            <v>0.82774774545365593</v>
          </cell>
          <cell r="BE21">
            <v>0.79797017201124498</v>
          </cell>
          <cell r="BF21">
            <v>0.8479705863464132</v>
          </cell>
          <cell r="BG21">
            <v>0.73844721879363018</v>
          </cell>
          <cell r="BH21">
            <v>0.7834521703715861</v>
          </cell>
        </row>
        <row r="22">
          <cell r="B22">
            <v>1999</v>
          </cell>
          <cell r="C22" t="str">
            <v>Rujan</v>
          </cell>
          <cell r="D22">
            <v>720</v>
          </cell>
          <cell r="E22">
            <v>2107.98</v>
          </cell>
          <cell r="F22">
            <v>8445.99</v>
          </cell>
          <cell r="G22">
            <v>6239.91</v>
          </cell>
          <cell r="H22">
            <v>720</v>
          </cell>
          <cell r="I22">
            <v>2208</v>
          </cell>
          <cell r="J22">
            <v>8760</v>
          </cell>
          <cell r="K22">
            <v>6552</v>
          </cell>
          <cell r="L22">
            <v>7</v>
          </cell>
          <cell r="M22">
            <v>23</v>
          </cell>
          <cell r="N22">
            <v>90</v>
          </cell>
          <cell r="O22">
            <v>64</v>
          </cell>
          <cell r="P22">
            <v>23.869999999999997</v>
          </cell>
          <cell r="Q22">
            <v>60.690000000000005</v>
          </cell>
          <cell r="R22">
            <v>539.93000000000006</v>
          </cell>
          <cell r="S22">
            <v>438.92</v>
          </cell>
          <cell r="T22">
            <v>572.78</v>
          </cell>
          <cell r="U22">
            <v>1923.9399999999998</v>
          </cell>
          <cell r="V22">
            <v>7125.79</v>
          </cell>
          <cell r="W22">
            <v>5677.64</v>
          </cell>
          <cell r="X22">
            <v>0.79552777777777772</v>
          </cell>
          <cell r="Y22">
            <v>0.91269366882038716</v>
          </cell>
          <cell r="Z22">
            <v>0.84368913531747025</v>
          </cell>
          <cell r="AA22">
            <v>0.90989132856082866</v>
          </cell>
          <cell r="AB22">
            <v>0.79552777777777772</v>
          </cell>
          <cell r="AC22">
            <v>0.87134963768115936</v>
          </cell>
          <cell r="AD22">
            <v>0.8134463470319635</v>
          </cell>
          <cell r="AE22">
            <v>0.86655067155067156</v>
          </cell>
          <cell r="AF22">
            <v>71.597499999999997</v>
          </cell>
          <cell r="AG22">
            <v>80.164166666666659</v>
          </cell>
          <cell r="AH22">
            <v>78.305384615384611</v>
          </cell>
          <cell r="AI22">
            <v>87.348307692307699</v>
          </cell>
          <cell r="AJ22">
            <v>3.4099999999999997</v>
          </cell>
          <cell r="AK22">
            <v>2.6386956521739133</v>
          </cell>
          <cell r="AL22">
            <v>5.9992222222222233</v>
          </cell>
          <cell r="AM22">
            <v>6.8581250000000002</v>
          </cell>
          <cell r="AN22">
            <v>28812</v>
          </cell>
          <cell r="AO22">
            <v>28779</v>
          </cell>
          <cell r="AP22">
            <v>98979</v>
          </cell>
          <cell r="AQ22">
            <v>362452</v>
          </cell>
          <cell r="AR22">
            <v>286552</v>
          </cell>
          <cell r="AS22">
            <v>1205.866126610566</v>
          </cell>
          <cell r="AT22">
            <v>1234.7037849413184</v>
          </cell>
          <cell r="AU22">
            <v>1220.7555934149057</v>
          </cell>
          <cell r="AV22">
            <v>1211.2863795520675</v>
          </cell>
          <cell r="AW22">
            <v>0.89059536677294382</v>
          </cell>
          <cell r="AX22">
            <v>0.9118934896169264</v>
          </cell>
          <cell r="AY22">
            <v>0.90159201877024053</v>
          </cell>
          <cell r="AZ22">
            <v>0.89459850779325512</v>
          </cell>
          <cell r="BA22">
            <v>0.70849335302806493</v>
          </cell>
          <cell r="BB22">
            <v>0.83227941461189814</v>
          </cell>
          <cell r="BC22">
            <v>0.76066339072539668</v>
          </cell>
          <cell r="BD22">
            <v>0.81398742478453978</v>
          </cell>
          <cell r="BE22">
            <v>0.70849335302806493</v>
          </cell>
          <cell r="BF22">
            <v>0.79457806178151691</v>
          </cell>
          <cell r="BG22">
            <v>0.7333967341818256</v>
          </cell>
          <cell r="BH22">
            <v>0.77521493769647387</v>
          </cell>
        </row>
        <row r="23">
          <cell r="B23">
            <v>1999</v>
          </cell>
          <cell r="C23" t="str">
            <v>Listopad</v>
          </cell>
          <cell r="D23">
            <v>732.58999999999992</v>
          </cell>
          <cell r="E23">
            <v>2116.54</v>
          </cell>
          <cell r="F23">
            <v>8434.58</v>
          </cell>
          <cell r="G23">
            <v>6972.5</v>
          </cell>
          <cell r="H23">
            <v>745</v>
          </cell>
          <cell r="I23">
            <v>2209</v>
          </cell>
          <cell r="J23">
            <v>8761</v>
          </cell>
          <cell r="K23">
            <v>7297</v>
          </cell>
          <cell r="L23">
            <v>3</v>
          </cell>
          <cell r="M23">
            <v>13</v>
          </cell>
          <cell r="N23">
            <v>91</v>
          </cell>
          <cell r="O23">
            <v>67</v>
          </cell>
          <cell r="P23">
            <v>1.4100000000000001</v>
          </cell>
          <cell r="Q23">
            <v>26.919999999999998</v>
          </cell>
          <cell r="R23">
            <v>537.36</v>
          </cell>
          <cell r="S23">
            <v>440.33000000000004</v>
          </cell>
          <cell r="T23">
            <v>579.18000000000006</v>
          </cell>
          <cell r="U23">
            <v>1814.27</v>
          </cell>
          <cell r="V23">
            <v>7621.87</v>
          </cell>
          <cell r="W23">
            <v>6256.8200000000006</v>
          </cell>
          <cell r="X23">
            <v>0.79059228217693411</v>
          </cell>
          <cell r="Y23">
            <v>0.85718672928458717</v>
          </cell>
          <cell r="Z23">
            <v>0.90364546900971954</v>
          </cell>
          <cell r="AA23">
            <v>0.89735675869487286</v>
          </cell>
          <cell r="AB23">
            <v>0.77742281879194641</v>
          </cell>
          <cell r="AC23">
            <v>0.82130828429153457</v>
          </cell>
          <cell r="AD23">
            <v>0.86997717155575849</v>
          </cell>
          <cell r="AE23">
            <v>0.85745100726325896</v>
          </cell>
          <cell r="AF23">
            <v>144.79500000000002</v>
          </cell>
          <cell r="AG23">
            <v>129.59071428571428</v>
          </cell>
          <cell r="AH23">
            <v>82.846413043478265</v>
          </cell>
          <cell r="AI23">
            <v>92.012058823529415</v>
          </cell>
          <cell r="AJ23">
            <v>0.47000000000000003</v>
          </cell>
          <cell r="AK23">
            <v>2.0707692307692307</v>
          </cell>
          <cell r="AL23">
            <v>5.9050549450549452</v>
          </cell>
          <cell r="AM23">
            <v>6.5720895522388068</v>
          </cell>
          <cell r="AN23">
            <v>28393</v>
          </cell>
          <cell r="AO23">
            <v>28393</v>
          </cell>
          <cell r="AP23">
            <v>90666</v>
          </cell>
          <cell r="AQ23">
            <v>386942</v>
          </cell>
          <cell r="AR23">
            <v>314945</v>
          </cell>
          <cell r="AS23">
            <v>1176.5461514555059</v>
          </cell>
          <cell r="AT23">
            <v>1199.3716481008892</v>
          </cell>
          <cell r="AU23">
            <v>1218.4159530403956</v>
          </cell>
          <cell r="AV23">
            <v>1208.0705534121166</v>
          </cell>
          <cell r="AW23">
            <v>0.86894102766285519</v>
          </cell>
          <cell r="AX23">
            <v>0.88579885384112933</v>
          </cell>
          <cell r="AY23">
            <v>0.89986407166942073</v>
          </cell>
          <cell r="AZ23">
            <v>0.8922234515599089</v>
          </cell>
          <cell r="BA23">
            <v>0.68697807013714718</v>
          </cell>
          <cell r="BB23">
            <v>0.75929502232811374</v>
          </cell>
          <cell r="BC23">
            <v>0.81315809108870962</v>
          </cell>
          <cell r="BD23">
            <v>0.80064274452335171</v>
          </cell>
          <cell r="BE23">
            <v>0.67553458308962755</v>
          </cell>
          <cell r="BF23">
            <v>0.72751393687566568</v>
          </cell>
          <cell r="BG23">
            <v>0.78286119985561098</v>
          </cell>
          <cell r="BH23">
            <v>0.76503789724394544</v>
          </cell>
        </row>
        <row r="24">
          <cell r="B24">
            <v>1999</v>
          </cell>
          <cell r="C24" t="str">
            <v>Studeni</v>
          </cell>
          <cell r="D24">
            <v>703.81999999999994</v>
          </cell>
          <cell r="E24">
            <v>2156.41</v>
          </cell>
          <cell r="F24">
            <v>8418.4</v>
          </cell>
          <cell r="G24">
            <v>7676.32</v>
          </cell>
          <cell r="H24">
            <v>720</v>
          </cell>
          <cell r="I24">
            <v>2185</v>
          </cell>
          <cell r="J24">
            <v>8761</v>
          </cell>
          <cell r="K24">
            <v>8017</v>
          </cell>
          <cell r="L24">
            <v>6</v>
          </cell>
          <cell r="M24">
            <v>16</v>
          </cell>
          <cell r="N24">
            <v>83</v>
          </cell>
          <cell r="O24">
            <v>73</v>
          </cell>
          <cell r="P24">
            <v>194.12999999999997</v>
          </cell>
          <cell r="Q24">
            <v>219.40999999999997</v>
          </cell>
          <cell r="R24">
            <v>669.33</v>
          </cell>
          <cell r="S24">
            <v>634.46</v>
          </cell>
          <cell r="T24">
            <v>506.14</v>
          </cell>
          <cell r="U24">
            <v>1658.1</v>
          </cell>
          <cell r="V24">
            <v>7470.17</v>
          </cell>
          <cell r="W24">
            <v>6762.9600000000009</v>
          </cell>
          <cell r="X24">
            <v>0.71913273280100032</v>
          </cell>
          <cell r="Y24">
            <v>0.76891685718393066</v>
          </cell>
          <cell r="Z24">
            <v>0.88736220659507747</v>
          </cell>
          <cell r="AA24">
            <v>0.88101590345373837</v>
          </cell>
          <cell r="AB24">
            <v>0.70297222222222222</v>
          </cell>
          <cell r="AC24">
            <v>0.75885583524027456</v>
          </cell>
          <cell r="AD24">
            <v>0.85266179659856178</v>
          </cell>
          <cell r="AE24">
            <v>0.84357739802918807</v>
          </cell>
          <cell r="AF24">
            <v>72.305714285714288</v>
          </cell>
          <cell r="AG24">
            <v>97.535294117647055</v>
          </cell>
          <cell r="AH24">
            <v>88.930595238095236</v>
          </cell>
          <cell r="AI24">
            <v>91.391351351351361</v>
          </cell>
          <cell r="AJ24">
            <v>32.354999999999997</v>
          </cell>
          <cell r="AK24">
            <v>13.713124999999998</v>
          </cell>
          <cell r="AL24">
            <v>8.0642168674698809</v>
          </cell>
          <cell r="AM24">
            <v>8.6912328767123288</v>
          </cell>
          <cell r="AN24">
            <v>25902</v>
          </cell>
          <cell r="AO24">
            <v>25902</v>
          </cell>
          <cell r="AP24">
            <v>83074</v>
          </cell>
          <cell r="AQ24">
            <v>377430</v>
          </cell>
          <cell r="AR24">
            <v>340847</v>
          </cell>
          <cell r="AS24">
            <v>1228.213537756352</v>
          </cell>
          <cell r="AT24">
            <v>1202.4461733309211</v>
          </cell>
          <cell r="AU24">
            <v>1212.5989100649649</v>
          </cell>
          <cell r="AV24">
            <v>1209.5780545796515</v>
          </cell>
          <cell r="AW24">
            <v>0.90710010174028954</v>
          </cell>
          <cell r="AX24">
            <v>0.88806955194307313</v>
          </cell>
          <cell r="AY24">
            <v>0.89556788040248514</v>
          </cell>
          <cell r="AZ24">
            <v>0.89333682022130834</v>
          </cell>
          <cell r="BA24">
            <v>0.65232537508855981</v>
          </cell>
          <cell r="BB24">
            <v>0.68285164884080929</v>
          </cell>
          <cell r="BC24">
            <v>0.79469309050962567</v>
          </cell>
          <cell r="BD24">
            <v>0.78704394575576586</v>
          </cell>
          <cell r="BE24">
            <v>0.63766617429837524</v>
          </cell>
          <cell r="BF24">
            <v>0.67391676159121716</v>
          </cell>
          <cell r="BG24">
            <v>0.76361651787994889</v>
          </cell>
          <cell r="BH24">
            <v>0.7535987503659598</v>
          </cell>
        </row>
        <row r="25">
          <cell r="B25">
            <v>1999</v>
          </cell>
          <cell r="C25" t="str">
            <v>Prosinac</v>
          </cell>
          <cell r="D25">
            <v>120</v>
          </cell>
          <cell r="E25">
            <v>1556.4099999999999</v>
          </cell>
          <cell r="F25">
            <v>7796.32</v>
          </cell>
          <cell r="G25">
            <v>7796.32</v>
          </cell>
          <cell r="H25">
            <v>744</v>
          </cell>
          <cell r="I25">
            <v>2209</v>
          </cell>
          <cell r="J25">
            <v>8761</v>
          </cell>
          <cell r="K25">
            <v>8761</v>
          </cell>
          <cell r="L25">
            <v>1</v>
          </cell>
          <cell r="M25">
            <v>10</v>
          </cell>
          <cell r="N25">
            <v>74</v>
          </cell>
          <cell r="O25">
            <v>74</v>
          </cell>
          <cell r="P25">
            <v>4.62</v>
          </cell>
          <cell r="Q25">
            <v>200.15999999999997</v>
          </cell>
          <cell r="R25">
            <v>639.08000000000004</v>
          </cell>
          <cell r="S25">
            <v>639.08000000000004</v>
          </cell>
          <cell r="T25">
            <v>115.38</v>
          </cell>
          <cell r="U25">
            <v>1200.7000000000003</v>
          </cell>
          <cell r="V25">
            <v>6878.3400000000011</v>
          </cell>
          <cell r="W25">
            <v>6878.3400000000011</v>
          </cell>
          <cell r="X25">
            <v>0.96149999999999991</v>
          </cell>
          <cell r="Y25">
            <v>0.77145482231545692</v>
          </cell>
          <cell r="Z25">
            <v>0.88225470478379564</v>
          </cell>
          <cell r="AA25">
            <v>0.88225470478379564</v>
          </cell>
          <cell r="AB25">
            <v>0.1550806451612903</v>
          </cell>
          <cell r="AC25">
            <v>0.54354911724762345</v>
          </cell>
          <cell r="AD25">
            <v>0.78510900582125343</v>
          </cell>
          <cell r="AE25">
            <v>0.78510900582125343</v>
          </cell>
          <cell r="AF25">
            <v>57.69</v>
          </cell>
          <cell r="AG25">
            <v>109.15454545454548</v>
          </cell>
          <cell r="AH25">
            <v>91.711200000000019</v>
          </cell>
          <cell r="AI25">
            <v>91.711200000000019</v>
          </cell>
          <cell r="AJ25">
            <v>4.62</v>
          </cell>
          <cell r="AK25">
            <v>20.015999999999998</v>
          </cell>
          <cell r="AL25">
            <v>8.6362162162162175</v>
          </cell>
          <cell r="AM25">
            <v>8.6362162162162175</v>
          </cell>
          <cell r="AN25">
            <v>6345</v>
          </cell>
          <cell r="AO25">
            <v>31740</v>
          </cell>
          <cell r="AP25">
            <v>54295</v>
          </cell>
          <cell r="AQ25">
            <v>340847</v>
          </cell>
          <cell r="AR25">
            <v>340847</v>
          </cell>
          <cell r="AS25">
            <v>0</v>
          </cell>
          <cell r="AT25">
            <v>1085.2669276255515</v>
          </cell>
          <cell r="AU25">
            <v>1189.2881131203167</v>
          </cell>
          <cell r="AV25">
            <v>1189.2881131203167</v>
          </cell>
          <cell r="AW25">
            <v>0</v>
          </cell>
          <cell r="AX25">
            <v>0.80152653443541466</v>
          </cell>
          <cell r="AY25">
            <v>0.87835163450540377</v>
          </cell>
          <cell r="AZ25">
            <v>0.87835163450540377</v>
          </cell>
          <cell r="BA25">
            <v>0</v>
          </cell>
          <cell r="BB25">
            <v>0.61834151020399675</v>
          </cell>
          <cell r="BC25">
            <v>0.77492986199692937</v>
          </cell>
          <cell r="BD25">
            <v>0.77492986199692937</v>
          </cell>
          <cell r="BE25">
            <v>0</v>
          </cell>
          <cell r="BF25">
            <v>0.43566904024291647</v>
          </cell>
          <cell r="BG25">
            <v>0.68960177852801052</v>
          </cell>
          <cell r="BH25">
            <v>0.68960177852801052</v>
          </cell>
        </row>
        <row r="26">
          <cell r="B26">
            <v>2000</v>
          </cell>
          <cell r="C26" t="str">
            <v>Siječanj</v>
          </cell>
          <cell r="D26">
            <v>0</v>
          </cell>
          <cell r="E26">
            <v>823.81999999999994</v>
          </cell>
          <cell r="F26">
            <v>7054.0199999999995</v>
          </cell>
          <cell r="G26">
            <v>0</v>
          </cell>
          <cell r="H26">
            <v>744</v>
          </cell>
          <cell r="I26">
            <v>2208</v>
          </cell>
          <cell r="J26">
            <v>8761</v>
          </cell>
          <cell r="K26">
            <v>744</v>
          </cell>
          <cell r="L26">
            <v>0</v>
          </cell>
          <cell r="M26">
            <v>7</v>
          </cell>
          <cell r="N26">
            <v>64</v>
          </cell>
          <cell r="O26">
            <v>0</v>
          </cell>
          <cell r="P26">
            <v>0</v>
          </cell>
          <cell r="Q26">
            <v>198.74999999999997</v>
          </cell>
          <cell r="R26">
            <v>478.95999999999992</v>
          </cell>
          <cell r="S26">
            <v>0</v>
          </cell>
          <cell r="T26">
            <v>0</v>
          </cell>
          <cell r="U26">
            <v>621.52</v>
          </cell>
          <cell r="V26">
            <v>6296.1600000000008</v>
          </cell>
          <cell r="W26">
            <v>0</v>
          </cell>
          <cell r="X26" t="e">
            <v>#DIV/0!</v>
          </cell>
          <cell r="Y26">
            <v>0.75443664878250105</v>
          </cell>
          <cell r="Z26">
            <v>0.89256338938647761</v>
          </cell>
          <cell r="AA26" t="e">
            <v>#DIV/0!</v>
          </cell>
          <cell r="AB26">
            <v>0</v>
          </cell>
          <cell r="AC26">
            <v>0.28148550724637678</v>
          </cell>
          <cell r="AD26">
            <v>0.71865768747859837</v>
          </cell>
          <cell r="AE26">
            <v>0</v>
          </cell>
          <cell r="AF26">
            <v>0</v>
          </cell>
          <cell r="AG26">
            <v>77.69</v>
          </cell>
          <cell r="AH26">
            <v>96.864000000000019</v>
          </cell>
          <cell r="AI26">
            <v>0</v>
          </cell>
          <cell r="AJ26" t="e">
            <v>#DIV/0!</v>
          </cell>
          <cell r="AK26">
            <v>28.392857142857139</v>
          </cell>
          <cell r="AL26">
            <v>7.4837499999999988</v>
          </cell>
          <cell r="AM26" t="e">
            <v>#DIV/0!</v>
          </cell>
          <cell r="AN26">
            <v>0</v>
          </cell>
          <cell r="AO26">
            <v>29450</v>
          </cell>
          <cell r="AP26">
            <v>25902</v>
          </cell>
          <cell r="AQ26">
            <v>311299</v>
          </cell>
          <cell r="AR26">
            <v>0</v>
          </cell>
          <cell r="AS26">
            <v>0</v>
          </cell>
          <cell r="AT26">
            <v>1000.2059467112884</v>
          </cell>
          <cell r="AU26">
            <v>1186.6242281009374</v>
          </cell>
          <cell r="AV26">
            <v>0</v>
          </cell>
          <cell r="AW26">
            <v>0</v>
          </cell>
          <cell r="AX26">
            <v>0.73870453966860294</v>
          </cell>
          <cell r="AY26">
            <v>0.87638421573185932</v>
          </cell>
          <cell r="AZ26">
            <v>0</v>
          </cell>
          <cell r="BA26" t="e">
            <v>#DIV/0!</v>
          </cell>
          <cell r="BB26">
            <v>0.55730577734800091</v>
          </cell>
          <cell r="BC26">
            <v>0.78222846599843832</v>
          </cell>
          <cell r="BD26" t="e">
            <v>#DIV/0!</v>
          </cell>
          <cell r="BE26">
            <v>0</v>
          </cell>
          <cell r="BF26">
            <v>0.20793462205381796</v>
          </cell>
          <cell r="BG26">
            <v>0.62982025382060314</v>
          </cell>
          <cell r="BH26">
            <v>0</v>
          </cell>
        </row>
        <row r="27">
          <cell r="B27">
            <v>2000</v>
          </cell>
          <cell r="C27" t="str">
            <v>Veljača</v>
          </cell>
          <cell r="D27">
            <v>0</v>
          </cell>
          <cell r="E27">
            <v>120</v>
          </cell>
          <cell r="F27">
            <v>6459.94</v>
          </cell>
          <cell r="G27">
            <v>0</v>
          </cell>
          <cell r="H27">
            <v>696</v>
          </cell>
          <cell r="I27">
            <v>2184</v>
          </cell>
          <cell r="J27">
            <v>8785</v>
          </cell>
          <cell r="K27">
            <v>1440</v>
          </cell>
          <cell r="L27">
            <v>0</v>
          </cell>
          <cell r="M27">
            <v>1</v>
          </cell>
          <cell r="N27">
            <v>55</v>
          </cell>
          <cell r="O27">
            <v>0</v>
          </cell>
          <cell r="P27">
            <v>0</v>
          </cell>
          <cell r="Q27">
            <v>4.62</v>
          </cell>
          <cell r="R27">
            <v>471.69999999999993</v>
          </cell>
          <cell r="S27">
            <v>0</v>
          </cell>
          <cell r="T27">
            <v>0</v>
          </cell>
          <cell r="U27">
            <v>115.38</v>
          </cell>
          <cell r="V27">
            <v>5709.34</v>
          </cell>
          <cell r="W27">
            <v>0</v>
          </cell>
          <cell r="X27" t="e">
            <v>#DIV/0!</v>
          </cell>
          <cell r="Y27">
            <v>0.96149999999999991</v>
          </cell>
          <cell r="Z27">
            <v>0.88380697034337785</v>
          </cell>
          <cell r="AA27" t="e">
            <v>#DIV/0!</v>
          </cell>
          <cell r="AB27">
            <v>0</v>
          </cell>
          <cell r="AC27">
            <v>5.2829670329670328E-2</v>
          </cell>
          <cell r="AD27">
            <v>0.64989641434262946</v>
          </cell>
          <cell r="AE27">
            <v>0</v>
          </cell>
          <cell r="AF27">
            <v>0</v>
          </cell>
          <cell r="AG27">
            <v>57.69</v>
          </cell>
          <cell r="AH27">
            <v>101.9525</v>
          </cell>
          <cell r="AI27">
            <v>0</v>
          </cell>
          <cell r="AJ27" t="e">
            <v>#DIV/0!</v>
          </cell>
          <cell r="AK27">
            <v>4.62</v>
          </cell>
          <cell r="AL27">
            <v>8.5763636363636344</v>
          </cell>
          <cell r="AM27" t="e">
            <v>#DIV/0!</v>
          </cell>
          <cell r="AN27">
            <v>0</v>
          </cell>
          <cell r="AO27">
            <v>27895</v>
          </cell>
          <cell r="AP27">
            <v>0</v>
          </cell>
          <cell r="AQ27">
            <v>282959</v>
          </cell>
          <cell r="AR27">
            <v>0</v>
          </cell>
          <cell r="AS27">
            <v>0</v>
          </cell>
          <cell r="AT27">
            <v>0</v>
          </cell>
          <cell r="AU27">
            <v>1189.4572752717477</v>
          </cell>
          <cell r="AV27">
            <v>0</v>
          </cell>
          <cell r="AW27">
            <v>0</v>
          </cell>
          <cell r="AX27">
            <v>0</v>
          </cell>
          <cell r="AY27">
            <v>0.87847656962462906</v>
          </cell>
          <cell r="AZ27">
            <v>0</v>
          </cell>
          <cell r="BA27" t="e">
            <v>#DIV/0!</v>
          </cell>
          <cell r="BB27">
            <v>0</v>
          </cell>
          <cell r="BC27">
            <v>0.7764037155175868</v>
          </cell>
          <cell r="BD27" t="e">
            <v>#DIV/0!</v>
          </cell>
          <cell r="BE27">
            <v>0</v>
          </cell>
          <cell r="BF27">
            <v>0</v>
          </cell>
          <cell r="BG27">
            <v>0.57091877268305968</v>
          </cell>
          <cell r="BH27">
            <v>0</v>
          </cell>
        </row>
        <row r="28">
          <cell r="B28">
            <v>2000</v>
          </cell>
          <cell r="C28" t="str">
            <v>Ožujak</v>
          </cell>
          <cell r="D28">
            <v>0</v>
          </cell>
          <cell r="E28">
            <v>0</v>
          </cell>
          <cell r="F28">
            <v>5812.57</v>
          </cell>
          <cell r="G28">
            <v>0</v>
          </cell>
          <cell r="H28">
            <v>744</v>
          </cell>
          <cell r="I28">
            <v>2184</v>
          </cell>
          <cell r="J28">
            <v>8785</v>
          </cell>
          <cell r="K28">
            <v>2184</v>
          </cell>
          <cell r="L28">
            <v>0</v>
          </cell>
          <cell r="M28">
            <v>0</v>
          </cell>
          <cell r="N28">
            <v>50</v>
          </cell>
          <cell r="O28">
            <v>0</v>
          </cell>
          <cell r="P28">
            <v>0</v>
          </cell>
          <cell r="Q28">
            <v>0</v>
          </cell>
          <cell r="R28">
            <v>428.4</v>
          </cell>
          <cell r="S28">
            <v>0</v>
          </cell>
          <cell r="T28">
            <v>0</v>
          </cell>
          <cell r="U28">
            <v>0</v>
          </cell>
          <cell r="V28">
            <v>5105.2700000000004</v>
          </cell>
          <cell r="W28">
            <v>0</v>
          </cell>
          <cell r="X28" t="e">
            <v>#DIV/0!</v>
          </cell>
          <cell r="Y28" t="e">
            <v>#DIV/0!</v>
          </cell>
          <cell r="Z28">
            <v>0.87831544394304084</v>
          </cell>
          <cell r="AA28" t="e">
            <v>#DIV/0!</v>
          </cell>
          <cell r="AB28">
            <v>0</v>
          </cell>
          <cell r="AC28">
            <v>0</v>
          </cell>
          <cell r="AD28">
            <v>0.58113488901536714</v>
          </cell>
          <cell r="AE28">
            <v>0</v>
          </cell>
          <cell r="AF28">
            <v>0</v>
          </cell>
          <cell r="AG28">
            <v>0</v>
          </cell>
          <cell r="AH28">
            <v>100.10333333333334</v>
          </cell>
          <cell r="AI28">
            <v>0</v>
          </cell>
          <cell r="AJ28" t="e">
            <v>#DIV/0!</v>
          </cell>
          <cell r="AK28" t="e">
            <v>#DIV/0!</v>
          </cell>
          <cell r="AL28">
            <v>8.5679999999999996</v>
          </cell>
          <cell r="AM28" t="e">
            <v>#DIV/0!</v>
          </cell>
          <cell r="AN28">
            <v>0</v>
          </cell>
          <cell r="AO28">
            <v>1242</v>
          </cell>
          <cell r="AP28">
            <v>0</v>
          </cell>
          <cell r="AQ28">
            <v>253806</v>
          </cell>
          <cell r="AR28">
            <v>0</v>
          </cell>
          <cell r="AS28">
            <v>0</v>
          </cell>
          <cell r="AT28">
            <v>0</v>
          </cell>
          <cell r="AU28">
            <v>1193.1482566054292</v>
          </cell>
          <cell r="AV28">
            <v>0</v>
          </cell>
          <cell r="AW28">
            <v>0</v>
          </cell>
          <cell r="AX28">
            <v>0</v>
          </cell>
          <cell r="AY28">
            <v>0.88120255288436422</v>
          </cell>
          <cell r="AZ28">
            <v>0</v>
          </cell>
          <cell r="BA28" t="e">
            <v>#DIV/0!</v>
          </cell>
          <cell r="BB28" t="e">
            <v>#DIV/0!</v>
          </cell>
          <cell r="BC28">
            <v>0.77397381144037125</v>
          </cell>
          <cell r="BD28" t="e">
            <v>#DIV/0!</v>
          </cell>
          <cell r="BE28">
            <v>0</v>
          </cell>
          <cell r="BF28">
            <v>0</v>
          </cell>
          <cell r="BG28">
            <v>0.5120975477705132</v>
          </cell>
          <cell r="BH28">
            <v>0</v>
          </cell>
        </row>
        <row r="29">
          <cell r="B29">
            <v>2000</v>
          </cell>
          <cell r="C29" t="str">
            <v>Travanj</v>
          </cell>
          <cell r="D29">
            <v>0</v>
          </cell>
          <cell r="E29">
            <v>0</v>
          </cell>
          <cell r="F29">
            <v>5113.3799999999992</v>
          </cell>
          <cell r="G29">
            <v>0</v>
          </cell>
          <cell r="H29">
            <v>720</v>
          </cell>
          <cell r="I29">
            <v>2160</v>
          </cell>
          <cell r="J29">
            <v>8785</v>
          </cell>
          <cell r="K29">
            <v>2904</v>
          </cell>
          <cell r="L29">
            <v>0</v>
          </cell>
          <cell r="M29">
            <v>0</v>
          </cell>
          <cell r="N29">
            <v>45</v>
          </cell>
          <cell r="O29">
            <v>0</v>
          </cell>
          <cell r="P29">
            <v>0</v>
          </cell>
          <cell r="Q29">
            <v>0</v>
          </cell>
          <cell r="R29">
            <v>362.84999999999997</v>
          </cell>
          <cell r="S29">
            <v>0</v>
          </cell>
          <cell r="T29">
            <v>0</v>
          </cell>
          <cell r="U29">
            <v>0</v>
          </cell>
          <cell r="V29">
            <v>4471.63</v>
          </cell>
          <cell r="W29">
            <v>0</v>
          </cell>
          <cell r="X29" t="e">
            <v>#DIV/0!</v>
          </cell>
          <cell r="Y29" t="e">
            <v>#DIV/0!</v>
          </cell>
          <cell r="Z29">
            <v>0.87449593028486061</v>
          </cell>
          <cell r="AA29" t="e">
            <v>#DIV/0!</v>
          </cell>
          <cell r="AB29">
            <v>0</v>
          </cell>
          <cell r="AC29">
            <v>0</v>
          </cell>
          <cell r="AD29">
            <v>0.50900739897552649</v>
          </cell>
          <cell r="AE29">
            <v>0</v>
          </cell>
          <cell r="AF29">
            <v>0</v>
          </cell>
          <cell r="AG29">
            <v>0</v>
          </cell>
          <cell r="AH29">
            <v>97.209347826086955</v>
          </cell>
          <cell r="AI29">
            <v>0</v>
          </cell>
          <cell r="AJ29" t="e">
            <v>#DIV/0!</v>
          </cell>
          <cell r="AK29" t="e">
            <v>#DIV/0!</v>
          </cell>
          <cell r="AL29">
            <v>8.0633333333333326</v>
          </cell>
          <cell r="AM29" t="e">
            <v>#DIV/0!</v>
          </cell>
          <cell r="AN29">
            <v>0</v>
          </cell>
          <cell r="AO29">
            <v>23488</v>
          </cell>
          <cell r="AP29">
            <v>0</v>
          </cell>
          <cell r="AQ29">
            <v>221204</v>
          </cell>
          <cell r="AR29">
            <v>0</v>
          </cell>
          <cell r="AS29">
            <v>0</v>
          </cell>
          <cell r="AT29">
            <v>0</v>
          </cell>
          <cell r="AU29">
            <v>1187.2395524674448</v>
          </cell>
          <cell r="AV29">
            <v>0</v>
          </cell>
          <cell r="AW29">
            <v>0</v>
          </cell>
          <cell r="AX29">
            <v>0</v>
          </cell>
          <cell r="AY29">
            <v>0.87683866504242602</v>
          </cell>
          <cell r="AZ29">
            <v>0</v>
          </cell>
          <cell r="BA29" t="e">
            <v>#DIV/0!</v>
          </cell>
          <cell r="BB29" t="e">
            <v>#DIV/0!</v>
          </cell>
          <cell r="BC29">
            <v>0.76679184409601164</v>
          </cell>
          <cell r="BD29" t="e">
            <v>#DIV/0!</v>
          </cell>
          <cell r="BE29">
            <v>0</v>
          </cell>
          <cell r="BF29">
            <v>0</v>
          </cell>
          <cell r="BG29">
            <v>0.4463173682144182</v>
          </cell>
          <cell r="BH29">
            <v>0</v>
          </cell>
        </row>
        <row r="30">
          <cell r="B30">
            <v>2000</v>
          </cell>
          <cell r="C30" t="str">
            <v>Svibanj</v>
          </cell>
          <cell r="D30">
            <v>0</v>
          </cell>
          <cell r="E30">
            <v>0</v>
          </cell>
          <cell r="F30">
            <v>4371.66</v>
          </cell>
          <cell r="G30">
            <v>0</v>
          </cell>
          <cell r="H30">
            <v>744</v>
          </cell>
          <cell r="I30">
            <v>2208</v>
          </cell>
          <cell r="J30">
            <v>8785</v>
          </cell>
          <cell r="K30">
            <v>3648</v>
          </cell>
          <cell r="L30">
            <v>0</v>
          </cell>
          <cell r="M30">
            <v>0</v>
          </cell>
          <cell r="N30">
            <v>37</v>
          </cell>
          <cell r="O30">
            <v>0</v>
          </cell>
          <cell r="P30">
            <v>0</v>
          </cell>
          <cell r="Q30">
            <v>0</v>
          </cell>
          <cell r="R30">
            <v>274.17999999999995</v>
          </cell>
          <cell r="S30">
            <v>0</v>
          </cell>
          <cell r="T30">
            <v>0</v>
          </cell>
          <cell r="U30">
            <v>0</v>
          </cell>
          <cell r="V30">
            <v>3818.5800000000004</v>
          </cell>
          <cell r="W30">
            <v>0</v>
          </cell>
          <cell r="X30" t="e">
            <v>#DIV/0!</v>
          </cell>
          <cell r="Y30" t="e">
            <v>#DIV/0!</v>
          </cell>
          <cell r="Z30">
            <v>0.87348512921864929</v>
          </cell>
          <cell r="AA30" t="e">
            <v>#DIV/0!</v>
          </cell>
          <cell r="AB30">
            <v>0</v>
          </cell>
          <cell r="AC30">
            <v>0</v>
          </cell>
          <cell r="AD30">
            <v>0.43467046101309054</v>
          </cell>
          <cell r="AE30">
            <v>0</v>
          </cell>
          <cell r="AF30">
            <v>0</v>
          </cell>
          <cell r="AG30">
            <v>0</v>
          </cell>
          <cell r="AH30">
            <v>100.48894736842107</v>
          </cell>
          <cell r="AI30">
            <v>0</v>
          </cell>
          <cell r="AJ30" t="e">
            <v>#DIV/0!</v>
          </cell>
          <cell r="AK30" t="e">
            <v>#DIV/0!</v>
          </cell>
          <cell r="AL30">
            <v>7.410270270270269</v>
          </cell>
          <cell r="AM30" t="e">
            <v>#DIV/0!</v>
          </cell>
          <cell r="AN30">
            <v>0</v>
          </cell>
          <cell r="AO30">
            <v>34492</v>
          </cell>
          <cell r="AP30">
            <v>0</v>
          </cell>
          <cell r="AQ30">
            <v>188704</v>
          </cell>
          <cell r="AR30">
            <v>0</v>
          </cell>
          <cell r="AS30">
            <v>0</v>
          </cell>
          <cell r="AT30">
            <v>0</v>
          </cell>
          <cell r="AU30">
            <v>1186.0157440724038</v>
          </cell>
          <cell r="AV30">
            <v>0</v>
          </cell>
          <cell r="AW30">
            <v>0</v>
          </cell>
          <cell r="AX30">
            <v>0</v>
          </cell>
          <cell r="AY30">
            <v>0.87593481836957443</v>
          </cell>
          <cell r="AZ30">
            <v>0</v>
          </cell>
          <cell r="BA30" t="e">
            <v>#DIV/0!</v>
          </cell>
          <cell r="BB30" t="e">
            <v>#DIV/0!</v>
          </cell>
          <cell r="BC30">
            <v>0.76511603801066186</v>
          </cell>
          <cell r="BD30" t="e">
            <v>#DIV/0!</v>
          </cell>
          <cell r="BE30">
            <v>0</v>
          </cell>
          <cell r="BF30">
            <v>0</v>
          </cell>
          <cell r="BG30">
            <v>0.38074299131812062</v>
          </cell>
          <cell r="BH30">
            <v>0</v>
          </cell>
        </row>
        <row r="31">
          <cell r="B31">
            <v>2000</v>
          </cell>
          <cell r="C31" t="str">
            <v>Lipanj</v>
          </cell>
          <cell r="D31">
            <v>0</v>
          </cell>
          <cell r="E31">
            <v>0</v>
          </cell>
          <cell r="F31">
            <v>3664.3899999999994</v>
          </cell>
          <cell r="G31">
            <v>0</v>
          </cell>
          <cell r="H31">
            <v>720</v>
          </cell>
          <cell r="I31">
            <v>2184</v>
          </cell>
          <cell r="J31">
            <v>8785</v>
          </cell>
          <cell r="K31">
            <v>4368</v>
          </cell>
          <cell r="L31">
            <v>0</v>
          </cell>
          <cell r="M31">
            <v>0</v>
          </cell>
          <cell r="N31">
            <v>33</v>
          </cell>
          <cell r="O31">
            <v>0</v>
          </cell>
          <cell r="P31">
            <v>0</v>
          </cell>
          <cell r="Q31">
            <v>0</v>
          </cell>
          <cell r="R31">
            <v>260.84999999999997</v>
          </cell>
          <cell r="S31">
            <v>0</v>
          </cell>
          <cell r="T31">
            <v>0</v>
          </cell>
          <cell r="U31">
            <v>0</v>
          </cell>
          <cell r="V31">
            <v>3124.64</v>
          </cell>
          <cell r="W31">
            <v>0</v>
          </cell>
          <cell r="X31" t="e">
            <v>#DIV/0!</v>
          </cell>
          <cell r="Y31" t="e">
            <v>#DIV/0!</v>
          </cell>
          <cell r="Z31">
            <v>0.85270399711821077</v>
          </cell>
          <cell r="AA31" t="e">
            <v>#DIV/0!</v>
          </cell>
          <cell r="AB31">
            <v>0</v>
          </cell>
          <cell r="AC31">
            <v>0</v>
          </cell>
          <cell r="AD31">
            <v>0.35567899829254407</v>
          </cell>
          <cell r="AE31">
            <v>0</v>
          </cell>
          <cell r="AF31">
            <v>0</v>
          </cell>
          <cell r="AG31">
            <v>0</v>
          </cell>
          <cell r="AH31">
            <v>91.901176470588226</v>
          </cell>
          <cell r="AI31">
            <v>0</v>
          </cell>
          <cell r="AJ31" t="e">
            <v>#DIV/0!</v>
          </cell>
          <cell r="AK31" t="e">
            <v>#DIV/0!</v>
          </cell>
          <cell r="AL31">
            <v>7.9045454545454534</v>
          </cell>
          <cell r="AM31" t="e">
            <v>#DIV/0!</v>
          </cell>
          <cell r="AN31">
            <v>0</v>
          </cell>
          <cell r="AO31">
            <v>32141</v>
          </cell>
          <cell r="AP31">
            <v>0</v>
          </cell>
          <cell r="AQ31">
            <v>153274</v>
          </cell>
          <cell r="AR31">
            <v>0</v>
          </cell>
          <cell r="AS31">
            <v>0</v>
          </cell>
          <cell r="AT31">
            <v>0</v>
          </cell>
          <cell r="AU31">
            <v>1177.2799426493932</v>
          </cell>
          <cell r="AV31">
            <v>0</v>
          </cell>
          <cell r="AW31">
            <v>0</v>
          </cell>
          <cell r="AX31">
            <v>0</v>
          </cell>
          <cell r="AY31">
            <v>0.86948297093751348</v>
          </cell>
          <cell r="AZ31">
            <v>0</v>
          </cell>
          <cell r="BA31" t="e">
            <v>#DIV/0!</v>
          </cell>
          <cell r="BB31" t="e">
            <v>#DIV/0!</v>
          </cell>
          <cell r="BC31">
            <v>0.74141160474463486</v>
          </cell>
          <cell r="BD31" t="e">
            <v>#DIV/0!</v>
          </cell>
          <cell r="BE31">
            <v>0</v>
          </cell>
          <cell r="BF31">
            <v>0</v>
          </cell>
          <cell r="BG31">
            <v>0.30925683213548</v>
          </cell>
          <cell r="BH31">
            <v>0</v>
          </cell>
        </row>
        <row r="32">
          <cell r="B32">
            <v>2000</v>
          </cell>
          <cell r="C32" t="str">
            <v>Srpanj</v>
          </cell>
          <cell r="D32">
            <v>0</v>
          </cell>
          <cell r="E32">
            <v>0</v>
          </cell>
          <cell r="F32">
            <v>2940.3599999999997</v>
          </cell>
          <cell r="G32">
            <v>0</v>
          </cell>
          <cell r="H32">
            <v>744</v>
          </cell>
          <cell r="I32">
            <v>2208</v>
          </cell>
          <cell r="J32">
            <v>8785</v>
          </cell>
          <cell r="K32">
            <v>5112</v>
          </cell>
          <cell r="L32">
            <v>0</v>
          </cell>
          <cell r="M32">
            <v>0</v>
          </cell>
          <cell r="N32">
            <v>20</v>
          </cell>
          <cell r="O32">
            <v>0</v>
          </cell>
          <cell r="P32">
            <v>0</v>
          </cell>
          <cell r="Q32">
            <v>0</v>
          </cell>
          <cell r="R32">
            <v>225.66999999999996</v>
          </cell>
          <cell r="S32">
            <v>0</v>
          </cell>
          <cell r="T32">
            <v>0</v>
          </cell>
          <cell r="U32">
            <v>0</v>
          </cell>
          <cell r="V32">
            <v>2435.79</v>
          </cell>
          <cell r="W32">
            <v>0</v>
          </cell>
          <cell r="X32" t="e">
            <v>#DIV/0!</v>
          </cell>
          <cell r="Y32" t="e">
            <v>#DIV/0!</v>
          </cell>
          <cell r="Z32">
            <v>0.82839856344121132</v>
          </cell>
          <cell r="AA32" t="e">
            <v>#DIV/0!</v>
          </cell>
          <cell r="AB32">
            <v>0</v>
          </cell>
          <cell r="AC32">
            <v>0</v>
          </cell>
          <cell r="AD32">
            <v>0.27726693227091631</v>
          </cell>
          <cell r="AE32">
            <v>0</v>
          </cell>
          <cell r="AF32">
            <v>0</v>
          </cell>
          <cell r="AG32">
            <v>0</v>
          </cell>
          <cell r="AH32">
            <v>115.99</v>
          </cell>
          <cell r="AI32">
            <v>0</v>
          </cell>
          <cell r="AJ32" t="e">
            <v>#DIV/0!</v>
          </cell>
          <cell r="AK32" t="e">
            <v>#DIV/0!</v>
          </cell>
          <cell r="AL32">
            <v>11.283499999999998</v>
          </cell>
          <cell r="AM32" t="e">
            <v>#DIV/0!</v>
          </cell>
          <cell r="AN32">
            <v>0</v>
          </cell>
          <cell r="AO32">
            <v>38333</v>
          </cell>
          <cell r="AP32">
            <v>0</v>
          </cell>
          <cell r="AQ32">
            <v>116568</v>
          </cell>
          <cell r="AR32">
            <v>0</v>
          </cell>
          <cell r="AS32">
            <v>0</v>
          </cell>
          <cell r="AT32">
            <v>0</v>
          </cell>
          <cell r="AU32">
            <v>1148.5522150924342</v>
          </cell>
          <cell r="AV32">
            <v>0</v>
          </cell>
          <cell r="AW32">
            <v>0</v>
          </cell>
          <cell r="AX32">
            <v>0</v>
          </cell>
          <cell r="AY32">
            <v>0.84826603773444176</v>
          </cell>
          <cell r="AZ32">
            <v>0</v>
          </cell>
          <cell r="BA32" t="e">
            <v>#DIV/0!</v>
          </cell>
          <cell r="BB32" t="e">
            <v>#DIV/0!</v>
          </cell>
          <cell r="BC32">
            <v>0.70270236707517986</v>
          </cell>
          <cell r="BD32" t="e">
            <v>#DIV/0!</v>
          </cell>
          <cell r="BE32">
            <v>0</v>
          </cell>
          <cell r="BF32">
            <v>0</v>
          </cell>
          <cell r="BG32">
            <v>0.235196122032234</v>
          </cell>
          <cell r="BH32">
            <v>0</v>
          </cell>
        </row>
        <row r="33">
          <cell r="B33">
            <v>2000</v>
          </cell>
          <cell r="C33" t="str">
            <v>Kolovoz</v>
          </cell>
          <cell r="D33">
            <v>0</v>
          </cell>
          <cell r="E33">
            <v>0</v>
          </cell>
          <cell r="F33">
            <v>2276.41</v>
          </cell>
          <cell r="G33">
            <v>0</v>
          </cell>
          <cell r="H33">
            <v>744</v>
          </cell>
          <cell r="I33">
            <v>2208</v>
          </cell>
          <cell r="J33">
            <v>8785</v>
          </cell>
          <cell r="K33">
            <v>5856</v>
          </cell>
          <cell r="L33">
            <v>0</v>
          </cell>
          <cell r="M33">
            <v>0</v>
          </cell>
          <cell r="N33">
            <v>17</v>
          </cell>
          <cell r="O33">
            <v>0</v>
          </cell>
          <cell r="P33">
            <v>0</v>
          </cell>
          <cell r="Q33">
            <v>0</v>
          </cell>
          <cell r="R33">
            <v>224.02999999999997</v>
          </cell>
          <cell r="S33">
            <v>0</v>
          </cell>
          <cell r="T33">
            <v>0</v>
          </cell>
          <cell r="U33">
            <v>0</v>
          </cell>
          <cell r="V33">
            <v>1773.48</v>
          </cell>
          <cell r="W33">
            <v>0</v>
          </cell>
          <cell r="X33" t="e">
            <v>#DIV/0!</v>
          </cell>
          <cell r="Y33" t="e">
            <v>#DIV/0!</v>
          </cell>
          <cell r="Z33">
            <v>0.77906879692146846</v>
          </cell>
          <cell r="AA33" t="e">
            <v>#DIV/0!</v>
          </cell>
          <cell r="AB33">
            <v>0</v>
          </cell>
          <cell r="AC33">
            <v>0</v>
          </cell>
          <cell r="AD33">
            <v>0.20187592487194081</v>
          </cell>
          <cell r="AE33">
            <v>0</v>
          </cell>
          <cell r="AF33">
            <v>0</v>
          </cell>
          <cell r="AG33">
            <v>0</v>
          </cell>
          <cell r="AH33">
            <v>98.526666666666671</v>
          </cell>
          <cell r="AI33">
            <v>0</v>
          </cell>
          <cell r="AJ33" t="e">
            <v>#DIV/0!</v>
          </cell>
          <cell r="AK33" t="e">
            <v>#DIV/0!</v>
          </cell>
          <cell r="AL33">
            <v>13.178235294117645</v>
          </cell>
          <cell r="AM33" t="e">
            <v>#DIV/0!</v>
          </cell>
          <cell r="AN33">
            <v>0</v>
          </cell>
          <cell r="AO33">
            <v>40434</v>
          </cell>
          <cell r="AP33">
            <v>0</v>
          </cell>
          <cell r="AQ33">
            <v>83074</v>
          </cell>
          <cell r="AR33">
            <v>0</v>
          </cell>
          <cell r="AS33">
            <v>0</v>
          </cell>
          <cell r="AT33">
            <v>0</v>
          </cell>
          <cell r="AU33">
            <v>1124.216794099736</v>
          </cell>
          <cell r="AV33">
            <v>0</v>
          </cell>
          <cell r="AW33">
            <v>0</v>
          </cell>
          <cell r="AX33">
            <v>0</v>
          </cell>
          <cell r="AY33">
            <v>0.83029305324943581</v>
          </cell>
          <cell r="AZ33">
            <v>0</v>
          </cell>
          <cell r="BA33" t="e">
            <v>#DIV/0!</v>
          </cell>
          <cell r="BB33" t="e">
            <v>#DIV/0!</v>
          </cell>
          <cell r="BC33">
            <v>0.64685541008729075</v>
          </cell>
          <cell r="BD33" t="e">
            <v>#DIV/0!</v>
          </cell>
          <cell r="BE33">
            <v>0</v>
          </cell>
          <cell r="BF33">
            <v>0</v>
          </cell>
          <cell r="BG33">
            <v>0.16761617803947745</v>
          </cell>
          <cell r="BH33">
            <v>0</v>
          </cell>
        </row>
        <row r="34">
          <cell r="B34">
            <v>2000</v>
          </cell>
          <cell r="C34" t="str">
            <v>Rujan</v>
          </cell>
          <cell r="D34">
            <v>0</v>
          </cell>
          <cell r="E34">
            <v>0</v>
          </cell>
          <cell r="F34">
            <v>1556.4099999999999</v>
          </cell>
          <cell r="G34">
            <v>0</v>
          </cell>
          <cell r="H34">
            <v>720</v>
          </cell>
          <cell r="I34">
            <v>2208</v>
          </cell>
          <cell r="J34">
            <v>8785</v>
          </cell>
          <cell r="K34">
            <v>6576</v>
          </cell>
          <cell r="L34">
            <v>0</v>
          </cell>
          <cell r="M34">
            <v>0</v>
          </cell>
          <cell r="N34">
            <v>10</v>
          </cell>
          <cell r="O34">
            <v>0</v>
          </cell>
          <cell r="P34">
            <v>0</v>
          </cell>
          <cell r="Q34">
            <v>0</v>
          </cell>
          <cell r="R34">
            <v>200.15999999999997</v>
          </cell>
          <cell r="S34">
            <v>0</v>
          </cell>
          <cell r="T34">
            <v>0</v>
          </cell>
          <cell r="U34">
            <v>0</v>
          </cell>
          <cell r="V34">
            <v>1200.7000000000003</v>
          </cell>
          <cell r="W34">
            <v>0</v>
          </cell>
          <cell r="X34" t="e">
            <v>#DIV/0!</v>
          </cell>
          <cell r="Y34" t="e">
            <v>#DIV/0!</v>
          </cell>
          <cell r="Z34">
            <v>0.77145482231545692</v>
          </cell>
          <cell r="AA34" t="e">
            <v>#DIV/0!</v>
          </cell>
          <cell r="AB34">
            <v>0</v>
          </cell>
          <cell r="AC34">
            <v>0</v>
          </cell>
          <cell r="AD34">
            <v>0.13667615253272627</v>
          </cell>
          <cell r="AE34">
            <v>0</v>
          </cell>
          <cell r="AF34">
            <v>0</v>
          </cell>
          <cell r="AG34">
            <v>0</v>
          </cell>
          <cell r="AH34">
            <v>109.15454545454548</v>
          </cell>
          <cell r="AI34">
            <v>0</v>
          </cell>
          <cell r="AJ34" t="e">
            <v>#DIV/0!</v>
          </cell>
          <cell r="AK34" t="e">
            <v>#DIV/0!</v>
          </cell>
          <cell r="AL34">
            <v>20.015999999999998</v>
          </cell>
          <cell r="AM34" t="e">
            <v>#DIV/0!</v>
          </cell>
          <cell r="AN34">
            <v>0</v>
          </cell>
          <cell r="AO34">
            <v>31422</v>
          </cell>
          <cell r="AP34">
            <v>0</v>
          </cell>
          <cell r="AQ34">
            <v>54295</v>
          </cell>
          <cell r="AR34">
            <v>0</v>
          </cell>
          <cell r="AS34">
            <v>0</v>
          </cell>
          <cell r="AT34">
            <v>0</v>
          </cell>
          <cell r="AU34">
            <v>1085.2669276255515</v>
          </cell>
          <cell r="AV34">
            <v>0</v>
          </cell>
          <cell r="AW34">
            <v>0</v>
          </cell>
          <cell r="AX34">
            <v>0</v>
          </cell>
          <cell r="AY34">
            <v>0.80152653443541466</v>
          </cell>
          <cell r="AZ34">
            <v>0</v>
          </cell>
          <cell r="BA34" t="e">
            <v>#DIV/0!</v>
          </cell>
          <cell r="BB34" t="e">
            <v>#DIV/0!</v>
          </cell>
          <cell r="BC34">
            <v>0.61834151020399675</v>
          </cell>
          <cell r="BD34" t="e">
            <v>#DIV/0!</v>
          </cell>
          <cell r="BE34">
            <v>0</v>
          </cell>
          <cell r="BF34">
            <v>0</v>
          </cell>
          <cell r="BG34">
            <v>0.10954956287952221</v>
          </cell>
          <cell r="BH34">
            <v>0</v>
          </cell>
        </row>
        <row r="35">
          <cell r="B35">
            <v>2000</v>
          </cell>
          <cell r="C35" t="str">
            <v>Listopad</v>
          </cell>
          <cell r="D35">
            <v>0</v>
          </cell>
          <cell r="E35">
            <v>0</v>
          </cell>
          <cell r="F35">
            <v>823.81999999999994</v>
          </cell>
          <cell r="G35">
            <v>0</v>
          </cell>
          <cell r="H35">
            <v>744</v>
          </cell>
          <cell r="I35">
            <v>2208</v>
          </cell>
          <cell r="J35">
            <v>8784</v>
          </cell>
          <cell r="K35">
            <v>7320</v>
          </cell>
          <cell r="L35">
            <v>0</v>
          </cell>
          <cell r="M35">
            <v>0</v>
          </cell>
          <cell r="N35">
            <v>7</v>
          </cell>
          <cell r="O35">
            <v>0</v>
          </cell>
          <cell r="P35">
            <v>0</v>
          </cell>
          <cell r="Q35">
            <v>0</v>
          </cell>
          <cell r="R35">
            <v>198.74999999999997</v>
          </cell>
          <cell r="S35">
            <v>0</v>
          </cell>
          <cell r="T35">
            <v>0</v>
          </cell>
          <cell r="U35">
            <v>0</v>
          </cell>
          <cell r="V35">
            <v>621.52</v>
          </cell>
          <cell r="W35">
            <v>0</v>
          </cell>
          <cell r="X35" t="e">
            <v>#DIV/0!</v>
          </cell>
          <cell r="Y35" t="e">
            <v>#DIV/0!</v>
          </cell>
          <cell r="Z35">
            <v>0.75443664878250105</v>
          </cell>
          <cell r="AA35" t="e">
            <v>#DIV/0!</v>
          </cell>
          <cell r="AB35">
            <v>0</v>
          </cell>
          <cell r="AC35">
            <v>0</v>
          </cell>
          <cell r="AD35">
            <v>7.0755919854280508E-2</v>
          </cell>
          <cell r="AE35">
            <v>0</v>
          </cell>
          <cell r="AF35">
            <v>0</v>
          </cell>
          <cell r="AG35">
            <v>0</v>
          </cell>
          <cell r="AH35">
            <v>77.69</v>
          </cell>
          <cell r="AI35">
            <v>0</v>
          </cell>
          <cell r="AJ35" t="e">
            <v>#DIV/0!</v>
          </cell>
          <cell r="AK35" t="e">
            <v>#DIV/0!</v>
          </cell>
          <cell r="AL35">
            <v>28.392857142857139</v>
          </cell>
          <cell r="AM35" t="e">
            <v>#DIV/0!</v>
          </cell>
          <cell r="AN35">
            <v>0</v>
          </cell>
          <cell r="AO35">
            <v>36000</v>
          </cell>
          <cell r="AP35">
            <v>0</v>
          </cell>
          <cell r="AQ35">
            <v>25902</v>
          </cell>
          <cell r="AR35">
            <v>0</v>
          </cell>
          <cell r="AS35">
            <v>0</v>
          </cell>
          <cell r="AT35">
            <v>0</v>
          </cell>
          <cell r="AU35">
            <v>1000.2059467112884</v>
          </cell>
          <cell r="AV35">
            <v>0</v>
          </cell>
          <cell r="AW35">
            <v>0</v>
          </cell>
          <cell r="AX35">
            <v>0</v>
          </cell>
          <cell r="AY35">
            <v>0.73870453966860294</v>
          </cell>
          <cell r="AZ35">
            <v>0</v>
          </cell>
          <cell r="BA35" t="e">
            <v>#DIV/0!</v>
          </cell>
          <cell r="BB35" t="e">
            <v>#DIV/0!</v>
          </cell>
          <cell r="BC35">
            <v>0.55730577734800091</v>
          </cell>
          <cell r="BD35" t="e">
            <v>#DIV/0!</v>
          </cell>
          <cell r="BE35">
            <v>0</v>
          </cell>
          <cell r="BF35">
            <v>0</v>
          </cell>
          <cell r="BG35">
            <v>5.2267719204784846E-2</v>
          </cell>
          <cell r="BH35">
            <v>0</v>
          </cell>
        </row>
        <row r="36">
          <cell r="B36">
            <v>2000</v>
          </cell>
          <cell r="C36" t="str">
            <v>Studeni</v>
          </cell>
          <cell r="D36">
            <v>0</v>
          </cell>
          <cell r="E36">
            <v>0</v>
          </cell>
          <cell r="F36">
            <v>120</v>
          </cell>
          <cell r="G36">
            <v>0</v>
          </cell>
          <cell r="H36">
            <v>720</v>
          </cell>
          <cell r="I36">
            <v>2184</v>
          </cell>
          <cell r="J36">
            <v>8784</v>
          </cell>
          <cell r="K36">
            <v>8040</v>
          </cell>
          <cell r="L36">
            <v>0</v>
          </cell>
          <cell r="M36">
            <v>0</v>
          </cell>
          <cell r="N36">
            <v>1</v>
          </cell>
          <cell r="O36">
            <v>0</v>
          </cell>
          <cell r="P36">
            <v>0</v>
          </cell>
          <cell r="Q36">
            <v>0</v>
          </cell>
          <cell r="R36">
            <v>4.62</v>
          </cell>
          <cell r="S36">
            <v>0</v>
          </cell>
          <cell r="T36">
            <v>0</v>
          </cell>
          <cell r="U36">
            <v>0</v>
          </cell>
          <cell r="V36">
            <v>115.38</v>
          </cell>
          <cell r="W36">
            <v>0</v>
          </cell>
          <cell r="X36" t="e">
            <v>#DIV/0!</v>
          </cell>
          <cell r="Y36" t="e">
            <v>#DIV/0!</v>
          </cell>
          <cell r="Z36">
            <v>0.96149999999999991</v>
          </cell>
          <cell r="AA36" t="e">
            <v>#DIV/0!</v>
          </cell>
          <cell r="AB36">
            <v>0</v>
          </cell>
          <cell r="AC36">
            <v>0</v>
          </cell>
          <cell r="AD36">
            <v>1.3135245901639343E-2</v>
          </cell>
          <cell r="AE36">
            <v>0</v>
          </cell>
          <cell r="AF36">
            <v>0</v>
          </cell>
          <cell r="AG36">
            <v>0</v>
          </cell>
          <cell r="AH36">
            <v>57.69</v>
          </cell>
          <cell r="AI36">
            <v>0</v>
          </cell>
          <cell r="AJ36" t="e">
            <v>#DIV/0!</v>
          </cell>
          <cell r="AK36" t="e">
            <v>#DIV/0!</v>
          </cell>
          <cell r="AL36">
            <v>4.62</v>
          </cell>
          <cell r="AM36" t="e">
            <v>#DIV/0!</v>
          </cell>
          <cell r="AN36">
            <v>0</v>
          </cell>
          <cell r="AO36">
            <v>34226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>
            <v>0</v>
          </cell>
          <cell r="AV36">
            <v>0</v>
          </cell>
          <cell r="AW36">
            <v>0</v>
          </cell>
          <cell r="AX36">
            <v>0</v>
          </cell>
          <cell r="AY36">
            <v>0</v>
          </cell>
          <cell r="AZ36">
            <v>0</v>
          </cell>
          <cell r="BA36" t="e">
            <v>#DIV/0!</v>
          </cell>
          <cell r="BB36" t="e">
            <v>#DIV/0!</v>
          </cell>
          <cell r="BC36">
            <v>0</v>
          </cell>
          <cell r="BD36" t="e">
            <v>#DIV/0!</v>
          </cell>
          <cell r="BE36">
            <v>0</v>
          </cell>
          <cell r="BF36">
            <v>0</v>
          </cell>
          <cell r="BG36">
            <v>0</v>
          </cell>
          <cell r="BH36">
            <v>0</v>
          </cell>
        </row>
        <row r="37">
          <cell r="B37">
            <v>2000</v>
          </cell>
          <cell r="C37" t="str">
            <v>Prosinac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744</v>
          </cell>
          <cell r="I37">
            <v>2208</v>
          </cell>
          <cell r="J37">
            <v>8784</v>
          </cell>
          <cell r="K37">
            <v>8784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 t="e">
            <v>#DIV/0!</v>
          </cell>
          <cell r="Y37" t="e">
            <v>#DIV/0!</v>
          </cell>
          <cell r="Z37" t="e">
            <v>#DIV/0!</v>
          </cell>
          <cell r="AA37" t="e">
            <v>#DIV/0!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 t="e">
            <v>#DIV/0!</v>
          </cell>
          <cell r="AK37" t="e">
            <v>#DIV/0!</v>
          </cell>
          <cell r="AL37" t="e">
            <v>#DIV/0!</v>
          </cell>
          <cell r="AM37" t="e">
            <v>#DIV/0!</v>
          </cell>
          <cell r="AN37">
            <v>0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>
            <v>0</v>
          </cell>
          <cell r="AV37">
            <v>0</v>
          </cell>
          <cell r="AW37">
            <v>0</v>
          </cell>
          <cell r="AX37">
            <v>0</v>
          </cell>
          <cell r="AY37">
            <v>0</v>
          </cell>
          <cell r="AZ37">
            <v>0</v>
          </cell>
          <cell r="BA37" t="e">
            <v>#DIV/0!</v>
          </cell>
          <cell r="BB37" t="e">
            <v>#DIV/0!</v>
          </cell>
          <cell r="BC37" t="e">
            <v>#DIV/0!</v>
          </cell>
          <cell r="BD37" t="e">
            <v>#DIV/0!</v>
          </cell>
          <cell r="BE37">
            <v>0</v>
          </cell>
          <cell r="BF37">
            <v>0</v>
          </cell>
          <cell r="BG37">
            <v>0</v>
          </cell>
          <cell r="BH37">
            <v>0</v>
          </cell>
        </row>
        <row r="38">
          <cell r="B38">
            <v>2001</v>
          </cell>
          <cell r="C38" t="str">
            <v>Siječanj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1464</v>
          </cell>
          <cell r="J38">
            <v>8040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 t="e">
            <v>#DIV/0!</v>
          </cell>
          <cell r="Y38" t="e">
            <v>#DIV/0!</v>
          </cell>
          <cell r="Z38" t="e">
            <v>#DIV/0!</v>
          </cell>
          <cell r="AA38" t="e">
            <v>#DIV/0!</v>
          </cell>
          <cell r="AB38" t="e">
            <v>#DIV/0!</v>
          </cell>
          <cell r="AC38">
            <v>0</v>
          </cell>
          <cell r="AD38">
            <v>0</v>
          </cell>
          <cell r="AE38" t="e">
            <v>#DIV/0!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 t="e">
            <v>#DIV/0!</v>
          </cell>
          <cell r="AK38" t="e">
            <v>#DIV/0!</v>
          </cell>
          <cell r="AL38" t="e">
            <v>#DIV/0!</v>
          </cell>
          <cell r="AM38" t="e">
            <v>#DIV/0!</v>
          </cell>
          <cell r="AN38">
            <v>0</v>
          </cell>
          <cell r="AP38">
            <v>0</v>
          </cell>
          <cell r="AQ38">
            <v>0</v>
          </cell>
          <cell r="AR38">
            <v>0</v>
          </cell>
          <cell r="AS38">
            <v>0</v>
          </cell>
          <cell r="AT38">
            <v>0</v>
          </cell>
          <cell r="AU38">
            <v>0</v>
          </cell>
          <cell r="AV38">
            <v>0</v>
          </cell>
          <cell r="AW38">
            <v>0</v>
          </cell>
          <cell r="AX38">
            <v>0</v>
          </cell>
          <cell r="AY38">
            <v>0</v>
          </cell>
          <cell r="AZ38">
            <v>0</v>
          </cell>
          <cell r="BA38" t="e">
            <v>#DIV/0!</v>
          </cell>
          <cell r="BB38" t="e">
            <v>#DIV/0!</v>
          </cell>
          <cell r="BC38" t="e">
            <v>#DIV/0!</v>
          </cell>
          <cell r="BD38" t="e">
            <v>#DIV/0!</v>
          </cell>
          <cell r="BE38" t="e">
            <v>#DIV/0!</v>
          </cell>
          <cell r="BF38">
            <v>0</v>
          </cell>
          <cell r="BG38">
            <v>0</v>
          </cell>
          <cell r="BH38" t="e">
            <v>#DIV/0!</v>
          </cell>
        </row>
        <row r="39">
          <cell r="B39">
            <v>2001</v>
          </cell>
          <cell r="C39" t="str">
            <v>Veljača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744</v>
          </cell>
          <cell r="J39">
            <v>7344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 t="e">
            <v>#DIV/0!</v>
          </cell>
          <cell r="Y39" t="e">
            <v>#DIV/0!</v>
          </cell>
          <cell r="Z39" t="e">
            <v>#DIV/0!</v>
          </cell>
          <cell r="AA39" t="e">
            <v>#DIV/0!</v>
          </cell>
          <cell r="AB39" t="e">
            <v>#DIV/0!</v>
          </cell>
          <cell r="AC39">
            <v>0</v>
          </cell>
          <cell r="AD39">
            <v>0</v>
          </cell>
          <cell r="AE39" t="e">
            <v>#DIV/0!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  <cell r="AJ39" t="e">
            <v>#DIV/0!</v>
          </cell>
          <cell r="AK39" t="e">
            <v>#DIV/0!</v>
          </cell>
          <cell r="AL39" t="e">
            <v>#DIV/0!</v>
          </cell>
          <cell r="AM39" t="e">
            <v>#DIV/0!</v>
          </cell>
          <cell r="AN39">
            <v>0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  <cell r="AU39">
            <v>0</v>
          </cell>
          <cell r="AV39">
            <v>0</v>
          </cell>
          <cell r="AW39">
            <v>0</v>
          </cell>
          <cell r="AX39">
            <v>0</v>
          </cell>
          <cell r="AY39">
            <v>0</v>
          </cell>
          <cell r="AZ39">
            <v>0</v>
          </cell>
          <cell r="BA39" t="e">
            <v>#DIV/0!</v>
          </cell>
          <cell r="BB39" t="e">
            <v>#DIV/0!</v>
          </cell>
          <cell r="BC39" t="e">
            <v>#DIV/0!</v>
          </cell>
          <cell r="BD39" t="e">
            <v>#DIV/0!</v>
          </cell>
          <cell r="BE39" t="e">
            <v>#DIV/0!</v>
          </cell>
          <cell r="BF39">
            <v>0</v>
          </cell>
          <cell r="BG39">
            <v>0</v>
          </cell>
          <cell r="BH39" t="e">
            <v>#DIV/0!</v>
          </cell>
        </row>
        <row r="40">
          <cell r="B40">
            <v>2001</v>
          </cell>
          <cell r="C40" t="str">
            <v>Ožujak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6600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 t="e">
            <v>#DIV/0!</v>
          </cell>
          <cell r="Y40" t="e">
            <v>#DIV/0!</v>
          </cell>
          <cell r="Z40" t="e">
            <v>#DIV/0!</v>
          </cell>
          <cell r="AA40" t="e">
            <v>#DIV/0!</v>
          </cell>
          <cell r="AB40" t="e">
            <v>#DIV/0!</v>
          </cell>
          <cell r="AC40" t="e">
            <v>#DIV/0!</v>
          </cell>
          <cell r="AD40">
            <v>0</v>
          </cell>
          <cell r="AE40" t="e">
            <v>#DIV/0!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 t="e">
            <v>#DIV/0!</v>
          </cell>
          <cell r="AK40" t="e">
            <v>#DIV/0!</v>
          </cell>
          <cell r="AL40" t="e">
            <v>#DIV/0!</v>
          </cell>
          <cell r="AM40" t="e">
            <v>#DIV/0!</v>
          </cell>
          <cell r="AN40">
            <v>0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T40">
            <v>0</v>
          </cell>
          <cell r="AU40">
            <v>0</v>
          </cell>
          <cell r="AV40">
            <v>0</v>
          </cell>
          <cell r="AW40">
            <v>0</v>
          </cell>
          <cell r="AX40">
            <v>0</v>
          </cell>
          <cell r="AY40">
            <v>0</v>
          </cell>
          <cell r="AZ40">
            <v>0</v>
          </cell>
          <cell r="BA40" t="e">
            <v>#DIV/0!</v>
          </cell>
          <cell r="BB40" t="e">
            <v>#DIV/0!</v>
          </cell>
          <cell r="BC40" t="e">
            <v>#DIV/0!</v>
          </cell>
          <cell r="BD40" t="e">
            <v>#DIV/0!</v>
          </cell>
          <cell r="BE40" t="e">
            <v>#DIV/0!</v>
          </cell>
          <cell r="BF40" t="e">
            <v>#DIV/0!</v>
          </cell>
          <cell r="BG40">
            <v>0</v>
          </cell>
          <cell r="BH40" t="e">
            <v>#DIV/0!</v>
          </cell>
        </row>
        <row r="41">
          <cell r="B41">
            <v>2001</v>
          </cell>
          <cell r="C41" t="str">
            <v>Travanj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5880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 t="e">
            <v>#DIV/0!</v>
          </cell>
          <cell r="Y41" t="e">
            <v>#DIV/0!</v>
          </cell>
          <cell r="Z41" t="e">
            <v>#DIV/0!</v>
          </cell>
          <cell r="AA41" t="e">
            <v>#DIV/0!</v>
          </cell>
          <cell r="AB41" t="e">
            <v>#DIV/0!</v>
          </cell>
          <cell r="AC41" t="e">
            <v>#DIV/0!</v>
          </cell>
          <cell r="AD41">
            <v>0</v>
          </cell>
          <cell r="AE41" t="e">
            <v>#DIV/0!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 t="e">
            <v>#DIV/0!</v>
          </cell>
          <cell r="AK41" t="e">
            <v>#DIV/0!</v>
          </cell>
          <cell r="AL41" t="e">
            <v>#DIV/0!</v>
          </cell>
          <cell r="AM41" t="e">
            <v>#DIV/0!</v>
          </cell>
          <cell r="AN41">
            <v>0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0</v>
          </cell>
          <cell r="BA41" t="e">
            <v>#DIV/0!</v>
          </cell>
          <cell r="BB41" t="e">
            <v>#DIV/0!</v>
          </cell>
          <cell r="BC41" t="e">
            <v>#DIV/0!</v>
          </cell>
          <cell r="BD41" t="e">
            <v>#DIV/0!</v>
          </cell>
          <cell r="BE41" t="e">
            <v>#DIV/0!</v>
          </cell>
          <cell r="BF41" t="e">
            <v>#DIV/0!</v>
          </cell>
          <cell r="BG41">
            <v>0</v>
          </cell>
          <cell r="BH41" t="e">
            <v>#DIV/0!</v>
          </cell>
        </row>
        <row r="42">
          <cell r="B42">
            <v>2001</v>
          </cell>
          <cell r="C42" t="str">
            <v>Svibanj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5136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 t="e">
            <v>#DIV/0!</v>
          </cell>
          <cell r="Y42" t="e">
            <v>#DIV/0!</v>
          </cell>
          <cell r="Z42" t="e">
            <v>#DIV/0!</v>
          </cell>
          <cell r="AA42" t="e">
            <v>#DIV/0!</v>
          </cell>
          <cell r="AB42" t="e">
            <v>#DIV/0!</v>
          </cell>
          <cell r="AC42" t="e">
            <v>#DIV/0!</v>
          </cell>
          <cell r="AD42">
            <v>0</v>
          </cell>
          <cell r="AE42" t="e">
            <v>#DIV/0!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 t="e">
            <v>#DIV/0!</v>
          </cell>
          <cell r="AK42" t="e">
            <v>#DIV/0!</v>
          </cell>
          <cell r="AL42" t="e">
            <v>#DIV/0!</v>
          </cell>
          <cell r="AM42" t="e">
            <v>#DIV/0!</v>
          </cell>
          <cell r="AN42">
            <v>0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T42">
            <v>0</v>
          </cell>
          <cell r="AU42">
            <v>0</v>
          </cell>
          <cell r="AV42">
            <v>0</v>
          </cell>
          <cell r="AW42">
            <v>0</v>
          </cell>
          <cell r="AX42">
            <v>0</v>
          </cell>
          <cell r="AY42">
            <v>0</v>
          </cell>
          <cell r="AZ42">
            <v>0</v>
          </cell>
          <cell r="BA42" t="e">
            <v>#DIV/0!</v>
          </cell>
          <cell r="BB42" t="e">
            <v>#DIV/0!</v>
          </cell>
          <cell r="BC42" t="e">
            <v>#DIV/0!</v>
          </cell>
          <cell r="BD42" t="e">
            <v>#DIV/0!</v>
          </cell>
          <cell r="BE42" t="e">
            <v>#DIV/0!</v>
          </cell>
          <cell r="BF42" t="e">
            <v>#DIV/0!</v>
          </cell>
          <cell r="BG42">
            <v>0</v>
          </cell>
          <cell r="BH42" t="e">
            <v>#DIV/0!</v>
          </cell>
        </row>
        <row r="43">
          <cell r="B43">
            <v>2001</v>
          </cell>
          <cell r="C43" t="str">
            <v>Lipanj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4416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 t="e">
            <v>#DIV/0!</v>
          </cell>
          <cell r="Y43" t="e">
            <v>#DIV/0!</v>
          </cell>
          <cell r="Z43" t="e">
            <v>#DIV/0!</v>
          </cell>
          <cell r="AA43" t="e">
            <v>#DIV/0!</v>
          </cell>
          <cell r="AB43" t="e">
            <v>#DIV/0!</v>
          </cell>
          <cell r="AC43" t="e">
            <v>#DIV/0!</v>
          </cell>
          <cell r="AD43">
            <v>0</v>
          </cell>
          <cell r="AE43" t="e">
            <v>#DIV/0!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 t="e">
            <v>#DIV/0!</v>
          </cell>
          <cell r="AK43" t="e">
            <v>#DIV/0!</v>
          </cell>
          <cell r="AL43" t="e">
            <v>#DIV/0!</v>
          </cell>
          <cell r="AM43" t="e">
            <v>#DIV/0!</v>
          </cell>
          <cell r="AN43">
            <v>0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T43">
            <v>0</v>
          </cell>
          <cell r="AU43">
            <v>0</v>
          </cell>
          <cell r="AV43">
            <v>0</v>
          </cell>
          <cell r="AW43">
            <v>0</v>
          </cell>
          <cell r="AX43">
            <v>0</v>
          </cell>
          <cell r="AY43">
            <v>0</v>
          </cell>
          <cell r="AZ43">
            <v>0</v>
          </cell>
          <cell r="BA43" t="e">
            <v>#DIV/0!</v>
          </cell>
          <cell r="BB43" t="e">
            <v>#DIV/0!</v>
          </cell>
          <cell r="BC43" t="e">
            <v>#DIV/0!</v>
          </cell>
          <cell r="BD43" t="e">
            <v>#DIV/0!</v>
          </cell>
          <cell r="BE43" t="e">
            <v>#DIV/0!</v>
          </cell>
          <cell r="BF43" t="e">
            <v>#DIV/0!</v>
          </cell>
          <cell r="BG43">
            <v>0</v>
          </cell>
          <cell r="BH43" t="e">
            <v>#DIV/0!</v>
          </cell>
        </row>
        <row r="44">
          <cell r="B44">
            <v>2001</v>
          </cell>
          <cell r="C44" t="str">
            <v>Srpanj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3672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 t="e">
            <v>#DIV/0!</v>
          </cell>
          <cell r="Y44" t="e">
            <v>#DIV/0!</v>
          </cell>
          <cell r="Z44" t="e">
            <v>#DIV/0!</v>
          </cell>
          <cell r="AA44" t="e">
            <v>#DIV/0!</v>
          </cell>
          <cell r="AB44" t="e">
            <v>#DIV/0!</v>
          </cell>
          <cell r="AC44" t="e">
            <v>#DIV/0!</v>
          </cell>
          <cell r="AD44">
            <v>0</v>
          </cell>
          <cell r="AE44" t="e">
            <v>#DIV/0!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 t="e">
            <v>#DIV/0!</v>
          </cell>
          <cell r="AK44" t="e">
            <v>#DIV/0!</v>
          </cell>
          <cell r="AL44" t="e">
            <v>#DIV/0!</v>
          </cell>
          <cell r="AM44" t="e">
            <v>#DIV/0!</v>
          </cell>
          <cell r="AN44">
            <v>0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  <cell r="AU44">
            <v>0</v>
          </cell>
          <cell r="AV44">
            <v>0</v>
          </cell>
          <cell r="AW44">
            <v>0</v>
          </cell>
          <cell r="AX44">
            <v>0</v>
          </cell>
          <cell r="AY44">
            <v>0</v>
          </cell>
          <cell r="AZ44">
            <v>0</v>
          </cell>
          <cell r="BA44" t="e">
            <v>#DIV/0!</v>
          </cell>
          <cell r="BB44" t="e">
            <v>#DIV/0!</v>
          </cell>
          <cell r="BC44" t="e">
            <v>#DIV/0!</v>
          </cell>
          <cell r="BD44" t="e">
            <v>#DIV/0!</v>
          </cell>
          <cell r="BE44" t="e">
            <v>#DIV/0!</v>
          </cell>
          <cell r="BF44" t="e">
            <v>#DIV/0!</v>
          </cell>
          <cell r="BG44">
            <v>0</v>
          </cell>
          <cell r="BH44" t="e">
            <v>#DIV/0!</v>
          </cell>
        </row>
        <row r="45">
          <cell r="B45">
            <v>2001</v>
          </cell>
          <cell r="C45" t="str">
            <v>Kolovoz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2928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 t="e">
            <v>#DIV/0!</v>
          </cell>
          <cell r="Y45" t="e">
            <v>#DIV/0!</v>
          </cell>
          <cell r="Z45" t="e">
            <v>#DIV/0!</v>
          </cell>
          <cell r="AA45" t="e">
            <v>#DIV/0!</v>
          </cell>
          <cell r="AB45" t="e">
            <v>#DIV/0!</v>
          </cell>
          <cell r="AC45" t="e">
            <v>#DIV/0!</v>
          </cell>
          <cell r="AD45">
            <v>0</v>
          </cell>
          <cell r="AE45" t="e">
            <v>#DIV/0!</v>
          </cell>
          <cell r="AF45">
            <v>0</v>
          </cell>
          <cell r="AG45">
            <v>0</v>
          </cell>
          <cell r="AH45">
            <v>0</v>
          </cell>
          <cell r="AI45">
            <v>0</v>
          </cell>
          <cell r="AJ45" t="e">
            <v>#DIV/0!</v>
          </cell>
          <cell r="AK45" t="e">
            <v>#DIV/0!</v>
          </cell>
          <cell r="AL45" t="e">
            <v>#DIV/0!</v>
          </cell>
          <cell r="AM45" t="e">
            <v>#DIV/0!</v>
          </cell>
          <cell r="AN45">
            <v>0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T45">
            <v>0</v>
          </cell>
          <cell r="AU45">
            <v>0</v>
          </cell>
          <cell r="AV45">
            <v>0</v>
          </cell>
          <cell r="AW45">
            <v>0</v>
          </cell>
          <cell r="AX45">
            <v>0</v>
          </cell>
          <cell r="AY45">
            <v>0</v>
          </cell>
          <cell r="AZ45">
            <v>0</v>
          </cell>
          <cell r="BA45" t="e">
            <v>#DIV/0!</v>
          </cell>
          <cell r="BB45" t="e">
            <v>#DIV/0!</v>
          </cell>
          <cell r="BC45" t="e">
            <v>#DIV/0!</v>
          </cell>
          <cell r="BD45" t="e">
            <v>#DIV/0!</v>
          </cell>
          <cell r="BE45" t="e">
            <v>#DIV/0!</v>
          </cell>
          <cell r="BF45" t="e">
            <v>#DIV/0!</v>
          </cell>
          <cell r="BG45">
            <v>0</v>
          </cell>
          <cell r="BH45" t="e">
            <v>#DIV/0!</v>
          </cell>
        </row>
        <row r="46">
          <cell r="B46">
            <v>2001</v>
          </cell>
          <cell r="C46" t="str">
            <v>Rujan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2208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 t="e">
            <v>#DIV/0!</v>
          </cell>
          <cell r="Y46" t="e">
            <v>#DIV/0!</v>
          </cell>
          <cell r="Z46" t="e">
            <v>#DIV/0!</v>
          </cell>
          <cell r="AA46" t="e">
            <v>#DIV/0!</v>
          </cell>
          <cell r="AB46" t="e">
            <v>#DIV/0!</v>
          </cell>
          <cell r="AC46" t="e">
            <v>#DIV/0!</v>
          </cell>
          <cell r="AD46">
            <v>0</v>
          </cell>
          <cell r="AE46" t="e">
            <v>#DIV/0!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  <cell r="AJ46" t="e">
            <v>#DIV/0!</v>
          </cell>
          <cell r="AK46" t="e">
            <v>#DIV/0!</v>
          </cell>
          <cell r="AL46" t="e">
            <v>#DIV/0!</v>
          </cell>
          <cell r="AM46" t="e">
            <v>#DIV/0!</v>
          </cell>
          <cell r="AN46">
            <v>0</v>
          </cell>
          <cell r="AP46">
            <v>0</v>
          </cell>
          <cell r="AQ46">
            <v>0</v>
          </cell>
          <cell r="AR46">
            <v>0</v>
          </cell>
          <cell r="AS46">
            <v>0</v>
          </cell>
          <cell r="AT46">
            <v>0</v>
          </cell>
          <cell r="AU46">
            <v>0</v>
          </cell>
          <cell r="AV46">
            <v>0</v>
          </cell>
          <cell r="AW46">
            <v>0</v>
          </cell>
          <cell r="AX46">
            <v>0</v>
          </cell>
          <cell r="AY46">
            <v>0</v>
          </cell>
          <cell r="AZ46">
            <v>0</v>
          </cell>
          <cell r="BA46" t="e">
            <v>#DIV/0!</v>
          </cell>
          <cell r="BB46" t="e">
            <v>#DIV/0!</v>
          </cell>
          <cell r="BC46" t="e">
            <v>#DIV/0!</v>
          </cell>
          <cell r="BD46" t="e">
            <v>#DIV/0!</v>
          </cell>
          <cell r="BE46" t="e">
            <v>#DIV/0!</v>
          </cell>
          <cell r="BF46" t="e">
            <v>#DIV/0!</v>
          </cell>
          <cell r="BG46">
            <v>0</v>
          </cell>
          <cell r="BH46" t="e">
            <v>#DIV/0!</v>
          </cell>
        </row>
        <row r="47">
          <cell r="B47">
            <v>2001</v>
          </cell>
          <cell r="C47" t="str">
            <v>Listopad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1464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 t="e">
            <v>#DIV/0!</v>
          </cell>
          <cell r="Y47" t="e">
            <v>#DIV/0!</v>
          </cell>
          <cell r="Z47" t="e">
            <v>#DIV/0!</v>
          </cell>
          <cell r="AA47" t="e">
            <v>#DIV/0!</v>
          </cell>
          <cell r="AB47" t="e">
            <v>#DIV/0!</v>
          </cell>
          <cell r="AC47" t="e">
            <v>#DIV/0!</v>
          </cell>
          <cell r="AD47">
            <v>0</v>
          </cell>
          <cell r="AE47" t="e">
            <v>#DIV/0!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 t="e">
            <v>#DIV/0!</v>
          </cell>
          <cell r="AK47" t="e">
            <v>#DIV/0!</v>
          </cell>
          <cell r="AL47" t="e">
            <v>#DIV/0!</v>
          </cell>
          <cell r="AM47" t="e">
            <v>#DIV/0!</v>
          </cell>
          <cell r="AN47">
            <v>0</v>
          </cell>
          <cell r="AP47">
            <v>0</v>
          </cell>
          <cell r="AQ47">
            <v>0</v>
          </cell>
          <cell r="AR47">
            <v>0</v>
          </cell>
          <cell r="AS47">
            <v>0</v>
          </cell>
          <cell r="AT47">
            <v>0</v>
          </cell>
          <cell r="AU47">
            <v>0</v>
          </cell>
          <cell r="AV47">
            <v>0</v>
          </cell>
          <cell r="AW47">
            <v>0</v>
          </cell>
          <cell r="AX47">
            <v>0</v>
          </cell>
          <cell r="AY47">
            <v>0</v>
          </cell>
          <cell r="AZ47">
            <v>0</v>
          </cell>
          <cell r="BA47" t="e">
            <v>#DIV/0!</v>
          </cell>
          <cell r="BB47" t="e">
            <v>#DIV/0!</v>
          </cell>
          <cell r="BC47" t="e">
            <v>#DIV/0!</v>
          </cell>
          <cell r="BD47" t="e">
            <v>#DIV/0!</v>
          </cell>
          <cell r="BE47" t="e">
            <v>#DIV/0!</v>
          </cell>
          <cell r="BF47" t="e">
            <v>#DIV/0!</v>
          </cell>
          <cell r="BG47">
            <v>0</v>
          </cell>
          <cell r="BH47" t="e">
            <v>#DIV/0!</v>
          </cell>
        </row>
        <row r="48">
          <cell r="B48">
            <v>2001</v>
          </cell>
          <cell r="C48" t="str">
            <v>Studeni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744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 t="e">
            <v>#DIV/0!</v>
          </cell>
          <cell r="Y48" t="e">
            <v>#DIV/0!</v>
          </cell>
          <cell r="Z48" t="e">
            <v>#DIV/0!</v>
          </cell>
          <cell r="AA48" t="e">
            <v>#DIV/0!</v>
          </cell>
          <cell r="AB48" t="e">
            <v>#DIV/0!</v>
          </cell>
          <cell r="AC48" t="e">
            <v>#DIV/0!</v>
          </cell>
          <cell r="AD48">
            <v>0</v>
          </cell>
          <cell r="AE48" t="e">
            <v>#DIV/0!</v>
          </cell>
          <cell r="AF48">
            <v>0</v>
          </cell>
          <cell r="AG48">
            <v>0</v>
          </cell>
          <cell r="AH48">
            <v>0</v>
          </cell>
          <cell r="AI48">
            <v>0</v>
          </cell>
          <cell r="AJ48" t="e">
            <v>#DIV/0!</v>
          </cell>
          <cell r="AK48" t="e">
            <v>#DIV/0!</v>
          </cell>
          <cell r="AL48" t="e">
            <v>#DIV/0!</v>
          </cell>
          <cell r="AM48" t="e">
            <v>#DIV/0!</v>
          </cell>
          <cell r="AN48">
            <v>0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  <cell r="AT48">
            <v>0</v>
          </cell>
          <cell r="AU48">
            <v>0</v>
          </cell>
          <cell r="AV48">
            <v>0</v>
          </cell>
          <cell r="AW48">
            <v>0</v>
          </cell>
          <cell r="AX48">
            <v>0</v>
          </cell>
          <cell r="AY48">
            <v>0</v>
          </cell>
          <cell r="AZ48">
            <v>0</v>
          </cell>
          <cell r="BA48" t="e">
            <v>#DIV/0!</v>
          </cell>
          <cell r="BB48" t="e">
            <v>#DIV/0!</v>
          </cell>
          <cell r="BC48" t="e">
            <v>#DIV/0!</v>
          </cell>
          <cell r="BD48" t="e">
            <v>#DIV/0!</v>
          </cell>
          <cell r="BE48" t="e">
            <v>#DIV/0!</v>
          </cell>
          <cell r="BF48" t="e">
            <v>#DIV/0!</v>
          </cell>
          <cell r="BG48">
            <v>0</v>
          </cell>
          <cell r="BH48" t="e">
            <v>#DIV/0!</v>
          </cell>
        </row>
        <row r="49">
          <cell r="B49">
            <v>2001</v>
          </cell>
          <cell r="C49" t="str">
            <v>Prosinac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 t="e">
            <v>#DIV/0!</v>
          </cell>
          <cell r="Y49" t="e">
            <v>#DIV/0!</v>
          </cell>
          <cell r="Z49" t="e">
            <v>#DIV/0!</v>
          </cell>
          <cell r="AA49" t="e">
            <v>#DIV/0!</v>
          </cell>
          <cell r="AB49" t="e">
            <v>#DIV/0!</v>
          </cell>
          <cell r="AC49" t="e">
            <v>#DIV/0!</v>
          </cell>
          <cell r="AD49" t="e">
            <v>#DIV/0!</v>
          </cell>
          <cell r="AE49" t="e">
            <v>#DIV/0!</v>
          </cell>
          <cell r="AF49">
            <v>0</v>
          </cell>
          <cell r="AG49">
            <v>0</v>
          </cell>
          <cell r="AH49">
            <v>0</v>
          </cell>
          <cell r="AI49">
            <v>0</v>
          </cell>
          <cell r="AJ49" t="e">
            <v>#DIV/0!</v>
          </cell>
          <cell r="AK49" t="e">
            <v>#DIV/0!</v>
          </cell>
          <cell r="AL49" t="e">
            <v>#DIV/0!</v>
          </cell>
          <cell r="AM49" t="e">
            <v>#DIV/0!</v>
          </cell>
          <cell r="AN49">
            <v>0</v>
          </cell>
          <cell r="AP49">
            <v>0</v>
          </cell>
          <cell r="AQ49">
            <v>0</v>
          </cell>
          <cell r="AR49">
            <v>0</v>
          </cell>
          <cell r="AS49">
            <v>0</v>
          </cell>
          <cell r="AT49">
            <v>0</v>
          </cell>
          <cell r="AU49">
            <v>0</v>
          </cell>
          <cell r="AV49">
            <v>0</v>
          </cell>
          <cell r="AW49">
            <v>0</v>
          </cell>
          <cell r="AX49">
            <v>0</v>
          </cell>
          <cell r="AY49">
            <v>0</v>
          </cell>
          <cell r="AZ49">
            <v>0</v>
          </cell>
          <cell r="BA49" t="e">
            <v>#DIV/0!</v>
          </cell>
          <cell r="BB49" t="e">
            <v>#DIV/0!</v>
          </cell>
          <cell r="BC49" t="e">
            <v>#DIV/0!</v>
          </cell>
          <cell r="BD49" t="e">
            <v>#DIV/0!</v>
          </cell>
          <cell r="BE49" t="e">
            <v>#DIV/0!</v>
          </cell>
          <cell r="BF49" t="e">
            <v>#DIV/0!</v>
          </cell>
          <cell r="BG49" t="e">
            <v>#DIV/0!</v>
          </cell>
          <cell r="BH49" t="e">
            <v>#DIV/0!</v>
          </cell>
        </row>
        <row r="50">
          <cell r="B50">
            <v>2002</v>
          </cell>
          <cell r="C50" t="str">
            <v>Siječanj</v>
          </cell>
          <cell r="X50" t="e">
            <v>#DIV/0!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  <cell r="AW50">
            <v>0</v>
          </cell>
          <cell r="AX50">
            <v>0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0</v>
          </cell>
          <cell r="BF50">
            <v>0</v>
          </cell>
          <cell r="BG50">
            <v>0</v>
          </cell>
          <cell r="BH50">
            <v>0</v>
          </cell>
        </row>
        <row r="51">
          <cell r="B51">
            <v>2002</v>
          </cell>
          <cell r="C51" t="str">
            <v>Veljača</v>
          </cell>
          <cell r="X51" t="e">
            <v>#DIV/0!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W51">
            <v>0</v>
          </cell>
          <cell r="AX51">
            <v>0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0</v>
          </cell>
          <cell r="BF51">
            <v>0</v>
          </cell>
          <cell r="BG51">
            <v>0</v>
          </cell>
          <cell r="BH51">
            <v>0</v>
          </cell>
        </row>
        <row r="52">
          <cell r="B52">
            <v>2002</v>
          </cell>
          <cell r="C52" t="str">
            <v>Ožujak</v>
          </cell>
          <cell r="X52" t="e">
            <v>#DIV/0!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0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W52">
            <v>0</v>
          </cell>
          <cell r="AX52">
            <v>0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0</v>
          </cell>
          <cell r="BF52">
            <v>0</v>
          </cell>
          <cell r="BG52">
            <v>0</v>
          </cell>
          <cell r="BH52">
            <v>0</v>
          </cell>
        </row>
        <row r="53">
          <cell r="B53">
            <v>2002</v>
          </cell>
          <cell r="C53" t="str">
            <v>Travanj</v>
          </cell>
          <cell r="X53" t="e">
            <v>#DIV/0!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0</v>
          </cell>
          <cell r="AJ53">
            <v>0</v>
          </cell>
          <cell r="AK53">
            <v>0</v>
          </cell>
          <cell r="AL53">
            <v>0</v>
          </cell>
          <cell r="AM53">
            <v>0</v>
          </cell>
          <cell r="AW53">
            <v>0</v>
          </cell>
          <cell r="AX53">
            <v>0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0</v>
          </cell>
          <cell r="BF53">
            <v>0</v>
          </cell>
          <cell r="BG53">
            <v>0</v>
          </cell>
          <cell r="BH53">
            <v>0</v>
          </cell>
        </row>
        <row r="54">
          <cell r="B54">
            <v>2002</v>
          </cell>
          <cell r="C54" t="str">
            <v>Svibanj</v>
          </cell>
          <cell r="X54" t="e">
            <v>#DIV/0!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0</v>
          </cell>
          <cell r="AJ54">
            <v>0</v>
          </cell>
          <cell r="AK54">
            <v>0</v>
          </cell>
          <cell r="AL54">
            <v>0</v>
          </cell>
          <cell r="AM54">
            <v>0</v>
          </cell>
          <cell r="AW54">
            <v>0</v>
          </cell>
          <cell r="AX54">
            <v>0</v>
          </cell>
          <cell r="AY54">
            <v>0</v>
          </cell>
          <cell r="AZ54">
            <v>0</v>
          </cell>
          <cell r="BA54">
            <v>0</v>
          </cell>
          <cell r="BB54">
            <v>0</v>
          </cell>
          <cell r="BC54">
            <v>0</v>
          </cell>
          <cell r="BD54">
            <v>0</v>
          </cell>
          <cell r="BE54">
            <v>0</v>
          </cell>
          <cell r="BF54">
            <v>0</v>
          </cell>
          <cell r="BG54">
            <v>0</v>
          </cell>
          <cell r="BH54">
            <v>0</v>
          </cell>
        </row>
        <row r="55">
          <cell r="B55">
            <v>2002</v>
          </cell>
          <cell r="C55" t="str">
            <v>Lipanj</v>
          </cell>
          <cell r="X55" t="e">
            <v>#DIV/0!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0</v>
          </cell>
          <cell r="BF55">
            <v>0</v>
          </cell>
          <cell r="BG55">
            <v>0</v>
          </cell>
          <cell r="BH55">
            <v>0</v>
          </cell>
        </row>
        <row r="56">
          <cell r="B56">
            <v>2002</v>
          </cell>
          <cell r="C56" t="str">
            <v>Srpanj</v>
          </cell>
          <cell r="X56" t="e">
            <v>#DIV/0!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  <cell r="AW56">
            <v>0</v>
          </cell>
          <cell r="AX56">
            <v>0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  <cell r="BE56">
            <v>0</v>
          </cell>
          <cell r="BF56">
            <v>0</v>
          </cell>
          <cell r="BG56">
            <v>0</v>
          </cell>
          <cell r="BH56">
            <v>0</v>
          </cell>
        </row>
        <row r="57">
          <cell r="B57">
            <v>2002</v>
          </cell>
          <cell r="C57" t="str">
            <v>Kolovoz</v>
          </cell>
          <cell r="X57" t="e">
            <v>#DIV/0!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  <cell r="AJ57">
            <v>0</v>
          </cell>
          <cell r="AK57">
            <v>0</v>
          </cell>
          <cell r="AL57">
            <v>0</v>
          </cell>
          <cell r="AM57">
            <v>0</v>
          </cell>
          <cell r="AW57">
            <v>0</v>
          </cell>
          <cell r="AX57">
            <v>0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0</v>
          </cell>
          <cell r="BF57">
            <v>0</v>
          </cell>
          <cell r="BG57">
            <v>0</v>
          </cell>
          <cell r="BH57">
            <v>0</v>
          </cell>
        </row>
        <row r="58">
          <cell r="B58">
            <v>2002</v>
          </cell>
          <cell r="C58" t="str">
            <v>Rujan</v>
          </cell>
          <cell r="X58" t="e">
            <v>#DIV/0!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W58">
            <v>0</v>
          </cell>
          <cell r="AX58">
            <v>0</v>
          </cell>
          <cell r="AY58">
            <v>0</v>
          </cell>
          <cell r="AZ58">
            <v>0</v>
          </cell>
          <cell r="BA58">
            <v>0</v>
          </cell>
          <cell r="BB58">
            <v>0</v>
          </cell>
          <cell r="BC58">
            <v>0</v>
          </cell>
          <cell r="BD58">
            <v>0</v>
          </cell>
          <cell r="BE58">
            <v>0</v>
          </cell>
          <cell r="BF58">
            <v>0</v>
          </cell>
          <cell r="BG58">
            <v>0</v>
          </cell>
          <cell r="BH58">
            <v>0</v>
          </cell>
        </row>
        <row r="59">
          <cell r="B59">
            <v>2002</v>
          </cell>
          <cell r="C59" t="str">
            <v>Listopad</v>
          </cell>
          <cell r="X59" t="e">
            <v>#DIV/0!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W59">
            <v>0</v>
          </cell>
          <cell r="AX59">
            <v>0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0</v>
          </cell>
          <cell r="BF59">
            <v>0</v>
          </cell>
          <cell r="BG59">
            <v>0</v>
          </cell>
          <cell r="BH59">
            <v>0</v>
          </cell>
        </row>
        <row r="60">
          <cell r="B60">
            <v>2002</v>
          </cell>
          <cell r="C60" t="str">
            <v>Studeni</v>
          </cell>
          <cell r="X60" t="e">
            <v>#DIV/0!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0</v>
          </cell>
          <cell r="AJ60">
            <v>0</v>
          </cell>
          <cell r="AK60">
            <v>0</v>
          </cell>
          <cell r="AL60">
            <v>0</v>
          </cell>
          <cell r="AM60">
            <v>0</v>
          </cell>
          <cell r="AW60">
            <v>0</v>
          </cell>
          <cell r="AX60">
            <v>0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0</v>
          </cell>
          <cell r="BF60">
            <v>0</v>
          </cell>
          <cell r="BG60">
            <v>0</v>
          </cell>
          <cell r="BH60">
            <v>0</v>
          </cell>
        </row>
        <row r="61">
          <cell r="B61">
            <v>2002</v>
          </cell>
          <cell r="C61" t="str">
            <v>Prosinac</v>
          </cell>
          <cell r="X61" t="e">
            <v>#DIV/0!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0</v>
          </cell>
          <cell r="AL61">
            <v>0</v>
          </cell>
          <cell r="AM61">
            <v>0</v>
          </cell>
          <cell r="AW61">
            <v>0</v>
          </cell>
          <cell r="AX61">
            <v>0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0</v>
          </cell>
          <cell r="BF61">
            <v>0</v>
          </cell>
          <cell r="BG61">
            <v>0</v>
          </cell>
          <cell r="BH61">
            <v>0</v>
          </cell>
        </row>
        <row r="62">
          <cell r="B62">
            <v>2003</v>
          </cell>
          <cell r="C62" t="str">
            <v>Siječanj</v>
          </cell>
        </row>
        <row r="63">
          <cell r="B63">
            <v>2003</v>
          </cell>
          <cell r="C63" t="str">
            <v>Veljača</v>
          </cell>
        </row>
        <row r="64">
          <cell r="B64">
            <v>2003</v>
          </cell>
          <cell r="C64" t="str">
            <v>Ožujak</v>
          </cell>
        </row>
        <row r="65">
          <cell r="B65">
            <v>2003</v>
          </cell>
          <cell r="C65" t="str">
            <v>Travanj</v>
          </cell>
        </row>
        <row r="66">
          <cell r="B66">
            <v>2003</v>
          </cell>
          <cell r="C66" t="str">
            <v>Svibanj</v>
          </cell>
        </row>
        <row r="67">
          <cell r="B67">
            <v>2003</v>
          </cell>
          <cell r="C67" t="str">
            <v>Lipanj</v>
          </cell>
        </row>
        <row r="68">
          <cell r="B68">
            <v>2003</v>
          </cell>
          <cell r="C68" t="str">
            <v>Srpanj</v>
          </cell>
        </row>
        <row r="69">
          <cell r="B69">
            <v>2003</v>
          </cell>
          <cell r="C69" t="str">
            <v>Kolovoz</v>
          </cell>
        </row>
        <row r="70">
          <cell r="B70">
            <v>2003</v>
          </cell>
          <cell r="C70" t="str">
            <v>Rujan</v>
          </cell>
        </row>
        <row r="71">
          <cell r="B71">
            <v>2003</v>
          </cell>
          <cell r="C71" t="str">
            <v>Listopad</v>
          </cell>
        </row>
        <row r="72">
          <cell r="B72">
            <v>2003</v>
          </cell>
          <cell r="C72" t="str">
            <v>Studeni</v>
          </cell>
        </row>
        <row r="73">
          <cell r="B73">
            <v>2003</v>
          </cell>
          <cell r="C73" t="str">
            <v>Prosinac</v>
          </cell>
        </row>
        <row r="74">
          <cell r="B74">
            <v>2004</v>
          </cell>
          <cell r="C74" t="str">
            <v>Siječanj</v>
          </cell>
        </row>
        <row r="75">
          <cell r="B75">
            <v>2004</v>
          </cell>
          <cell r="C75" t="str">
            <v>Veljača</v>
          </cell>
        </row>
        <row r="76">
          <cell r="B76">
            <v>2004</v>
          </cell>
          <cell r="C76" t="str">
            <v>Ožujak</v>
          </cell>
        </row>
        <row r="77">
          <cell r="B77">
            <v>2004</v>
          </cell>
          <cell r="C77" t="str">
            <v>Travanj</v>
          </cell>
        </row>
        <row r="78">
          <cell r="B78">
            <v>2004</v>
          </cell>
          <cell r="C78" t="str">
            <v>Svibanj</v>
          </cell>
        </row>
        <row r="79">
          <cell r="B79">
            <v>2004</v>
          </cell>
          <cell r="C79" t="str">
            <v>Lipanj</v>
          </cell>
        </row>
        <row r="80">
          <cell r="B80">
            <v>2004</v>
          </cell>
          <cell r="C80" t="str">
            <v>Srpanj</v>
          </cell>
        </row>
        <row r="81">
          <cell r="B81">
            <v>2004</v>
          </cell>
          <cell r="C81" t="str">
            <v>Kolovoz</v>
          </cell>
        </row>
        <row r="82">
          <cell r="B82">
            <v>2004</v>
          </cell>
          <cell r="C82" t="str">
            <v>Rujan</v>
          </cell>
        </row>
        <row r="83">
          <cell r="B83">
            <v>2004</v>
          </cell>
          <cell r="C83" t="str">
            <v>Listopad</v>
          </cell>
        </row>
        <row r="84">
          <cell r="B84">
            <v>2004</v>
          </cell>
          <cell r="C84" t="str">
            <v>Studeni</v>
          </cell>
        </row>
        <row r="85">
          <cell r="B85">
            <v>2004</v>
          </cell>
          <cell r="C85" t="str">
            <v>Prosinac</v>
          </cell>
        </row>
        <row r="86">
          <cell r="B86">
            <v>2005</v>
          </cell>
          <cell r="C86" t="str">
            <v>Siječanj</v>
          </cell>
        </row>
        <row r="87">
          <cell r="B87">
            <v>2005</v>
          </cell>
          <cell r="C87" t="str">
            <v>Veljača</v>
          </cell>
        </row>
        <row r="88">
          <cell r="B88">
            <v>2005</v>
          </cell>
          <cell r="C88" t="str">
            <v>Ožujak</v>
          </cell>
        </row>
        <row r="89">
          <cell r="B89">
            <v>2005</v>
          </cell>
          <cell r="C89" t="str">
            <v>Travanj</v>
          </cell>
        </row>
        <row r="90">
          <cell r="B90">
            <v>2005</v>
          </cell>
          <cell r="C90" t="str">
            <v>Svibanj</v>
          </cell>
        </row>
        <row r="91">
          <cell r="B91">
            <v>2005</v>
          </cell>
          <cell r="C91" t="str">
            <v>Lipanj</v>
          </cell>
        </row>
        <row r="92">
          <cell r="B92">
            <v>2005</v>
          </cell>
          <cell r="C92" t="str">
            <v>Srpanj</v>
          </cell>
        </row>
        <row r="93">
          <cell r="B93">
            <v>2005</v>
          </cell>
          <cell r="C93" t="str">
            <v>Kolovoz</v>
          </cell>
        </row>
        <row r="94">
          <cell r="B94">
            <v>2005</v>
          </cell>
          <cell r="C94" t="str">
            <v>Rujan</v>
          </cell>
        </row>
        <row r="95">
          <cell r="B95">
            <v>2005</v>
          </cell>
          <cell r="C95" t="str">
            <v>Listopad</v>
          </cell>
        </row>
        <row r="96">
          <cell r="B96">
            <v>2005</v>
          </cell>
          <cell r="C96" t="str">
            <v>Studeni</v>
          </cell>
        </row>
        <row r="97">
          <cell r="B97">
            <v>2005</v>
          </cell>
          <cell r="C97" t="str">
            <v>Prosinac</v>
          </cell>
        </row>
        <row r="98">
          <cell r="B98">
            <v>2006</v>
          </cell>
          <cell r="C98" t="str">
            <v>Siječanj</v>
          </cell>
        </row>
        <row r="99">
          <cell r="B99">
            <v>2006</v>
          </cell>
          <cell r="C99" t="str">
            <v>Veljača</v>
          </cell>
        </row>
        <row r="100">
          <cell r="B100">
            <v>2006</v>
          </cell>
          <cell r="C100" t="str">
            <v>Ožujak</v>
          </cell>
        </row>
        <row r="101">
          <cell r="B101">
            <v>2006</v>
          </cell>
          <cell r="C101" t="str">
            <v>Travanj</v>
          </cell>
        </row>
        <row r="102">
          <cell r="B102">
            <v>2006</v>
          </cell>
          <cell r="C102" t="str">
            <v>Svibanj</v>
          </cell>
        </row>
        <row r="103">
          <cell r="B103">
            <v>2006</v>
          </cell>
          <cell r="C103" t="str">
            <v>Lipanj</v>
          </cell>
        </row>
        <row r="104">
          <cell r="B104">
            <v>2006</v>
          </cell>
          <cell r="C104" t="str">
            <v>Srpanj</v>
          </cell>
        </row>
        <row r="105">
          <cell r="B105">
            <v>2006</v>
          </cell>
          <cell r="C105" t="str">
            <v>Kolovoz</v>
          </cell>
        </row>
        <row r="106">
          <cell r="B106">
            <v>2006</v>
          </cell>
          <cell r="C106" t="str">
            <v>Rujan</v>
          </cell>
        </row>
        <row r="107">
          <cell r="B107">
            <v>2006</v>
          </cell>
          <cell r="C107" t="str">
            <v>Listopad</v>
          </cell>
        </row>
        <row r="108">
          <cell r="B108">
            <v>2006</v>
          </cell>
          <cell r="C108" t="str">
            <v>Studeni</v>
          </cell>
        </row>
        <row r="109">
          <cell r="B109">
            <v>2006</v>
          </cell>
          <cell r="C109" t="str">
            <v>Prosinac</v>
          </cell>
        </row>
        <row r="110">
          <cell r="B110">
            <v>2007</v>
          </cell>
          <cell r="C110" t="str">
            <v>Siječanj</v>
          </cell>
        </row>
        <row r="111">
          <cell r="B111">
            <v>2007</v>
          </cell>
          <cell r="C111" t="str">
            <v>Veljača</v>
          </cell>
        </row>
        <row r="112">
          <cell r="B112">
            <v>2007</v>
          </cell>
          <cell r="C112" t="str">
            <v>Ožujak</v>
          </cell>
        </row>
        <row r="113">
          <cell r="B113">
            <v>2007</v>
          </cell>
          <cell r="C113" t="str">
            <v>Travanj</v>
          </cell>
        </row>
        <row r="114">
          <cell r="B114">
            <v>2007</v>
          </cell>
          <cell r="C114" t="str">
            <v>Svibanj</v>
          </cell>
        </row>
        <row r="115">
          <cell r="B115">
            <v>2007</v>
          </cell>
          <cell r="C115" t="str">
            <v>Lipanj</v>
          </cell>
        </row>
        <row r="116">
          <cell r="B116">
            <v>2007</v>
          </cell>
          <cell r="C116" t="str">
            <v>Srpanj</v>
          </cell>
        </row>
        <row r="117">
          <cell r="B117">
            <v>2007</v>
          </cell>
          <cell r="C117" t="str">
            <v>Kolovoz</v>
          </cell>
        </row>
        <row r="118">
          <cell r="B118">
            <v>2007</v>
          </cell>
          <cell r="C118" t="str">
            <v>Rujan</v>
          </cell>
        </row>
        <row r="119">
          <cell r="B119">
            <v>2007</v>
          </cell>
          <cell r="C119" t="str">
            <v>Listopad</v>
          </cell>
        </row>
        <row r="120">
          <cell r="B120">
            <v>2007</v>
          </cell>
          <cell r="C120" t="str">
            <v>Studeni</v>
          </cell>
        </row>
        <row r="121">
          <cell r="B121">
            <v>2007</v>
          </cell>
          <cell r="C121" t="str">
            <v>Prosinac</v>
          </cell>
        </row>
        <row r="122">
          <cell r="B122">
            <v>2008</v>
          </cell>
          <cell r="C122" t="str">
            <v>Siječanj</v>
          </cell>
        </row>
        <row r="123">
          <cell r="B123">
            <v>2008</v>
          </cell>
          <cell r="C123" t="str">
            <v>Veljača</v>
          </cell>
        </row>
        <row r="124">
          <cell r="B124">
            <v>2008</v>
          </cell>
          <cell r="C124" t="str">
            <v>Ožujak</v>
          </cell>
        </row>
        <row r="125">
          <cell r="B125">
            <v>2008</v>
          </cell>
          <cell r="C125" t="str">
            <v>Travanj</v>
          </cell>
        </row>
        <row r="126">
          <cell r="B126">
            <v>2008</v>
          </cell>
          <cell r="C126" t="str">
            <v>Svibanj</v>
          </cell>
        </row>
        <row r="127">
          <cell r="B127">
            <v>2008</v>
          </cell>
          <cell r="C127" t="str">
            <v>Lipanj</v>
          </cell>
        </row>
        <row r="128">
          <cell r="B128">
            <v>2008</v>
          </cell>
          <cell r="C128" t="str">
            <v>Srpanj</v>
          </cell>
        </row>
        <row r="129">
          <cell r="B129">
            <v>2008</v>
          </cell>
          <cell r="C129" t="str">
            <v>Kolovoz</v>
          </cell>
        </row>
        <row r="130">
          <cell r="B130">
            <v>2008</v>
          </cell>
          <cell r="C130" t="str">
            <v>Rujan</v>
          </cell>
        </row>
        <row r="131">
          <cell r="B131">
            <v>2008</v>
          </cell>
          <cell r="C131" t="str">
            <v>Listopad</v>
          </cell>
        </row>
        <row r="132">
          <cell r="B132">
            <v>2008</v>
          </cell>
          <cell r="C132" t="str">
            <v>Studeni</v>
          </cell>
        </row>
        <row r="133">
          <cell r="B133">
            <v>2008</v>
          </cell>
          <cell r="C133" t="str">
            <v>Prosinac</v>
          </cell>
        </row>
      </sheetData>
      <sheetData sheetId="3" refreshError="1"/>
      <sheetData sheetId="4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NEVNI"/>
      <sheetName val="TJEDNI"/>
      <sheetName val="MJESEČNI"/>
      <sheetName val="топография"/>
    </sheetNames>
    <sheetDataSet>
      <sheetData sheetId="0"/>
      <sheetData sheetId="1"/>
      <sheetData sheetId="2">
        <row r="10">
          <cell r="B10">
            <v>1998</v>
          </cell>
          <cell r="C10" t="str">
            <v>Rujan</v>
          </cell>
          <cell r="D10">
            <v>651.60000000000014</v>
          </cell>
          <cell r="H10">
            <v>720</v>
          </cell>
          <cell r="L10">
            <v>13</v>
          </cell>
          <cell r="M10">
            <v>13</v>
          </cell>
          <cell r="P10">
            <v>10.69</v>
          </cell>
          <cell r="Q10">
            <v>10.69</v>
          </cell>
          <cell r="T10">
            <v>610.2399999999999</v>
          </cell>
          <cell r="U10">
            <v>610.2399999999999</v>
          </cell>
          <cell r="X10">
            <v>0.93652547575199474</v>
          </cell>
          <cell r="Y10">
            <v>0.93652547575199474</v>
          </cell>
          <cell r="AB10">
            <v>0.8475555555555554</v>
          </cell>
          <cell r="AC10">
            <v>0.8475555555555554</v>
          </cell>
          <cell r="AF10">
            <v>43.58857142857142</v>
          </cell>
          <cell r="AG10">
            <v>43.58857142857142</v>
          </cell>
          <cell r="AH10">
            <v>0</v>
          </cell>
          <cell r="AI10">
            <v>0</v>
          </cell>
          <cell r="AJ10">
            <v>0.8223076923076923</v>
          </cell>
          <cell r="AK10">
            <v>0.8223076923076923</v>
          </cell>
          <cell r="AN10">
            <v>43067</v>
          </cell>
          <cell r="AO10">
            <v>43067</v>
          </cell>
          <cell r="AP10">
            <v>42623</v>
          </cell>
          <cell r="AS10">
            <v>69.846289984268495</v>
          </cell>
          <cell r="AT10">
            <v>69.846289984268495</v>
          </cell>
          <cell r="AU10">
            <v>0</v>
          </cell>
          <cell r="AV10">
            <v>0</v>
          </cell>
          <cell r="AW10">
            <v>0.94386878357119586</v>
          </cell>
          <cell r="AX10">
            <v>0.94386878357119586</v>
          </cell>
          <cell r="AY10">
            <v>0</v>
          </cell>
          <cell r="AZ10">
            <v>0</v>
          </cell>
          <cell r="BA10">
            <v>0.88395716158147075</v>
          </cell>
          <cell r="BB10">
            <v>0.88395716158147075</v>
          </cell>
          <cell r="BC10">
            <v>0</v>
          </cell>
          <cell r="BD10">
            <v>0</v>
          </cell>
          <cell r="BE10">
            <v>0.79998123123123122</v>
          </cell>
          <cell r="BF10">
            <v>0.79998123123123122</v>
          </cell>
          <cell r="BG10">
            <v>0</v>
          </cell>
          <cell r="BH10">
            <v>0</v>
          </cell>
        </row>
        <row r="11">
          <cell r="B11">
            <v>1998</v>
          </cell>
          <cell r="C11" t="str">
            <v>Listopad</v>
          </cell>
          <cell r="D11">
            <v>683.56999999999994</v>
          </cell>
          <cell r="H11">
            <v>744</v>
          </cell>
          <cell r="L11">
            <v>10</v>
          </cell>
          <cell r="M11">
            <v>10</v>
          </cell>
          <cell r="P11">
            <v>67.33</v>
          </cell>
          <cell r="Q11">
            <v>67.33</v>
          </cell>
          <cell r="T11">
            <v>615.74</v>
          </cell>
          <cell r="U11">
            <v>615.74</v>
          </cell>
          <cell r="X11">
            <v>0.90077095249937833</v>
          </cell>
          <cell r="Y11">
            <v>0.90077095249937833</v>
          </cell>
          <cell r="AB11">
            <v>0.82760752688172046</v>
          </cell>
          <cell r="AC11">
            <v>0.82760752688172046</v>
          </cell>
          <cell r="AF11">
            <v>55.976363636363637</v>
          </cell>
          <cell r="AG11">
            <v>55.976363636363637</v>
          </cell>
          <cell r="AH11">
            <v>0</v>
          </cell>
          <cell r="AI11">
            <v>0</v>
          </cell>
          <cell r="AJ11">
            <v>6.7329999999999997</v>
          </cell>
          <cell r="AK11">
            <v>6.7329999999999997</v>
          </cell>
          <cell r="AN11">
            <v>37594</v>
          </cell>
          <cell r="AO11">
            <v>37594</v>
          </cell>
          <cell r="AP11">
            <v>37416</v>
          </cell>
          <cell r="AS11">
            <v>60.765907688310001</v>
          </cell>
          <cell r="AT11">
            <v>60.765907688310001</v>
          </cell>
          <cell r="AU11">
            <v>0</v>
          </cell>
          <cell r="AV11">
            <v>0</v>
          </cell>
          <cell r="AW11">
            <v>0.8211609147068919</v>
          </cell>
          <cell r="AX11">
            <v>0.8211609147068919</v>
          </cell>
          <cell r="AY11">
            <v>0</v>
          </cell>
          <cell r="AZ11">
            <v>0</v>
          </cell>
          <cell r="BA11">
            <v>0.73967789929578776</v>
          </cell>
          <cell r="BB11">
            <v>0.73967789929578776</v>
          </cell>
          <cell r="BC11">
            <v>0</v>
          </cell>
          <cell r="BD11">
            <v>0</v>
          </cell>
          <cell r="BE11">
            <v>0.67959895379250224</v>
          </cell>
          <cell r="BF11">
            <v>0.67959895379250224</v>
          </cell>
          <cell r="BG11">
            <v>0</v>
          </cell>
          <cell r="BH11">
            <v>0</v>
          </cell>
        </row>
        <row r="12">
          <cell r="B12">
            <v>1998</v>
          </cell>
          <cell r="C12" t="str">
            <v>Studeni</v>
          </cell>
          <cell r="D12">
            <v>512.80000000000007</v>
          </cell>
          <cell r="E12">
            <v>1847.9700000000003</v>
          </cell>
          <cell r="H12">
            <v>720</v>
          </cell>
          <cell r="I12">
            <v>2184</v>
          </cell>
          <cell r="L12">
            <v>4</v>
          </cell>
          <cell r="M12">
            <v>27</v>
          </cell>
          <cell r="N12">
            <v>27</v>
          </cell>
          <cell r="P12">
            <v>8.19</v>
          </cell>
          <cell r="Q12">
            <v>8.19</v>
          </cell>
          <cell r="R12">
            <v>86.21</v>
          </cell>
          <cell r="T12">
            <v>504.61000000000007</v>
          </cell>
          <cell r="U12">
            <v>504.61000000000007</v>
          </cell>
          <cell r="V12">
            <v>1730.5900000000001</v>
          </cell>
          <cell r="X12">
            <v>0.98402886115444621</v>
          </cell>
          <cell r="Y12">
            <v>0.98402886115444621</v>
          </cell>
          <cell r="Z12">
            <v>0.93648165284068463</v>
          </cell>
          <cell r="AB12">
            <v>0.70084722222222229</v>
          </cell>
          <cell r="AC12">
            <v>0.70084722222222229</v>
          </cell>
          <cell r="AD12">
            <v>0.79239468864468876</v>
          </cell>
          <cell r="AF12">
            <v>100.92200000000001</v>
          </cell>
          <cell r="AG12">
            <v>100.92200000000001</v>
          </cell>
          <cell r="AH12">
            <v>61.806785714285716</v>
          </cell>
          <cell r="AI12">
            <v>0</v>
          </cell>
          <cell r="AJ12">
            <v>2.0474999999999999</v>
          </cell>
          <cell r="AK12">
            <v>2.0474999999999999</v>
          </cell>
          <cell r="AL12">
            <v>3.1929629629629628</v>
          </cell>
          <cell r="AN12">
            <v>33604</v>
          </cell>
          <cell r="AO12">
            <v>33604</v>
          </cell>
          <cell r="AP12">
            <v>32918</v>
          </cell>
          <cell r="AQ12">
            <v>112957</v>
          </cell>
          <cell r="AS12">
            <v>65.234537563663011</v>
          </cell>
          <cell r="AT12">
            <v>65.234537563663011</v>
          </cell>
          <cell r="AU12">
            <v>65.270803598772673</v>
          </cell>
          <cell r="AV12">
            <v>0</v>
          </cell>
          <cell r="AW12">
            <v>0.88154780491436502</v>
          </cell>
          <cell r="AX12">
            <v>0.88154780491436502</v>
          </cell>
          <cell r="AY12">
            <v>0.882037886469901</v>
          </cell>
          <cell r="AZ12">
            <v>0</v>
          </cell>
          <cell r="BA12">
            <v>0.86746848252308451</v>
          </cell>
          <cell r="BB12">
            <v>0.86746848252308451</v>
          </cell>
          <cell r="BC12">
            <v>0.82601229778943708</v>
          </cell>
          <cell r="BD12">
            <v>0</v>
          </cell>
          <cell r="BE12">
            <v>0.61783033033033019</v>
          </cell>
          <cell r="BF12">
            <v>0.61783033033033019</v>
          </cell>
          <cell r="BG12">
            <v>0.69892213642213652</v>
          </cell>
          <cell r="BH12">
            <v>0</v>
          </cell>
        </row>
        <row r="13">
          <cell r="B13">
            <v>1998</v>
          </cell>
          <cell r="C13" t="str">
            <v>Prosinac</v>
          </cell>
          <cell r="D13">
            <v>536.66000000000008</v>
          </cell>
          <cell r="E13">
            <v>1733.03</v>
          </cell>
          <cell r="H13">
            <v>744</v>
          </cell>
          <cell r="I13">
            <v>2208</v>
          </cell>
          <cell r="L13">
            <v>6</v>
          </cell>
          <cell r="M13">
            <v>20</v>
          </cell>
          <cell r="N13">
            <v>20</v>
          </cell>
          <cell r="P13">
            <v>10.270000000000001</v>
          </cell>
          <cell r="Q13">
            <v>10.270000000000001</v>
          </cell>
          <cell r="R13">
            <v>85.789999999999992</v>
          </cell>
          <cell r="T13">
            <v>238.39</v>
          </cell>
          <cell r="U13">
            <v>238.39</v>
          </cell>
          <cell r="V13">
            <v>1358.7400000000002</v>
          </cell>
          <cell r="X13">
            <v>0.444210487086796</v>
          </cell>
          <cell r="Y13">
            <v>0.444210487086796</v>
          </cell>
          <cell r="Z13">
            <v>0.78402566603001689</v>
          </cell>
          <cell r="AB13">
            <v>0.32041666666666663</v>
          </cell>
          <cell r="AC13">
            <v>0.32041666666666663</v>
          </cell>
          <cell r="AD13">
            <v>0.61537137681159426</v>
          </cell>
          <cell r="AF13">
            <v>34.055714285714281</v>
          </cell>
          <cell r="AG13">
            <v>34.055714285714281</v>
          </cell>
          <cell r="AH13">
            <v>64.701904761904771</v>
          </cell>
          <cell r="AI13">
            <v>0</v>
          </cell>
          <cell r="AJ13">
            <v>1.7116666666666669</v>
          </cell>
          <cell r="AK13">
            <v>1.7116666666666669</v>
          </cell>
          <cell r="AL13">
            <v>4.2894999999999994</v>
          </cell>
          <cell r="AN13">
            <v>14937</v>
          </cell>
          <cell r="AO13">
            <v>14937</v>
          </cell>
          <cell r="AP13">
            <v>12684</v>
          </cell>
          <cell r="AQ13">
            <v>83018</v>
          </cell>
          <cell r="AS13">
            <v>53.206929820881754</v>
          </cell>
          <cell r="AT13">
            <v>53.206929820881754</v>
          </cell>
          <cell r="AU13">
            <v>61.099253720358554</v>
          </cell>
          <cell r="AV13">
            <v>0</v>
          </cell>
          <cell r="AW13">
            <v>0.7190125651470507</v>
          </cell>
          <cell r="AX13">
            <v>0.7190125651470507</v>
          </cell>
          <cell r="AY13">
            <v>0.82566559081565616</v>
          </cell>
          <cell r="AZ13">
            <v>0</v>
          </cell>
          <cell r="BA13">
            <v>0.31939292178549805</v>
          </cell>
          <cell r="BB13">
            <v>0.31939292178549805</v>
          </cell>
          <cell r="BC13">
            <v>0.64734301475731226</v>
          </cell>
          <cell r="BD13">
            <v>0</v>
          </cell>
          <cell r="BE13">
            <v>0.23038360941586747</v>
          </cell>
          <cell r="BF13">
            <v>0.23038360941586747</v>
          </cell>
          <cell r="BG13">
            <v>0.50809097140618875</v>
          </cell>
          <cell r="BH13">
            <v>0</v>
          </cell>
        </row>
        <row r="14">
          <cell r="B14">
            <v>1999</v>
          </cell>
          <cell r="C14" t="str">
            <v>Siječanj</v>
          </cell>
          <cell r="D14">
            <v>676.71</v>
          </cell>
          <cell r="E14">
            <v>1726.17</v>
          </cell>
          <cell r="G14">
            <v>676.71</v>
          </cell>
          <cell r="H14">
            <v>744</v>
          </cell>
          <cell r="I14">
            <v>2208</v>
          </cell>
          <cell r="K14">
            <v>744</v>
          </cell>
          <cell r="L14">
            <v>10</v>
          </cell>
          <cell r="M14">
            <v>20</v>
          </cell>
          <cell r="N14">
            <v>20</v>
          </cell>
          <cell r="O14">
            <v>10</v>
          </cell>
          <cell r="P14">
            <v>10</v>
          </cell>
          <cell r="Q14">
            <v>27.729999999999997</v>
          </cell>
          <cell r="R14">
            <v>46.19</v>
          </cell>
          <cell r="S14">
            <v>27.729999999999997</v>
          </cell>
          <cell r="T14">
            <v>27.729999999999997</v>
          </cell>
          <cell r="U14">
            <v>294.63</v>
          </cell>
          <cell r="V14">
            <v>1037.6300000000001</v>
          </cell>
          <cell r="W14">
            <v>294.63</v>
          </cell>
          <cell r="X14">
            <v>294.63</v>
          </cell>
          <cell r="Y14">
            <v>0.43538591124706294</v>
          </cell>
          <cell r="Z14">
            <v>0.60111692359385227</v>
          </cell>
          <cell r="AA14">
            <v>0.43538591124706294</v>
          </cell>
          <cell r="AB14">
            <v>0.43538591124706294</v>
          </cell>
          <cell r="AC14">
            <v>0.39600806451612902</v>
          </cell>
          <cell r="AD14">
            <v>0.46994112318840586</v>
          </cell>
          <cell r="AE14">
            <v>0.39600806451612902</v>
          </cell>
          <cell r="AF14">
            <v>0.39600806451612902</v>
          </cell>
          <cell r="AG14">
            <v>26.784545454545455</v>
          </cell>
          <cell r="AH14">
            <v>49.410952380952388</v>
          </cell>
          <cell r="AI14">
            <v>0</v>
          </cell>
          <cell r="AJ14">
            <v>26.784545454545455</v>
          </cell>
          <cell r="AK14">
            <v>2.7729999999999997</v>
          </cell>
          <cell r="AL14">
            <v>2.3094999999999999</v>
          </cell>
          <cell r="AM14">
            <v>2.7729999999999997</v>
          </cell>
          <cell r="AN14">
            <v>2.7729999999999997</v>
          </cell>
          <cell r="AO14">
            <v>16136</v>
          </cell>
          <cell r="AP14">
            <v>16915</v>
          </cell>
          <cell r="AQ14">
            <v>62517</v>
          </cell>
          <cell r="AR14">
            <v>16915</v>
          </cell>
          <cell r="AS14">
            <v>16915</v>
          </cell>
          <cell r="AT14">
            <v>57.41099005532363</v>
          </cell>
          <cell r="AU14">
            <v>60.249800025057098</v>
          </cell>
          <cell r="AV14">
            <v>0</v>
          </cell>
          <cell r="AW14">
            <v>57.41099005532363</v>
          </cell>
          <cell r="AX14">
            <v>0.7758241899368058</v>
          </cell>
          <cell r="AY14">
            <v>0.81418648682509587</v>
          </cell>
          <cell r="AZ14">
            <v>0</v>
          </cell>
          <cell r="BA14">
            <v>0.7758241899368058</v>
          </cell>
          <cell r="BB14">
            <v>0.33778292190315062</v>
          </cell>
          <cell r="BC14">
            <v>0.48942127619198816</v>
          </cell>
          <cell r="BD14">
            <v>0</v>
          </cell>
          <cell r="BE14">
            <v>0.33778292190315062</v>
          </cell>
          <cell r="BF14">
            <v>0.3072326358616681</v>
          </cell>
          <cell r="BG14">
            <v>0.38261971210340778</v>
          </cell>
          <cell r="BH14">
            <v>0</v>
          </cell>
          <cell r="BI14">
            <v>0.3072326358616681</v>
          </cell>
        </row>
        <row r="15">
          <cell r="B15">
            <v>1999</v>
          </cell>
          <cell r="C15" t="str">
            <v>Veljača</v>
          </cell>
          <cell r="D15">
            <v>442.46000000000004</v>
          </cell>
          <cell r="E15">
            <v>1655.8300000000002</v>
          </cell>
          <cell r="G15">
            <v>1119.17</v>
          </cell>
          <cell r="H15">
            <v>672</v>
          </cell>
          <cell r="I15">
            <v>2160</v>
          </cell>
          <cell r="K15">
            <v>1416</v>
          </cell>
          <cell r="L15">
            <v>5</v>
          </cell>
          <cell r="M15">
            <v>21</v>
          </cell>
          <cell r="N15">
            <v>21</v>
          </cell>
          <cell r="O15">
            <v>15</v>
          </cell>
          <cell r="P15">
            <v>15</v>
          </cell>
          <cell r="Q15">
            <v>265.81</v>
          </cell>
          <cell r="R15">
            <v>303.81</v>
          </cell>
          <cell r="S15">
            <v>293.54000000000002</v>
          </cell>
          <cell r="T15">
            <v>293.54000000000002</v>
          </cell>
          <cell r="U15">
            <v>165.79000000000002</v>
          </cell>
          <cell r="V15">
            <v>698.81</v>
          </cell>
          <cell r="W15">
            <v>460.42</v>
          </cell>
          <cell r="X15">
            <v>460.42</v>
          </cell>
          <cell r="Y15">
            <v>0.37470053790173125</v>
          </cell>
          <cell r="Z15">
            <v>0.42203003931563016</v>
          </cell>
          <cell r="AA15">
            <v>0.41139415817078728</v>
          </cell>
          <cell r="AB15">
            <v>0.41139415817078728</v>
          </cell>
          <cell r="AC15">
            <v>0.24671130952380954</v>
          </cell>
          <cell r="AD15">
            <v>0.32352314814814814</v>
          </cell>
          <cell r="AE15">
            <v>0.3251553672316384</v>
          </cell>
          <cell r="AF15">
            <v>0.3251553672316384</v>
          </cell>
          <cell r="AG15">
            <v>27.631666666666671</v>
          </cell>
          <cell r="AH15">
            <v>31.764090909090907</v>
          </cell>
          <cell r="AI15">
            <v>0</v>
          </cell>
          <cell r="AJ15">
            <v>28.776250000000001</v>
          </cell>
          <cell r="AK15">
            <v>53.161999999999999</v>
          </cell>
          <cell r="AL15">
            <v>14.467142857142857</v>
          </cell>
          <cell r="AM15">
            <v>19.569333333333336</v>
          </cell>
          <cell r="AN15">
            <v>19.569333333333336</v>
          </cell>
          <cell r="AO15">
            <v>10250</v>
          </cell>
          <cell r="AP15">
            <v>10706</v>
          </cell>
          <cell r="AQ15">
            <v>40305</v>
          </cell>
          <cell r="AR15">
            <v>27621</v>
          </cell>
          <cell r="AS15">
            <v>27621</v>
          </cell>
          <cell r="AT15">
            <v>64.575668013752335</v>
          </cell>
          <cell r="AU15">
            <v>57.676621685436679</v>
          </cell>
          <cell r="AV15">
            <v>0</v>
          </cell>
          <cell r="AW15">
            <v>59.990877894096691</v>
          </cell>
          <cell r="AX15">
            <v>0.87264416234800457</v>
          </cell>
          <cell r="AY15">
            <v>0.77941380655995507</v>
          </cell>
          <cell r="AZ15">
            <v>0</v>
          </cell>
          <cell r="BA15">
            <v>0.81068753910941471</v>
          </cell>
          <cell r="BB15">
            <v>0.32698023702860302</v>
          </cell>
          <cell r="BC15">
            <v>0.32893603942564281</v>
          </cell>
          <cell r="BD15">
            <v>0</v>
          </cell>
          <cell r="BE15">
            <v>0.33351211769146488</v>
          </cell>
          <cell r="BF15">
            <v>0.21529118404118405</v>
          </cell>
          <cell r="BG15">
            <v>0.25215840840840842</v>
          </cell>
          <cell r="BH15">
            <v>0</v>
          </cell>
          <cell r="BI15">
            <v>0.26359940448923497</v>
          </cell>
        </row>
        <row r="16">
          <cell r="B16">
            <v>1999</v>
          </cell>
          <cell r="C16" t="str">
            <v>Ožujak</v>
          </cell>
          <cell r="D16">
            <v>724.81999999999994</v>
          </cell>
          <cell r="E16">
            <v>1843.99</v>
          </cell>
          <cell r="G16">
            <v>1843.99</v>
          </cell>
          <cell r="H16">
            <v>744</v>
          </cell>
          <cell r="I16">
            <v>2160</v>
          </cell>
          <cell r="K16">
            <v>2160</v>
          </cell>
          <cell r="L16">
            <v>9</v>
          </cell>
          <cell r="M16">
            <v>24</v>
          </cell>
          <cell r="N16">
            <v>24</v>
          </cell>
          <cell r="O16">
            <v>24</v>
          </cell>
          <cell r="P16">
            <v>24</v>
          </cell>
          <cell r="Q16">
            <v>136.19000000000003</v>
          </cell>
          <cell r="R16">
            <v>429.73</v>
          </cell>
          <cell r="S16">
            <v>429.73</v>
          </cell>
          <cell r="T16">
            <v>429.73</v>
          </cell>
          <cell r="U16">
            <v>574.41</v>
          </cell>
          <cell r="V16">
            <v>1034.83</v>
          </cell>
          <cell r="W16">
            <v>1034.83</v>
          </cell>
          <cell r="X16">
            <v>1034.83</v>
          </cell>
          <cell r="Y16">
            <v>0.79248641041913859</v>
          </cell>
          <cell r="Z16">
            <v>0.56119067890823704</v>
          </cell>
          <cell r="AA16">
            <v>0.56119067890823704</v>
          </cell>
          <cell r="AB16">
            <v>0.56119067890823704</v>
          </cell>
          <cell r="AC16">
            <v>0.77205645161290315</v>
          </cell>
          <cell r="AD16">
            <v>0.47908796296296291</v>
          </cell>
          <cell r="AE16">
            <v>0.47908796296296291</v>
          </cell>
          <cell r="AF16">
            <v>0.47908796296296291</v>
          </cell>
          <cell r="AG16">
            <v>57.440999999999995</v>
          </cell>
          <cell r="AH16">
            <v>41.3932</v>
          </cell>
          <cell r="AI16">
            <v>0</v>
          </cell>
          <cell r="AJ16">
            <v>41.3932</v>
          </cell>
          <cell r="AK16">
            <v>15.132222222222225</v>
          </cell>
          <cell r="AL16">
            <v>17.905416666666667</v>
          </cell>
          <cell r="AM16">
            <v>17.905416666666667</v>
          </cell>
          <cell r="AN16">
            <v>17.905416666666667</v>
          </cell>
          <cell r="AO16">
            <v>40272</v>
          </cell>
          <cell r="AP16">
            <v>39917</v>
          </cell>
          <cell r="AQ16">
            <v>67538</v>
          </cell>
          <cell r="AR16">
            <v>67538</v>
          </cell>
          <cell r="AS16">
            <v>67538</v>
          </cell>
          <cell r="AT16">
            <v>69.492174579133376</v>
          </cell>
          <cell r="AU16">
            <v>65.264826106703524</v>
          </cell>
          <cell r="AV16">
            <v>0</v>
          </cell>
          <cell r="AW16">
            <v>65.264826106703524</v>
          </cell>
          <cell r="AX16">
            <v>0.93908344025855917</v>
          </cell>
          <cell r="AY16">
            <v>0.88195710955004758</v>
          </cell>
          <cell r="AZ16">
            <v>0</v>
          </cell>
          <cell r="BA16">
            <v>0.88195710955004758</v>
          </cell>
          <cell r="BB16">
            <v>0.7442108646545611</v>
          </cell>
          <cell r="BC16">
            <v>0.49494610907633757</v>
          </cell>
          <cell r="BD16">
            <v>0</v>
          </cell>
          <cell r="BE16">
            <v>0.49494610907633757</v>
          </cell>
          <cell r="BF16">
            <v>0.72502542865446096</v>
          </cell>
          <cell r="BG16">
            <v>0.42253503503503503</v>
          </cell>
          <cell r="BH16">
            <v>0</v>
          </cell>
          <cell r="BI16">
            <v>0.42253503503503503</v>
          </cell>
        </row>
        <row r="17">
          <cell r="B17">
            <v>1999</v>
          </cell>
          <cell r="C17" t="str">
            <v>Travanj</v>
          </cell>
          <cell r="D17">
            <v>619.03</v>
          </cell>
          <cell r="E17">
            <v>1786.31</v>
          </cell>
          <cell r="G17">
            <v>2463.02</v>
          </cell>
          <cell r="H17">
            <v>720</v>
          </cell>
          <cell r="I17">
            <v>2136</v>
          </cell>
          <cell r="K17">
            <v>2880</v>
          </cell>
          <cell r="L17">
            <v>8</v>
          </cell>
          <cell r="M17">
            <v>22</v>
          </cell>
          <cell r="N17">
            <v>22</v>
          </cell>
          <cell r="O17">
            <v>32</v>
          </cell>
          <cell r="P17">
            <v>32</v>
          </cell>
          <cell r="Q17">
            <v>95.3</v>
          </cell>
          <cell r="R17">
            <v>497.3</v>
          </cell>
          <cell r="S17">
            <v>525.03</v>
          </cell>
          <cell r="T17">
            <v>525.03</v>
          </cell>
          <cell r="U17">
            <v>519.99</v>
          </cell>
          <cell r="V17">
            <v>1260.19</v>
          </cell>
          <cell r="W17">
            <v>1554.82</v>
          </cell>
          <cell r="X17">
            <v>1554.82</v>
          </cell>
          <cell r="Y17">
            <v>0.84000775406684658</v>
          </cell>
          <cell r="Z17">
            <v>0.70547105485610007</v>
          </cell>
          <cell r="AA17">
            <v>0.63126568196766564</v>
          </cell>
          <cell r="AB17">
            <v>0.63126568196766564</v>
          </cell>
          <cell r="AC17">
            <v>0.72220833333333334</v>
          </cell>
          <cell r="AD17">
            <v>0.5899765917602996</v>
          </cell>
          <cell r="AE17">
            <v>0.5398680555555555</v>
          </cell>
          <cell r="AF17">
            <v>0.5398680555555555</v>
          </cell>
          <cell r="AG17">
            <v>57.776666666666671</v>
          </cell>
          <cell r="AH17">
            <v>54.790869565217392</v>
          </cell>
          <cell r="AI17">
            <v>0</v>
          </cell>
          <cell r="AJ17">
            <v>47.115757575757577</v>
          </cell>
          <cell r="AK17">
            <v>11.9125</v>
          </cell>
          <cell r="AL17">
            <v>22.604545454545455</v>
          </cell>
          <cell r="AM17">
            <v>16.407187499999999</v>
          </cell>
          <cell r="AN17">
            <v>16.407187499999999</v>
          </cell>
          <cell r="AO17">
            <v>36219</v>
          </cell>
          <cell r="AP17">
            <v>35901</v>
          </cell>
          <cell r="AQ17">
            <v>86524</v>
          </cell>
          <cell r="AR17">
            <v>103439</v>
          </cell>
          <cell r="AS17">
            <v>103439</v>
          </cell>
          <cell r="AT17">
            <v>69.041712340621928</v>
          </cell>
          <cell r="AU17">
            <v>68.659487855005992</v>
          </cell>
          <cell r="AV17">
            <v>0</v>
          </cell>
          <cell r="AW17">
            <v>66.527958220244145</v>
          </cell>
          <cell r="AX17">
            <v>0.93299611271110716</v>
          </cell>
          <cell r="AY17">
            <v>0.92783091695954045</v>
          </cell>
          <cell r="AZ17">
            <v>0</v>
          </cell>
          <cell r="BA17">
            <v>0.8990264624357317</v>
          </cell>
          <cell r="BB17">
            <v>0.78372396919155563</v>
          </cell>
          <cell r="BC17">
            <v>0.65455785571554959</v>
          </cell>
          <cell r="BD17">
            <v>0</v>
          </cell>
          <cell r="BE17">
            <v>0.56752455291647008</v>
          </cell>
          <cell r="BF17">
            <v>0.6738175675675675</v>
          </cell>
          <cell r="BG17">
            <v>0.54739852211762319</v>
          </cell>
          <cell r="BH17">
            <v>0</v>
          </cell>
          <cell r="BI17">
            <v>0.48535566816816811</v>
          </cell>
        </row>
        <row r="18">
          <cell r="B18">
            <v>1999</v>
          </cell>
          <cell r="C18" t="str">
            <v>Svibanj</v>
          </cell>
          <cell r="D18">
            <v>734.43999999999994</v>
          </cell>
          <cell r="E18">
            <v>2078.29</v>
          </cell>
          <cell r="G18">
            <v>3197.46</v>
          </cell>
          <cell r="H18">
            <v>744</v>
          </cell>
          <cell r="I18">
            <v>2208</v>
          </cell>
          <cell r="K18">
            <v>3624</v>
          </cell>
          <cell r="L18">
            <v>7</v>
          </cell>
          <cell r="M18">
            <v>24</v>
          </cell>
          <cell r="N18">
            <v>24</v>
          </cell>
          <cell r="O18">
            <v>39</v>
          </cell>
          <cell r="P18">
            <v>39</v>
          </cell>
          <cell r="Q18">
            <v>28.689999999999998</v>
          </cell>
          <cell r="R18">
            <v>260.18</v>
          </cell>
          <cell r="S18">
            <v>553.72</v>
          </cell>
          <cell r="T18">
            <v>553.72</v>
          </cell>
          <cell r="U18">
            <v>696.63000000000011</v>
          </cell>
          <cell r="V18">
            <v>1791.0300000000002</v>
          </cell>
          <cell r="W18">
            <v>2251.4499999999998</v>
          </cell>
          <cell r="X18">
            <v>2251.4499999999998</v>
          </cell>
          <cell r="Y18">
            <v>0.94851859920483661</v>
          </cell>
          <cell r="Z18">
            <v>0.86178059847278299</v>
          </cell>
          <cell r="AA18">
            <v>0.70413703377055537</v>
          </cell>
          <cell r="AB18">
            <v>0.70413703377055537</v>
          </cell>
          <cell r="AC18">
            <v>0.9363306451612905</v>
          </cell>
          <cell r="AD18">
            <v>0.81115489130434792</v>
          </cell>
          <cell r="AE18">
            <v>0.62126103752759376</v>
          </cell>
          <cell r="AF18">
            <v>0.62126103752759376</v>
          </cell>
          <cell r="AG18">
            <v>87.078750000000014</v>
          </cell>
          <cell r="AH18">
            <v>71.641200000000012</v>
          </cell>
          <cell r="AI18">
            <v>0</v>
          </cell>
          <cell r="AJ18">
            <v>56.286249999999995</v>
          </cell>
          <cell r="AK18">
            <v>4.0985714285714279</v>
          </cell>
          <cell r="AL18">
            <v>10.840833333333334</v>
          </cell>
          <cell r="AM18">
            <v>14.197948717948719</v>
          </cell>
          <cell r="AN18">
            <v>14.197948717948719</v>
          </cell>
          <cell r="AO18">
            <v>48059</v>
          </cell>
          <cell r="AP18">
            <v>47922</v>
          </cell>
          <cell r="AQ18">
            <v>123740</v>
          </cell>
          <cell r="AR18">
            <v>151361</v>
          </cell>
          <cell r="AS18">
            <v>151361</v>
          </cell>
          <cell r="AT18">
            <v>68.791180397054376</v>
          </cell>
          <cell r="AU18">
            <v>69.088736648744018</v>
          </cell>
          <cell r="AV18">
            <v>0</v>
          </cell>
          <cell r="AW18">
            <v>67.228230695773846</v>
          </cell>
          <cell r="AX18">
            <v>0.92961054590614023</v>
          </cell>
          <cell r="AY18">
            <v>0.93363157633437865</v>
          </cell>
          <cell r="AZ18">
            <v>0</v>
          </cell>
          <cell r="BA18">
            <v>0.9084896039969439</v>
          </cell>
          <cell r="BB18">
            <v>0.88175289280893554</v>
          </cell>
          <cell r="BC18">
            <v>0.80458557860652857</v>
          </cell>
          <cell r="BD18">
            <v>0</v>
          </cell>
          <cell r="BE18">
            <v>0.63970117496979451</v>
          </cell>
          <cell r="BF18">
            <v>0.8704228421970357</v>
          </cell>
          <cell r="BG18">
            <v>0.75731981981981988</v>
          </cell>
          <cell r="BH18">
            <v>0</v>
          </cell>
          <cell r="BI18">
            <v>0.56440919396217415</v>
          </cell>
        </row>
        <row r="19">
          <cell r="B19">
            <v>1999</v>
          </cell>
          <cell r="C19" t="str">
            <v>Lipanj</v>
          </cell>
          <cell r="D19">
            <v>699.6099999999999</v>
          </cell>
          <cell r="E19">
            <v>2053.08</v>
          </cell>
          <cell r="G19">
            <v>3897.0699999999997</v>
          </cell>
          <cell r="H19">
            <v>720</v>
          </cell>
          <cell r="I19">
            <v>2184</v>
          </cell>
          <cell r="K19">
            <v>4344</v>
          </cell>
          <cell r="L19">
            <v>17</v>
          </cell>
          <cell r="M19">
            <v>32</v>
          </cell>
          <cell r="N19">
            <v>32</v>
          </cell>
          <cell r="O19">
            <v>56</v>
          </cell>
          <cell r="P19">
            <v>56</v>
          </cell>
          <cell r="Q19">
            <v>105.89</v>
          </cell>
          <cell r="R19">
            <v>229.88</v>
          </cell>
          <cell r="S19">
            <v>659.61</v>
          </cell>
          <cell r="T19">
            <v>659.61</v>
          </cell>
          <cell r="U19">
            <v>585.64999999999986</v>
          </cell>
          <cell r="V19">
            <v>1802.27</v>
          </cell>
          <cell r="W19">
            <v>2837.0999999999995</v>
          </cell>
          <cell r="X19">
            <v>2837.0999999999995</v>
          </cell>
          <cell r="Y19">
            <v>0.83710924658023744</v>
          </cell>
          <cell r="Z19">
            <v>0.87783720069359206</v>
          </cell>
          <cell r="AA19">
            <v>0.72800847816436443</v>
          </cell>
          <cell r="AB19">
            <v>0.72800847816436443</v>
          </cell>
          <cell r="AC19">
            <v>0.81340277777777759</v>
          </cell>
          <cell r="AD19">
            <v>0.82521520146520144</v>
          </cell>
          <cell r="AE19">
            <v>0.65310773480662976</v>
          </cell>
          <cell r="AF19">
            <v>0.65310773480662976</v>
          </cell>
          <cell r="AG19">
            <v>32.536111111111104</v>
          </cell>
          <cell r="AH19">
            <v>54.614242424242427</v>
          </cell>
          <cell r="AI19">
            <v>0</v>
          </cell>
          <cell r="AJ19">
            <v>49.773684210526305</v>
          </cell>
          <cell r="AK19">
            <v>6.2288235294117644</v>
          </cell>
          <cell r="AL19">
            <v>7.1837499999999999</v>
          </cell>
          <cell r="AM19">
            <v>11.77875</v>
          </cell>
          <cell r="AN19">
            <v>11.77875</v>
          </cell>
          <cell r="AO19">
            <v>41308</v>
          </cell>
          <cell r="AP19">
            <v>41182</v>
          </cell>
          <cell r="AQ19">
            <v>125005</v>
          </cell>
          <cell r="AR19">
            <v>192543</v>
          </cell>
          <cell r="AS19">
            <v>192543</v>
          </cell>
          <cell r="AT19">
            <v>70.318449585930182</v>
          </cell>
          <cell r="AU19">
            <v>69.359751868476977</v>
          </cell>
          <cell r="AV19">
            <v>0</v>
          </cell>
          <cell r="AW19">
            <v>67.866130908321892</v>
          </cell>
          <cell r="AX19">
            <v>0.95024931872878626</v>
          </cell>
          <cell r="AY19">
            <v>0.93729394416860778</v>
          </cell>
          <cell r="AZ19">
            <v>0</v>
          </cell>
          <cell r="BA19">
            <v>0.917109877139485</v>
          </cell>
          <cell r="BB19">
            <v>0.79546249126443813</v>
          </cell>
          <cell r="BC19">
            <v>0.82279149217602665</v>
          </cell>
          <cell r="BD19">
            <v>0</v>
          </cell>
          <cell r="BE19">
            <v>0.66766376596582366</v>
          </cell>
          <cell r="BF19">
            <v>0.77293543543543552</v>
          </cell>
          <cell r="BG19">
            <v>0.77346921096921095</v>
          </cell>
          <cell r="BH19">
            <v>0</v>
          </cell>
          <cell r="BI19">
            <v>0.59897155442735561</v>
          </cell>
        </row>
        <row r="20">
          <cell r="B20">
            <v>1999</v>
          </cell>
          <cell r="C20" t="str">
            <v>Srpanj</v>
          </cell>
          <cell r="D20">
            <v>669.88999999999987</v>
          </cell>
          <cell r="E20">
            <v>2103.9399999999996</v>
          </cell>
          <cell r="G20">
            <v>4566.9599999999991</v>
          </cell>
          <cell r="H20">
            <v>744</v>
          </cell>
          <cell r="I20">
            <v>2208</v>
          </cell>
          <cell r="K20">
            <v>5088</v>
          </cell>
          <cell r="L20">
            <v>12</v>
          </cell>
          <cell r="M20">
            <v>36</v>
          </cell>
          <cell r="N20">
            <v>36</v>
          </cell>
          <cell r="O20">
            <v>68</v>
          </cell>
          <cell r="P20">
            <v>68</v>
          </cell>
          <cell r="Q20">
            <v>69.11999999999999</v>
          </cell>
          <cell r="R20">
            <v>203.7</v>
          </cell>
          <cell r="S20">
            <v>728.73</v>
          </cell>
          <cell r="T20">
            <v>728.73</v>
          </cell>
          <cell r="U20">
            <v>600.77</v>
          </cell>
          <cell r="V20">
            <v>1883.05</v>
          </cell>
          <cell r="W20">
            <v>3437.8699999999994</v>
          </cell>
          <cell r="X20">
            <v>3437.8699999999994</v>
          </cell>
          <cell r="Y20">
            <v>0.89681888071175875</v>
          </cell>
          <cell r="Z20">
            <v>0.89501126457978852</v>
          </cell>
          <cell r="AA20">
            <v>0.7527698950724333</v>
          </cell>
          <cell r="AB20">
            <v>0.7527698950724333</v>
          </cell>
          <cell r="AC20">
            <v>0.80748655913978495</v>
          </cell>
          <cell r="AD20">
            <v>0.85283061594202891</v>
          </cell>
          <cell r="AE20">
            <v>0.6756819968553458</v>
          </cell>
          <cell r="AF20">
            <v>0.6756819968553458</v>
          </cell>
          <cell r="AG20">
            <v>46.213076923076919</v>
          </cell>
          <cell r="AH20">
            <v>50.893243243243241</v>
          </cell>
          <cell r="AI20">
            <v>0</v>
          </cell>
          <cell r="AJ20">
            <v>49.824202898550716</v>
          </cell>
          <cell r="AK20">
            <v>5.7599999999999989</v>
          </cell>
          <cell r="AL20">
            <v>5.6583333333333332</v>
          </cell>
          <cell r="AM20">
            <v>10.716617647058824</v>
          </cell>
          <cell r="AN20">
            <v>10.716617647058824</v>
          </cell>
          <cell r="AO20">
            <v>43234</v>
          </cell>
          <cell r="AP20">
            <v>43125</v>
          </cell>
          <cell r="AQ20">
            <v>132229</v>
          </cell>
          <cell r="AR20">
            <v>235668</v>
          </cell>
          <cell r="AS20">
            <v>235668</v>
          </cell>
          <cell r="AT20">
            <v>71.782878639079854</v>
          </cell>
          <cell r="AU20">
            <v>70.220652664560163</v>
          </cell>
          <cell r="AV20">
            <v>0</v>
          </cell>
          <cell r="AW20">
            <v>68.550585100658267</v>
          </cell>
          <cell r="AX20">
            <v>0.97003890052810615</v>
          </cell>
          <cell r="AY20">
            <v>0.94892773871027247</v>
          </cell>
          <cell r="AZ20">
            <v>0</v>
          </cell>
          <cell r="BA20">
            <v>0.92635925811700359</v>
          </cell>
          <cell r="BB20">
            <v>0.86994920101848128</v>
          </cell>
          <cell r="BC20">
            <v>0.84930101541792014</v>
          </cell>
          <cell r="BD20">
            <v>0</v>
          </cell>
          <cell r="BE20">
            <v>0.69733536153211395</v>
          </cell>
          <cell r="BF20">
            <v>0.78329337401918053</v>
          </cell>
          <cell r="BG20">
            <v>0.80927462788875837</v>
          </cell>
          <cell r="BH20">
            <v>0</v>
          </cell>
          <cell r="BI20">
            <v>0.62592427332993372</v>
          </cell>
        </row>
        <row r="21">
          <cell r="B21">
            <v>1999</v>
          </cell>
          <cell r="C21" t="str">
            <v>Kolovoz</v>
          </cell>
          <cell r="D21">
            <v>624.90000000000009</v>
          </cell>
          <cell r="E21">
            <v>1994.3999999999999</v>
          </cell>
          <cell r="F21">
            <v>7576.489999999998</v>
          </cell>
          <cell r="G21">
            <v>5191.8599999999988</v>
          </cell>
          <cell r="H21">
            <v>744</v>
          </cell>
          <cell r="I21">
            <v>2208</v>
          </cell>
          <cell r="J21">
            <v>8760</v>
          </cell>
          <cell r="K21">
            <v>5832</v>
          </cell>
          <cell r="L21">
            <v>5</v>
          </cell>
          <cell r="M21">
            <v>34</v>
          </cell>
          <cell r="N21">
            <v>106</v>
          </cell>
          <cell r="O21">
            <v>73</v>
          </cell>
          <cell r="P21">
            <v>78.67</v>
          </cell>
          <cell r="Q21">
            <v>253.68</v>
          </cell>
          <cell r="R21">
            <v>903.88</v>
          </cell>
          <cell r="S21">
            <v>807.4</v>
          </cell>
          <cell r="T21">
            <v>545.07000000000005</v>
          </cell>
          <cell r="U21">
            <v>1731.4899999999998</v>
          </cell>
          <cell r="V21">
            <v>5951.92</v>
          </cell>
          <cell r="W21">
            <v>3982.9399999999996</v>
          </cell>
          <cell r="X21">
            <v>0.8722515602496399</v>
          </cell>
          <cell r="Y21">
            <v>0.86817589249899718</v>
          </cell>
          <cell r="Z21">
            <v>0.78557749036823143</v>
          </cell>
          <cell r="AA21">
            <v>0.76715088619492833</v>
          </cell>
          <cell r="AB21">
            <v>0.73262096774193552</v>
          </cell>
          <cell r="AC21">
            <v>0.7841893115942028</v>
          </cell>
          <cell r="AD21">
            <v>0.67944292237442927</v>
          </cell>
          <cell r="AE21">
            <v>0.68294581618655681</v>
          </cell>
          <cell r="AF21">
            <v>90.845000000000013</v>
          </cell>
          <cell r="AG21">
            <v>49.471142857142851</v>
          </cell>
          <cell r="AH21">
            <v>55.625420560747664</v>
          </cell>
          <cell r="AI21">
            <v>53.823513513513511</v>
          </cell>
          <cell r="AJ21">
            <v>15.734</v>
          </cell>
          <cell r="AK21">
            <v>7.4611764705882351</v>
          </cell>
          <cell r="AL21">
            <v>8.5271698113207552</v>
          </cell>
          <cell r="AM21">
            <v>11.06027397260274</v>
          </cell>
          <cell r="AN21">
            <v>39816</v>
          </cell>
          <cell r="AO21">
            <v>39675</v>
          </cell>
          <cell r="AP21">
            <v>123982</v>
          </cell>
          <cell r="AQ21">
            <v>400984</v>
          </cell>
          <cell r="AR21">
            <v>275343</v>
          </cell>
          <cell r="AS21">
            <v>72.788816115361328</v>
          </cell>
          <cell r="AT21">
            <v>71.604225262635083</v>
          </cell>
          <cell r="AU21">
            <v>67.370529173779218</v>
          </cell>
          <cell r="AV21">
            <v>69.130591974772415</v>
          </cell>
          <cell r="AW21">
            <v>0.9836326502075855</v>
          </cell>
          <cell r="AX21">
            <v>0.96762466571128491</v>
          </cell>
          <cell r="AY21">
            <v>0.91041255640242191</v>
          </cell>
          <cell r="AZ21">
            <v>0.93419718884827585</v>
          </cell>
          <cell r="BA21">
            <v>0.85797511385605474</v>
          </cell>
          <cell r="BB21">
            <v>0.84006840775793856</v>
          </cell>
          <cell r="BC21">
            <v>0.71519961125834053</v>
          </cell>
          <cell r="BD21">
            <v>0.71667020130576564</v>
          </cell>
          <cell r="BE21">
            <v>0.72062990409764605</v>
          </cell>
          <cell r="BF21">
            <v>0.75880092048570313</v>
          </cell>
          <cell r="BG21">
            <v>0.61857336788843642</v>
          </cell>
          <cell r="BH21">
            <v>0.63800606161717266</v>
          </cell>
          <cell r="BI21">
            <v>0.63800606161717266</v>
          </cell>
        </row>
        <row r="22">
          <cell r="B22">
            <v>1999</v>
          </cell>
          <cell r="C22" t="str">
            <v>Rujan</v>
          </cell>
          <cell r="D22">
            <v>658.46999999999991</v>
          </cell>
          <cell r="E22">
            <v>1953.2599999999998</v>
          </cell>
          <cell r="F22">
            <v>7583.3599999999979</v>
          </cell>
          <cell r="G22">
            <v>5850.329999999999</v>
          </cell>
          <cell r="H22">
            <v>720</v>
          </cell>
          <cell r="I22">
            <v>2208</v>
          </cell>
          <cell r="J22">
            <v>8760</v>
          </cell>
          <cell r="K22">
            <v>6552</v>
          </cell>
          <cell r="L22">
            <v>13</v>
          </cell>
          <cell r="M22">
            <v>30</v>
          </cell>
          <cell r="N22">
            <v>106</v>
          </cell>
          <cell r="O22">
            <v>86</v>
          </cell>
          <cell r="P22">
            <v>25.13</v>
          </cell>
          <cell r="Q22">
            <v>172.92</v>
          </cell>
          <cell r="R22">
            <v>918.31999999999994</v>
          </cell>
          <cell r="S22">
            <v>832.53</v>
          </cell>
          <cell r="T22">
            <v>602.26000000000022</v>
          </cell>
          <cell r="U22">
            <v>1748.1000000000004</v>
          </cell>
          <cell r="V22">
            <v>5943.9400000000005</v>
          </cell>
          <cell r="W22">
            <v>4585.2</v>
          </cell>
          <cell r="X22">
            <v>0.91463544276884334</v>
          </cell>
          <cell r="Y22">
            <v>0.89496533999569983</v>
          </cell>
          <cell r="Z22">
            <v>0.78381350746898504</v>
          </cell>
          <cell r="AA22">
            <v>0.78375066021916717</v>
          </cell>
          <cell r="AB22">
            <v>0.83647222222222251</v>
          </cell>
          <cell r="AC22">
            <v>0.79171195652173931</v>
          </cell>
          <cell r="AD22">
            <v>0.67853196347031974</v>
          </cell>
          <cell r="AE22">
            <v>0.69981684981684977</v>
          </cell>
          <cell r="AF22">
            <v>43.018571428571441</v>
          </cell>
          <cell r="AG22">
            <v>56.390322580645176</v>
          </cell>
          <cell r="AH22">
            <v>55.550841121495331</v>
          </cell>
          <cell r="AI22">
            <v>52.703448275862065</v>
          </cell>
          <cell r="AJ22">
            <v>1.9330769230769229</v>
          </cell>
          <cell r="AK22">
            <v>5.7639999999999993</v>
          </cell>
          <cell r="AL22">
            <v>8.6633962264150934</v>
          </cell>
          <cell r="AM22">
            <v>9.6805813953488364</v>
          </cell>
          <cell r="AN22">
            <v>43445</v>
          </cell>
          <cell r="AO22">
            <v>43033</v>
          </cell>
          <cell r="AP22">
            <v>125833</v>
          </cell>
          <cell r="AQ22">
            <v>401394</v>
          </cell>
          <cell r="AR22">
            <v>318376</v>
          </cell>
          <cell r="AS22">
            <v>71.452528808155918</v>
          </cell>
          <cell r="AT22">
            <v>71.982724100451904</v>
          </cell>
          <cell r="AU22">
            <v>67.529954878413974</v>
          </cell>
          <cell r="AV22">
            <v>69.435575329320429</v>
          </cell>
          <cell r="AW22">
            <v>0.9655747136237286</v>
          </cell>
          <cell r="AX22">
            <v>0.97273951487097166</v>
          </cell>
          <cell r="AY22">
            <v>0.91256695781640507</v>
          </cell>
          <cell r="AZ22">
            <v>0.93831858553135716</v>
          </cell>
          <cell r="BA22">
            <v>0.88314885572163815</v>
          </cell>
          <cell r="BB22">
            <v>0.87056815065375126</v>
          </cell>
          <cell r="BC22">
            <v>0.71528230800637782</v>
          </cell>
          <cell r="BD22">
            <v>0.73540781090611629</v>
          </cell>
          <cell r="BE22">
            <v>0.80767642642642634</v>
          </cell>
          <cell r="BF22">
            <v>0.77012950450450446</v>
          </cell>
          <cell r="BG22">
            <v>0.61920584968530179</v>
          </cell>
          <cell r="BH22">
            <v>0.6566511566511567</v>
          </cell>
          <cell r="BI22">
            <v>0.6566511566511567</v>
          </cell>
        </row>
        <row r="23">
          <cell r="B23">
            <v>1999</v>
          </cell>
          <cell r="C23" t="str">
            <v>Listopad</v>
          </cell>
          <cell r="D23">
            <v>701.88</v>
          </cell>
          <cell r="E23">
            <v>1985.25</v>
          </cell>
          <cell r="F23">
            <v>7601.6699999999983</v>
          </cell>
          <cell r="G23">
            <v>6552.2099999999991</v>
          </cell>
          <cell r="H23">
            <v>745</v>
          </cell>
          <cell r="I23">
            <v>2209</v>
          </cell>
          <cell r="J23">
            <v>8761</v>
          </cell>
          <cell r="K23">
            <v>7297</v>
          </cell>
          <cell r="L23">
            <v>7</v>
          </cell>
          <cell r="M23">
            <v>25</v>
          </cell>
          <cell r="N23">
            <v>103</v>
          </cell>
          <cell r="O23">
            <v>93</v>
          </cell>
          <cell r="P23">
            <v>84.66</v>
          </cell>
          <cell r="Q23">
            <v>188.45999999999998</v>
          </cell>
          <cell r="R23">
            <v>935.65</v>
          </cell>
          <cell r="S23">
            <v>917.18999999999994</v>
          </cell>
          <cell r="T23">
            <v>570.31000000000006</v>
          </cell>
          <cell r="U23">
            <v>1717.6400000000003</v>
          </cell>
          <cell r="V23">
            <v>5898.5099999999993</v>
          </cell>
          <cell r="W23">
            <v>5155.51</v>
          </cell>
          <cell r="X23">
            <v>0.81254630421154628</v>
          </cell>
          <cell r="Y23">
            <v>0.86520085631532573</v>
          </cell>
          <cell r="Z23">
            <v>0.7759492322081859</v>
          </cell>
          <cell r="AA23">
            <v>0.78683528153096449</v>
          </cell>
          <cell r="AB23">
            <v>0.76551677852348998</v>
          </cell>
          <cell r="AC23">
            <v>0.77756450882752393</v>
          </cell>
          <cell r="AD23">
            <v>0.67326903321538634</v>
          </cell>
          <cell r="AE23">
            <v>0.70652459915033583</v>
          </cell>
          <cell r="AF23">
            <v>71.288750000000007</v>
          </cell>
          <cell r="AG23">
            <v>66.063076923076935</v>
          </cell>
          <cell r="AH23">
            <v>56.716442307692304</v>
          </cell>
          <cell r="AI23">
            <v>54.845851063829791</v>
          </cell>
          <cell r="AJ23">
            <v>12.094285714285714</v>
          </cell>
          <cell r="AK23">
            <v>7.5383999999999993</v>
          </cell>
          <cell r="AL23">
            <v>9.083980582524271</v>
          </cell>
          <cell r="AM23">
            <v>9.8622580645161282</v>
          </cell>
          <cell r="AN23">
            <v>40103</v>
          </cell>
          <cell r="AO23">
            <v>39372</v>
          </cell>
          <cell r="AP23">
            <v>122080</v>
          </cell>
          <cell r="AQ23">
            <v>403350</v>
          </cell>
          <cell r="AR23">
            <v>357748</v>
          </cell>
          <cell r="AS23">
            <v>69.036138240605979</v>
          </cell>
          <cell r="AT23">
            <v>71.074264688758987</v>
          </cell>
          <cell r="AU23">
            <v>68.3816760503924</v>
          </cell>
          <cell r="AV23">
            <v>69.391389018739176</v>
          </cell>
          <cell r="AW23">
            <v>0.93292078703521597</v>
          </cell>
          <cell r="AX23">
            <v>0.96046303633458086</v>
          </cell>
          <cell r="AY23">
            <v>0.92407670338368109</v>
          </cell>
          <cell r="AZ23">
            <v>0.93772147322620503</v>
          </cell>
          <cell r="BA23">
            <v>0.75804133762759174</v>
          </cell>
          <cell r="BB23">
            <v>0.83099344149589716</v>
          </cell>
          <cell r="BC23">
            <v>0.71703660849203887</v>
          </cell>
          <cell r="BD23">
            <v>0.73783233938357184</v>
          </cell>
          <cell r="BE23">
            <v>0.71416651550879739</v>
          </cell>
          <cell r="BF23">
            <v>0.74682196909449061</v>
          </cell>
          <cell r="BG23">
            <v>0.62215222870399234</v>
          </cell>
          <cell r="BH23">
            <v>0.66252328798580684</v>
          </cell>
          <cell r="BI23">
            <v>0.66252328798580684</v>
          </cell>
        </row>
        <row r="24">
          <cell r="B24">
            <v>1999</v>
          </cell>
          <cell r="C24" t="str">
            <v>Studeni</v>
          </cell>
          <cell r="D24">
            <v>419.82000000000005</v>
          </cell>
          <cell r="E24">
            <v>1780.17</v>
          </cell>
          <cell r="F24">
            <v>7508.6900000000005</v>
          </cell>
          <cell r="G24">
            <v>6972.0299999999988</v>
          </cell>
          <cell r="H24">
            <v>720</v>
          </cell>
          <cell r="I24">
            <v>2185</v>
          </cell>
          <cell r="J24">
            <v>8761</v>
          </cell>
          <cell r="K24">
            <v>8017</v>
          </cell>
          <cell r="L24">
            <v>7</v>
          </cell>
          <cell r="M24">
            <v>27</v>
          </cell>
          <cell r="N24">
            <v>106</v>
          </cell>
          <cell r="O24">
            <v>100</v>
          </cell>
          <cell r="P24">
            <v>26.71</v>
          </cell>
          <cell r="Q24">
            <v>136.5</v>
          </cell>
          <cell r="R24">
            <v>954.17</v>
          </cell>
          <cell r="S24">
            <v>943.9</v>
          </cell>
          <cell r="T24">
            <v>332.14</v>
          </cell>
          <cell r="U24">
            <v>1504.71</v>
          </cell>
          <cell r="V24">
            <v>5726.0400000000009</v>
          </cell>
          <cell r="W24">
            <v>5487.6500000000005</v>
          </cell>
          <cell r="X24">
            <v>0.79114858748987649</v>
          </cell>
          <cell r="Y24">
            <v>0.84526196936247655</v>
          </cell>
          <cell r="Z24">
            <v>0.76258841422405244</v>
          </cell>
          <cell r="AA24">
            <v>0.78709500676273647</v>
          </cell>
          <cell r="AB24">
            <v>0.46130555555555552</v>
          </cell>
          <cell r="AC24">
            <v>0.68865446224256299</v>
          </cell>
          <cell r="AD24">
            <v>0.65358292432370746</v>
          </cell>
          <cell r="AE24">
            <v>0.68450168392166655</v>
          </cell>
          <cell r="AF24">
            <v>41.517499999999998</v>
          </cell>
          <cell r="AG24">
            <v>53.739642857142861</v>
          </cell>
          <cell r="AH24">
            <v>53.514392523364492</v>
          </cell>
          <cell r="AI24">
            <v>54.333168316831689</v>
          </cell>
          <cell r="AJ24">
            <v>3.8157142857142858</v>
          </cell>
          <cell r="AK24">
            <v>5.0555555555555554</v>
          </cell>
          <cell r="AL24">
            <v>9.0016037735849057</v>
          </cell>
          <cell r="AM24">
            <v>9.4390000000000001</v>
          </cell>
          <cell r="AN24">
            <v>23183</v>
          </cell>
          <cell r="AO24">
            <v>22660</v>
          </cell>
          <cell r="AP24">
            <v>105065</v>
          </cell>
          <cell r="AQ24">
            <v>393092</v>
          </cell>
          <cell r="AR24">
            <v>380408</v>
          </cell>
          <cell r="AS24">
            <v>68.224242789185283</v>
          </cell>
          <cell r="AT24">
            <v>69.824085704222071</v>
          </cell>
          <cell r="AU24">
            <v>68.649887182066479</v>
          </cell>
          <cell r="AV24">
            <v>69.320747496651563</v>
          </cell>
          <cell r="AW24">
            <v>0.92194922688088221</v>
          </cell>
          <cell r="AX24">
            <v>0.94356872573273065</v>
          </cell>
          <cell r="AY24">
            <v>0.92770117813603348</v>
          </cell>
          <cell r="AZ24">
            <v>0.93676685806285898</v>
          </cell>
          <cell r="BA24">
            <v>0.72939882858419358</v>
          </cell>
          <cell r="BB24">
            <v>0.79756275934169041</v>
          </cell>
          <cell r="BC24">
            <v>0.70745417030854296</v>
          </cell>
          <cell r="BD24">
            <v>0.73732451648209341</v>
          </cell>
          <cell r="BE24">
            <v>0.42530030030030025</v>
          </cell>
          <cell r="BF24">
            <v>0.64979281340837403</v>
          </cell>
          <cell r="BG24">
            <v>0.60632964890469743</v>
          </cell>
          <cell r="BH24">
            <v>0.64121849178603574</v>
          </cell>
          <cell r="BI24">
            <v>0.64121849178603574</v>
          </cell>
        </row>
        <row r="25">
          <cell r="B25">
            <v>1999</v>
          </cell>
          <cell r="C25" t="str">
            <v>Prosinac</v>
          </cell>
          <cell r="D25">
            <v>73</v>
          </cell>
          <cell r="E25">
            <v>1194.7</v>
          </cell>
          <cell r="F25">
            <v>7045.0299999999988</v>
          </cell>
          <cell r="G25">
            <v>7045.0299999999988</v>
          </cell>
          <cell r="H25">
            <v>744</v>
          </cell>
          <cell r="I25">
            <v>2209</v>
          </cell>
          <cell r="J25">
            <v>8761</v>
          </cell>
          <cell r="K25">
            <v>8761</v>
          </cell>
          <cell r="L25">
            <v>2</v>
          </cell>
          <cell r="M25">
            <v>16</v>
          </cell>
          <cell r="N25">
            <v>102</v>
          </cell>
          <cell r="O25">
            <v>102</v>
          </cell>
          <cell r="P25">
            <v>8.3000000000000007</v>
          </cell>
          <cell r="Q25">
            <v>119.67</v>
          </cell>
          <cell r="R25">
            <v>952.19999999999993</v>
          </cell>
          <cell r="S25">
            <v>952.19999999999993</v>
          </cell>
          <cell r="T25">
            <v>60.53</v>
          </cell>
          <cell r="U25">
            <v>962.98</v>
          </cell>
          <cell r="V25">
            <v>5548.18</v>
          </cell>
          <cell r="W25">
            <v>5548.18</v>
          </cell>
          <cell r="X25">
            <v>0.8291780821917808</v>
          </cell>
          <cell r="Y25">
            <v>0.80604335816522976</v>
          </cell>
          <cell r="Z25">
            <v>0.78753106800113004</v>
          </cell>
          <cell r="AA25">
            <v>0.78753106800113004</v>
          </cell>
          <cell r="AB25">
            <v>8.1357526881720432E-2</v>
          </cell>
          <cell r="AC25">
            <v>0.43593481213218654</v>
          </cell>
          <cell r="AD25">
            <v>0.63328158885971919</v>
          </cell>
          <cell r="AE25">
            <v>0.63328158885971919</v>
          </cell>
          <cell r="AF25">
            <v>20.176666666666666</v>
          </cell>
          <cell r="AG25">
            <v>56.645882352941179</v>
          </cell>
          <cell r="AH25">
            <v>53.865825242718451</v>
          </cell>
          <cell r="AI25">
            <v>53.865825242718451</v>
          </cell>
          <cell r="AJ25">
            <v>4.1500000000000004</v>
          </cell>
          <cell r="AK25">
            <v>7.4793750000000001</v>
          </cell>
          <cell r="AL25">
            <v>9.3352941176470576</v>
          </cell>
          <cell r="AM25">
            <v>9.3352941176470576</v>
          </cell>
          <cell r="AN25">
            <v>4154</v>
          </cell>
          <cell r="AO25">
            <v>13685</v>
          </cell>
          <cell r="AP25">
            <v>62032</v>
          </cell>
          <cell r="AQ25">
            <v>380408</v>
          </cell>
          <cell r="AR25">
            <v>380408</v>
          </cell>
          <cell r="AS25">
            <v>0</v>
          </cell>
          <cell r="AT25">
            <v>64.416706473654699</v>
          </cell>
          <cell r="AU25">
            <v>68.564466185307609</v>
          </cell>
          <cell r="AV25">
            <v>68.564466185307609</v>
          </cell>
          <cell r="AW25">
            <v>0</v>
          </cell>
          <cell r="AX25">
            <v>0.87049603342776616</v>
          </cell>
          <cell r="AY25">
            <v>0.92654684034199475</v>
          </cell>
          <cell r="AZ25">
            <v>0.92654684034199475</v>
          </cell>
          <cell r="BA25">
            <v>0</v>
          </cell>
          <cell r="BB25">
            <v>0.70165754605362873</v>
          </cell>
          <cell r="BC25">
            <v>0.7296844227276037</v>
          </cell>
          <cell r="BD25">
            <v>0.7296844227276037</v>
          </cell>
          <cell r="BE25">
            <v>0</v>
          </cell>
          <cell r="BF25">
            <v>0.37947952479414682</v>
          </cell>
          <cell r="BG25">
            <v>0.58676505520473099</v>
          </cell>
          <cell r="BH25">
            <v>0.58676505520473099</v>
          </cell>
          <cell r="BI25">
            <v>0.60787365381589786</v>
          </cell>
        </row>
        <row r="26">
          <cell r="B26">
            <v>2000</v>
          </cell>
          <cell r="C26" t="str">
            <v>Siječanj</v>
          </cell>
          <cell r="D26">
            <v>0</v>
          </cell>
          <cell r="E26">
            <v>492.82000000000005</v>
          </cell>
          <cell r="F26">
            <v>6368.32</v>
          </cell>
          <cell r="G26">
            <v>0</v>
          </cell>
          <cell r="H26">
            <v>744</v>
          </cell>
          <cell r="I26">
            <v>2208</v>
          </cell>
          <cell r="J26">
            <v>8761</v>
          </cell>
          <cell r="K26">
            <v>744</v>
          </cell>
          <cell r="L26">
            <v>0</v>
          </cell>
          <cell r="M26">
            <v>9</v>
          </cell>
          <cell r="N26">
            <v>92</v>
          </cell>
          <cell r="O26">
            <v>0</v>
          </cell>
          <cell r="P26">
            <v>0</v>
          </cell>
          <cell r="Q26">
            <v>35.010000000000005</v>
          </cell>
          <cell r="R26">
            <v>924.46999999999991</v>
          </cell>
          <cell r="S26">
            <v>0</v>
          </cell>
          <cell r="T26">
            <v>0</v>
          </cell>
          <cell r="U26">
            <v>392.66999999999996</v>
          </cell>
          <cell r="V26">
            <v>5253.5500000000011</v>
          </cell>
          <cell r="W26">
            <v>0</v>
          </cell>
          <cell r="X26" t="e">
            <v>#DIV/0!</v>
          </cell>
          <cell r="Y26">
            <v>0.79678178645347164</v>
          </cell>
          <cell r="Z26">
            <v>0.82495069343249106</v>
          </cell>
          <cell r="AA26" t="e">
            <v>#DIV/0!</v>
          </cell>
          <cell r="AB26">
            <v>0</v>
          </cell>
          <cell r="AC26">
            <v>0.17783967391304345</v>
          </cell>
          <cell r="AD26">
            <v>0.59965186622531685</v>
          </cell>
          <cell r="AE26">
            <v>0</v>
          </cell>
          <cell r="AF26">
            <v>0</v>
          </cell>
          <cell r="AG26">
            <v>39.266999999999996</v>
          </cell>
          <cell r="AH26">
            <v>56.489784946236568</v>
          </cell>
          <cell r="AI26">
            <v>0</v>
          </cell>
          <cell r="AJ26" t="e">
            <v>#DIV/0!</v>
          </cell>
          <cell r="AK26">
            <v>3.8900000000000006</v>
          </cell>
          <cell r="AL26">
            <v>10.048586956521739</v>
          </cell>
          <cell r="AM26" t="e">
            <v>#DIV/0!</v>
          </cell>
          <cell r="AN26">
            <v>0</v>
          </cell>
          <cell r="AO26">
            <v>5687</v>
          </cell>
          <cell r="AP26">
            <v>22660</v>
          </cell>
          <cell r="AQ26">
            <v>363493</v>
          </cell>
          <cell r="AR26">
            <v>0</v>
          </cell>
          <cell r="AS26">
            <v>0</v>
          </cell>
          <cell r="AT26">
            <v>57.707489749662571</v>
          </cell>
          <cell r="AU26">
            <v>69.18997630173881</v>
          </cell>
          <cell r="AV26">
            <v>0</v>
          </cell>
          <cell r="AW26">
            <v>0</v>
          </cell>
          <cell r="AX26">
            <v>0.77983094256300767</v>
          </cell>
          <cell r="AY26">
            <v>0.93499967975322718</v>
          </cell>
          <cell r="AZ26">
            <v>0</v>
          </cell>
          <cell r="BA26" t="e">
            <v>#DIV/0!</v>
          </cell>
          <cell r="BB26">
            <v>0.62135509154704793</v>
          </cell>
          <cell r="BC26">
            <v>0.77132863417158182</v>
          </cell>
          <cell r="BD26" t="e">
            <v>#DIV/0!</v>
          </cell>
          <cell r="BE26">
            <v>0</v>
          </cell>
          <cell r="BF26">
            <v>0.13868488053270661</v>
          </cell>
          <cell r="BG26">
            <v>0.56067430288409625</v>
          </cell>
          <cell r="BH26">
            <v>0</v>
          </cell>
          <cell r="BI26">
            <v>9.7373583260680033E-2</v>
          </cell>
        </row>
        <row r="27">
          <cell r="B27">
            <v>2000</v>
          </cell>
          <cell r="C27" t="str">
            <v>Veljača</v>
          </cell>
          <cell r="D27">
            <v>0</v>
          </cell>
          <cell r="E27">
            <v>73</v>
          </cell>
          <cell r="F27">
            <v>5925.86</v>
          </cell>
          <cell r="G27">
            <v>0</v>
          </cell>
          <cell r="H27">
            <v>696</v>
          </cell>
          <cell r="I27">
            <v>2184</v>
          </cell>
          <cell r="J27">
            <v>8785</v>
          </cell>
          <cell r="K27">
            <v>1440</v>
          </cell>
          <cell r="L27">
            <v>0</v>
          </cell>
          <cell r="M27">
            <v>2</v>
          </cell>
          <cell r="N27">
            <v>87</v>
          </cell>
          <cell r="O27">
            <v>0</v>
          </cell>
          <cell r="P27">
            <v>0</v>
          </cell>
          <cell r="Q27">
            <v>8.3000000000000007</v>
          </cell>
          <cell r="R27">
            <v>658.66</v>
          </cell>
          <cell r="S27">
            <v>0</v>
          </cell>
          <cell r="T27">
            <v>0</v>
          </cell>
          <cell r="U27">
            <v>60.53</v>
          </cell>
          <cell r="V27">
            <v>5087.7600000000011</v>
          </cell>
          <cell r="W27">
            <v>0</v>
          </cell>
          <cell r="X27" t="e">
            <v>#DIV/0!</v>
          </cell>
          <cell r="Y27">
            <v>0.8291780821917808</v>
          </cell>
          <cell r="Z27">
            <v>0.85856905158069907</v>
          </cell>
          <cell r="AA27" t="e">
            <v>#DIV/0!</v>
          </cell>
          <cell r="AB27">
            <v>0</v>
          </cell>
          <cell r="AC27">
            <v>2.7715201465201466E-2</v>
          </cell>
          <cell r="AD27">
            <v>0.57914171883893018</v>
          </cell>
          <cell r="AE27">
            <v>0</v>
          </cell>
          <cell r="AF27">
            <v>0</v>
          </cell>
          <cell r="AG27">
            <v>20.176666666666666</v>
          </cell>
          <cell r="AH27">
            <v>57.815454545454557</v>
          </cell>
          <cell r="AI27">
            <v>0</v>
          </cell>
          <cell r="AJ27" t="e">
            <v>#DIV/0!</v>
          </cell>
          <cell r="AK27">
            <v>4.1500000000000004</v>
          </cell>
          <cell r="AL27">
            <v>7.5708045977011489</v>
          </cell>
          <cell r="AM27" t="e">
            <v>#DIV/0!</v>
          </cell>
          <cell r="AN27">
            <v>0</v>
          </cell>
          <cell r="AO27">
            <v>27983</v>
          </cell>
          <cell r="AP27">
            <v>0</v>
          </cell>
          <cell r="AQ27">
            <v>352787</v>
          </cell>
          <cell r="AR27">
            <v>0</v>
          </cell>
          <cell r="AS27">
            <v>0</v>
          </cell>
          <cell r="AT27">
            <v>0</v>
          </cell>
          <cell r="AU27">
            <v>69.340338380741215</v>
          </cell>
          <cell r="AV27">
            <v>0</v>
          </cell>
          <cell r="AW27">
            <v>0</v>
          </cell>
          <cell r="AX27">
            <v>0</v>
          </cell>
          <cell r="AY27">
            <v>0.93703159973974615</v>
          </cell>
          <cell r="AZ27">
            <v>0</v>
          </cell>
          <cell r="BA27" t="e">
            <v>#DIV/0!</v>
          </cell>
          <cell r="BB27">
            <v>0</v>
          </cell>
          <cell r="BC27">
            <v>0.80450633188969911</v>
          </cell>
          <cell r="BD27" t="e">
            <v>#DIV/0!</v>
          </cell>
          <cell r="BE27">
            <v>0</v>
          </cell>
          <cell r="BF27">
            <v>0</v>
          </cell>
          <cell r="BG27">
            <v>0.54267409127966904</v>
          </cell>
          <cell r="BH27">
            <v>0</v>
          </cell>
          <cell r="BI27">
            <v>0.30815503003003009</v>
          </cell>
        </row>
        <row r="28">
          <cell r="B28">
            <v>2000</v>
          </cell>
          <cell r="C28" t="str">
            <v>Ožujak</v>
          </cell>
          <cell r="D28">
            <v>0</v>
          </cell>
          <cell r="E28">
            <v>0</v>
          </cell>
          <cell r="F28">
            <v>5201.0399999999991</v>
          </cell>
          <cell r="G28">
            <v>0</v>
          </cell>
          <cell r="H28">
            <v>744</v>
          </cell>
          <cell r="I28">
            <v>2184</v>
          </cell>
          <cell r="J28">
            <v>8785</v>
          </cell>
          <cell r="K28">
            <v>2184</v>
          </cell>
          <cell r="L28">
            <v>0</v>
          </cell>
          <cell r="M28">
            <v>0</v>
          </cell>
          <cell r="N28">
            <v>78</v>
          </cell>
          <cell r="O28">
            <v>0</v>
          </cell>
          <cell r="P28">
            <v>0</v>
          </cell>
          <cell r="Q28">
            <v>0</v>
          </cell>
          <cell r="R28">
            <v>522.47</v>
          </cell>
          <cell r="S28">
            <v>0</v>
          </cell>
          <cell r="T28">
            <v>0</v>
          </cell>
          <cell r="U28">
            <v>0</v>
          </cell>
          <cell r="V28">
            <v>4513.3500000000004</v>
          </cell>
          <cell r="W28">
            <v>0</v>
          </cell>
          <cell r="X28" t="e">
            <v>#DIV/0!</v>
          </cell>
          <cell r="Y28" t="e">
            <v>#DIV/0!</v>
          </cell>
          <cell r="Z28">
            <v>0.86777836740344261</v>
          </cell>
          <cell r="AA28" t="e">
            <v>#DIV/0!</v>
          </cell>
          <cell r="AB28">
            <v>0</v>
          </cell>
          <cell r="AC28">
            <v>0</v>
          </cell>
          <cell r="AD28">
            <v>0.51375640295959024</v>
          </cell>
          <cell r="AE28">
            <v>0</v>
          </cell>
          <cell r="AF28">
            <v>0</v>
          </cell>
          <cell r="AG28">
            <v>0</v>
          </cell>
          <cell r="AH28">
            <v>57.131012658227853</v>
          </cell>
          <cell r="AI28">
            <v>0</v>
          </cell>
          <cell r="AJ28" t="e">
            <v>#DIV/0!</v>
          </cell>
          <cell r="AK28" t="e">
            <v>#DIV/0!</v>
          </cell>
          <cell r="AL28">
            <v>6.6983333333333333</v>
          </cell>
          <cell r="AM28" t="e">
            <v>#DIV/0!</v>
          </cell>
          <cell r="AN28">
            <v>0</v>
          </cell>
          <cell r="AO28">
            <v>37248</v>
          </cell>
          <cell r="AP28">
            <v>0</v>
          </cell>
          <cell r="AQ28">
            <v>312870</v>
          </cell>
          <cell r="AR28">
            <v>0</v>
          </cell>
          <cell r="AS28">
            <v>0</v>
          </cell>
          <cell r="AT28">
            <v>0</v>
          </cell>
          <cell r="AU28">
            <v>69.321014324171614</v>
          </cell>
          <cell r="AV28">
            <v>0</v>
          </cell>
          <cell r="AW28">
            <v>0</v>
          </cell>
          <cell r="AX28">
            <v>0</v>
          </cell>
          <cell r="AY28">
            <v>0.93677046384015694</v>
          </cell>
          <cell r="AZ28">
            <v>0</v>
          </cell>
          <cell r="BA28" t="e">
            <v>#DIV/0!</v>
          </cell>
          <cell r="BB28" t="e">
            <v>#DIV/0!</v>
          </cell>
          <cell r="BC28">
            <v>0.81290914374297707</v>
          </cell>
          <cell r="BD28" t="e">
            <v>#DIV/0!</v>
          </cell>
          <cell r="BE28">
            <v>0</v>
          </cell>
          <cell r="BF28">
            <v>0</v>
          </cell>
          <cell r="BG28">
            <v>0.48127182390130591</v>
          </cell>
          <cell r="BH28">
            <v>0</v>
          </cell>
          <cell r="BI28">
            <v>0.43450000619034057</v>
          </cell>
        </row>
        <row r="29">
          <cell r="B29">
            <v>2000</v>
          </cell>
          <cell r="C29" t="str">
            <v>Travanj</v>
          </cell>
          <cell r="D29">
            <v>0</v>
          </cell>
          <cell r="E29">
            <v>0</v>
          </cell>
          <cell r="F29">
            <v>4582.0099999999993</v>
          </cell>
          <cell r="G29">
            <v>0</v>
          </cell>
          <cell r="H29">
            <v>720</v>
          </cell>
          <cell r="I29">
            <v>2160</v>
          </cell>
          <cell r="J29">
            <v>8785</v>
          </cell>
          <cell r="K29">
            <v>2904</v>
          </cell>
          <cell r="L29">
            <v>0</v>
          </cell>
          <cell r="M29">
            <v>0</v>
          </cell>
          <cell r="N29">
            <v>70</v>
          </cell>
          <cell r="O29">
            <v>0</v>
          </cell>
          <cell r="P29">
            <v>0</v>
          </cell>
          <cell r="Q29">
            <v>0</v>
          </cell>
          <cell r="R29">
            <v>427.16999999999996</v>
          </cell>
          <cell r="S29">
            <v>0</v>
          </cell>
          <cell r="T29">
            <v>0</v>
          </cell>
          <cell r="U29">
            <v>0</v>
          </cell>
          <cell r="V29">
            <v>3993.36</v>
          </cell>
          <cell r="W29">
            <v>0</v>
          </cell>
          <cell r="X29" t="e">
            <v>#DIV/0!</v>
          </cell>
          <cell r="Y29" t="e">
            <v>#DIV/0!</v>
          </cell>
          <cell r="Z29">
            <v>0.87153017998651261</v>
          </cell>
          <cell r="AA29" t="e">
            <v>#DIV/0!</v>
          </cell>
          <cell r="AB29">
            <v>0</v>
          </cell>
          <cell r="AC29">
            <v>0</v>
          </cell>
          <cell r="AD29">
            <v>0.45456573705179282</v>
          </cell>
          <cell r="AE29">
            <v>0</v>
          </cell>
          <cell r="AF29">
            <v>0</v>
          </cell>
          <cell r="AG29">
            <v>0</v>
          </cell>
          <cell r="AH29">
            <v>56.244507042253524</v>
          </cell>
          <cell r="AI29">
            <v>0</v>
          </cell>
          <cell r="AJ29" t="e">
            <v>#DIV/0!</v>
          </cell>
          <cell r="AK29" t="e">
            <v>#DIV/0!</v>
          </cell>
          <cell r="AL29">
            <v>6.1024285714285709</v>
          </cell>
          <cell r="AM29" t="e">
            <v>#DIV/0!</v>
          </cell>
          <cell r="AN29">
            <v>0</v>
          </cell>
          <cell r="AO29">
            <v>39497</v>
          </cell>
          <cell r="AP29">
            <v>0</v>
          </cell>
          <cell r="AQ29">
            <v>276969</v>
          </cell>
          <cell r="AR29">
            <v>0</v>
          </cell>
          <cell r="AS29">
            <v>0</v>
          </cell>
          <cell r="AT29">
            <v>0</v>
          </cell>
          <cell r="AU29">
            <v>69.357383256205296</v>
          </cell>
          <cell r="AV29">
            <v>0</v>
          </cell>
          <cell r="AW29">
            <v>0</v>
          </cell>
          <cell r="AX29">
            <v>0</v>
          </cell>
          <cell r="AY29">
            <v>0.93726193589466611</v>
          </cell>
          <cell r="AZ29">
            <v>0</v>
          </cell>
          <cell r="BA29" t="e">
            <v>#DIV/0!</v>
          </cell>
          <cell r="BB29" t="e">
            <v>#DIV/0!</v>
          </cell>
          <cell r="BC29">
            <v>0.81685206368478558</v>
          </cell>
          <cell r="BD29" t="e">
            <v>#DIV/0!</v>
          </cell>
          <cell r="BE29">
            <v>0</v>
          </cell>
          <cell r="BF29">
            <v>0</v>
          </cell>
          <cell r="BG29">
            <v>0.4260471627005491</v>
          </cell>
          <cell r="BH29">
            <v>0</v>
          </cell>
          <cell r="BI29">
            <v>0.51042723743378238</v>
          </cell>
        </row>
        <row r="30">
          <cell r="B30">
            <v>2000</v>
          </cell>
          <cell r="C30" t="str">
            <v>Svibanj</v>
          </cell>
          <cell r="D30">
            <v>0</v>
          </cell>
          <cell r="E30">
            <v>0</v>
          </cell>
          <cell r="F30">
            <v>3847.57</v>
          </cell>
          <cell r="G30">
            <v>0</v>
          </cell>
          <cell r="H30">
            <v>744</v>
          </cell>
          <cell r="I30">
            <v>2208</v>
          </cell>
          <cell r="J30">
            <v>8785</v>
          </cell>
          <cell r="K30">
            <v>3648</v>
          </cell>
          <cell r="L30">
            <v>0</v>
          </cell>
          <cell r="M30">
            <v>0</v>
          </cell>
          <cell r="N30">
            <v>63</v>
          </cell>
          <cell r="O30">
            <v>0</v>
          </cell>
          <cell r="P30">
            <v>0</v>
          </cell>
          <cell r="Q30">
            <v>0</v>
          </cell>
          <cell r="R30">
            <v>398.48</v>
          </cell>
          <cell r="S30">
            <v>0</v>
          </cell>
          <cell r="T30">
            <v>0</v>
          </cell>
          <cell r="U30">
            <v>0</v>
          </cell>
          <cell r="V30">
            <v>3296.73</v>
          </cell>
          <cell r="W30">
            <v>0</v>
          </cell>
          <cell r="X30" t="e">
            <v>#DIV/0!</v>
          </cell>
          <cell r="Y30" t="e">
            <v>#DIV/0!</v>
          </cell>
          <cell r="Z30">
            <v>0.85683431360573037</v>
          </cell>
          <cell r="AA30" t="e">
            <v>#DIV/0!</v>
          </cell>
          <cell r="AB30">
            <v>0</v>
          </cell>
          <cell r="AC30">
            <v>0</v>
          </cell>
          <cell r="AD30">
            <v>0.37526807057484346</v>
          </cell>
          <cell r="AE30">
            <v>0</v>
          </cell>
          <cell r="AF30">
            <v>0</v>
          </cell>
          <cell r="AG30">
            <v>0</v>
          </cell>
          <cell r="AH30">
            <v>51.51140625</v>
          </cell>
          <cell r="AI30">
            <v>0</v>
          </cell>
          <cell r="AJ30" t="e">
            <v>#DIV/0!</v>
          </cell>
          <cell r="AK30" t="e">
            <v>#DIV/0!</v>
          </cell>
          <cell r="AL30">
            <v>6.3250793650793655</v>
          </cell>
          <cell r="AM30" t="e">
            <v>#DIV/0!</v>
          </cell>
          <cell r="AN30">
            <v>0</v>
          </cell>
          <cell r="AO30">
            <v>44064.499999999993</v>
          </cell>
          <cell r="AP30">
            <v>0</v>
          </cell>
          <cell r="AQ30">
            <v>229047</v>
          </cell>
          <cell r="AR30">
            <v>0</v>
          </cell>
          <cell r="AS30">
            <v>0</v>
          </cell>
          <cell r="AT30">
            <v>0</v>
          </cell>
          <cell r="AU30">
            <v>69.477027236079394</v>
          </cell>
          <cell r="AV30">
            <v>0</v>
          </cell>
          <cell r="AW30">
            <v>0</v>
          </cell>
          <cell r="AX30">
            <v>0</v>
          </cell>
          <cell r="AY30">
            <v>0.93887874643350533</v>
          </cell>
          <cell r="AZ30">
            <v>0</v>
          </cell>
          <cell r="BA30" t="e">
            <v>#DIV/0!</v>
          </cell>
          <cell r="BB30" t="e">
            <v>#DIV/0!</v>
          </cell>
          <cell r="BC30">
            <v>0.80446352625936113</v>
          </cell>
          <cell r="BD30" t="e">
            <v>#DIV/0!</v>
          </cell>
          <cell r="BE30">
            <v>0</v>
          </cell>
          <cell r="BF30">
            <v>0</v>
          </cell>
          <cell r="BG30">
            <v>0.35233121567782921</v>
          </cell>
          <cell r="BH30">
            <v>0</v>
          </cell>
          <cell r="BI30">
            <v>0.57104691749605374</v>
          </cell>
        </row>
        <row r="31">
          <cell r="B31">
            <v>2000</v>
          </cell>
          <cell r="C31" t="str">
            <v>Lipanj</v>
          </cell>
          <cell r="D31">
            <v>0</v>
          </cell>
          <cell r="E31">
            <v>0</v>
          </cell>
          <cell r="F31">
            <v>3147.96</v>
          </cell>
          <cell r="G31">
            <v>0</v>
          </cell>
          <cell r="H31">
            <v>720</v>
          </cell>
          <cell r="I31">
            <v>2184</v>
          </cell>
          <cell r="J31">
            <v>8785</v>
          </cell>
          <cell r="K31">
            <v>4368</v>
          </cell>
          <cell r="L31">
            <v>0</v>
          </cell>
          <cell r="M31">
            <v>0</v>
          </cell>
          <cell r="N31">
            <v>46</v>
          </cell>
          <cell r="O31">
            <v>0</v>
          </cell>
          <cell r="P31">
            <v>0</v>
          </cell>
          <cell r="Q31">
            <v>0</v>
          </cell>
          <cell r="R31">
            <v>292.58999999999997</v>
          </cell>
          <cell r="S31">
            <v>0</v>
          </cell>
          <cell r="T31">
            <v>0</v>
          </cell>
          <cell r="U31">
            <v>0</v>
          </cell>
          <cell r="V31">
            <v>2711.0800000000004</v>
          </cell>
          <cell r="W31">
            <v>0</v>
          </cell>
          <cell r="X31" t="e">
            <v>#DIV/0!</v>
          </cell>
          <cell r="Y31" t="e">
            <v>#DIV/0!</v>
          </cell>
          <cell r="Z31">
            <v>0.86121805867927181</v>
          </cell>
          <cell r="AA31" t="e">
            <v>#DIV/0!</v>
          </cell>
          <cell r="AB31">
            <v>0</v>
          </cell>
          <cell r="AC31">
            <v>0</v>
          </cell>
          <cell r="AD31">
            <v>0.30860330108138878</v>
          </cell>
          <cell r="AE31">
            <v>0</v>
          </cell>
          <cell r="AF31">
            <v>0</v>
          </cell>
          <cell r="AG31">
            <v>0</v>
          </cell>
          <cell r="AH31">
            <v>57.682553191489369</v>
          </cell>
          <cell r="AI31">
            <v>0</v>
          </cell>
          <cell r="AJ31" t="e">
            <v>#DIV/0!</v>
          </cell>
          <cell r="AK31" t="e">
            <v>#DIV/0!</v>
          </cell>
          <cell r="AL31">
            <v>6.3606521739130431</v>
          </cell>
          <cell r="AM31" t="e">
            <v>#DIV/0!</v>
          </cell>
          <cell r="AN31">
            <v>0</v>
          </cell>
          <cell r="AO31">
            <v>5765.1</v>
          </cell>
          <cell r="AP31">
            <v>0</v>
          </cell>
          <cell r="AQ31">
            <v>83923</v>
          </cell>
          <cell r="AR31">
            <v>355663</v>
          </cell>
          <cell r="AS31">
            <v>154113</v>
          </cell>
          <cell r="AT31">
            <v>0</v>
          </cell>
          <cell r="AU31">
            <v>65.290927904027626</v>
          </cell>
          <cell r="AV31">
            <v>68.65325630191272</v>
          </cell>
          <cell r="AW31">
            <v>66.299419229941918</v>
          </cell>
          <cell r="AX31">
            <v>0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0</v>
          </cell>
          <cell r="BF31">
            <v>0</v>
          </cell>
          <cell r="BG31">
            <v>0</v>
          </cell>
          <cell r="BH31">
            <v>0</v>
          </cell>
          <cell r="BI31">
            <v>0</v>
          </cell>
        </row>
        <row r="32">
          <cell r="B32">
            <v>2000</v>
          </cell>
          <cell r="C32" t="str">
            <v>Srpanj</v>
          </cell>
          <cell r="D32">
            <v>0</v>
          </cell>
          <cell r="E32">
            <v>0</v>
          </cell>
          <cell r="F32">
            <v>2478.0700000000002</v>
          </cell>
          <cell r="G32">
            <v>0</v>
          </cell>
          <cell r="H32">
            <v>744</v>
          </cell>
          <cell r="I32">
            <v>2208</v>
          </cell>
          <cell r="J32">
            <v>8785</v>
          </cell>
          <cell r="K32">
            <v>5112</v>
          </cell>
          <cell r="L32">
            <v>0</v>
          </cell>
          <cell r="M32">
            <v>0</v>
          </cell>
          <cell r="N32">
            <v>34</v>
          </cell>
          <cell r="O32">
            <v>0</v>
          </cell>
          <cell r="P32">
            <v>0</v>
          </cell>
          <cell r="Q32">
            <v>0</v>
          </cell>
          <cell r="R32">
            <v>223.47</v>
          </cell>
          <cell r="S32">
            <v>0</v>
          </cell>
          <cell r="T32">
            <v>0</v>
          </cell>
          <cell r="U32">
            <v>0</v>
          </cell>
          <cell r="V32">
            <v>2110.3100000000004</v>
          </cell>
          <cell r="W32">
            <v>0</v>
          </cell>
          <cell r="X32" t="e">
            <v>#DIV/0!</v>
          </cell>
          <cell r="Y32" t="e">
            <v>#DIV/0!</v>
          </cell>
          <cell r="Z32">
            <v>0.85159418418365918</v>
          </cell>
          <cell r="AA32" t="e">
            <v>#DIV/0!</v>
          </cell>
          <cell r="AB32">
            <v>0</v>
          </cell>
          <cell r="AC32">
            <v>0</v>
          </cell>
          <cell r="AD32">
            <v>0.24021741605008542</v>
          </cell>
          <cell r="AE32">
            <v>0</v>
          </cell>
          <cell r="AF32">
            <v>0</v>
          </cell>
          <cell r="AG32">
            <v>0</v>
          </cell>
          <cell r="AH32">
            <v>60.294571428571437</v>
          </cell>
          <cell r="AI32">
            <v>0</v>
          </cell>
          <cell r="AJ32" t="e">
            <v>#DIV/0!</v>
          </cell>
          <cell r="AK32" t="e">
            <v>#DIV/0!</v>
          </cell>
          <cell r="AL32">
            <v>6.5726470588235291</v>
          </cell>
          <cell r="AM32" t="e">
            <v>#DIV/0!</v>
          </cell>
          <cell r="AN32">
            <v>0</v>
          </cell>
          <cell r="AO32">
            <v>0</v>
          </cell>
          <cell r="AP32">
            <v>0</v>
          </cell>
          <cell r="AQ32">
            <v>44462</v>
          </cell>
          <cell r="AR32">
            <v>312538</v>
          </cell>
          <cell r="AS32">
            <v>154113</v>
          </cell>
          <cell r="AT32">
            <v>0</v>
          </cell>
          <cell r="AU32">
            <v>62.310107068781875</v>
          </cell>
          <cell r="AV32">
            <v>68.242718022621077</v>
          </cell>
          <cell r="AW32">
            <v>66.299419229941918</v>
          </cell>
          <cell r="AX32">
            <v>0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0</v>
          </cell>
          <cell r="BF32">
            <v>0</v>
          </cell>
          <cell r="BG32">
            <v>0</v>
          </cell>
          <cell r="BH32">
            <v>0</v>
          </cell>
          <cell r="BI32">
            <v>0</v>
          </cell>
        </row>
        <row r="33">
          <cell r="B33">
            <v>2000</v>
          </cell>
          <cell r="C33" t="str">
            <v>Kolovoz</v>
          </cell>
          <cell r="D33">
            <v>0</v>
          </cell>
          <cell r="E33">
            <v>0</v>
          </cell>
          <cell r="F33">
            <v>1853.17</v>
          </cell>
          <cell r="G33">
            <v>0</v>
          </cell>
          <cell r="H33">
            <v>744</v>
          </cell>
          <cell r="I33">
            <v>2208</v>
          </cell>
          <cell r="J33">
            <v>8785</v>
          </cell>
          <cell r="K33">
            <v>5856</v>
          </cell>
          <cell r="L33">
            <v>0</v>
          </cell>
          <cell r="M33">
            <v>0</v>
          </cell>
          <cell r="N33">
            <v>29</v>
          </cell>
          <cell r="O33">
            <v>0</v>
          </cell>
          <cell r="P33">
            <v>0</v>
          </cell>
          <cell r="Q33">
            <v>0</v>
          </cell>
          <cell r="R33">
            <v>144.80000000000001</v>
          </cell>
          <cell r="S33">
            <v>0</v>
          </cell>
          <cell r="T33">
            <v>0</v>
          </cell>
          <cell r="U33">
            <v>0</v>
          </cell>
          <cell r="V33">
            <v>1565.24</v>
          </cell>
          <cell r="W33">
            <v>0</v>
          </cell>
          <cell r="X33" t="e">
            <v>#DIV/0!</v>
          </cell>
          <cell r="Y33" t="e">
            <v>#DIV/0!</v>
          </cell>
          <cell r="Z33">
            <v>0.84462839350949992</v>
          </cell>
          <cell r="AA33" t="e">
            <v>#DIV/0!</v>
          </cell>
          <cell r="AB33">
            <v>0</v>
          </cell>
          <cell r="AC33">
            <v>0</v>
          </cell>
          <cell r="AD33">
            <v>0.17817188389299943</v>
          </cell>
          <cell r="AE33">
            <v>0</v>
          </cell>
          <cell r="AF33">
            <v>0</v>
          </cell>
          <cell r="AG33">
            <v>0</v>
          </cell>
          <cell r="AH33">
            <v>52.174666666666667</v>
          </cell>
          <cell r="AI33">
            <v>0</v>
          </cell>
          <cell r="AJ33" t="e">
            <v>#DIV/0!</v>
          </cell>
          <cell r="AK33" t="e">
            <v>#DIV/0!</v>
          </cell>
          <cell r="AL33">
            <v>4.9931034482758623</v>
          </cell>
          <cell r="AM33" t="e">
            <v>#DIV/0!</v>
          </cell>
          <cell r="AN33">
            <v>0</v>
          </cell>
          <cell r="AO33">
            <v>0</v>
          </cell>
          <cell r="AP33">
            <v>0</v>
          </cell>
          <cell r="AQ33">
            <v>0</v>
          </cell>
          <cell r="AR33">
            <v>272863</v>
          </cell>
          <cell r="AS33">
            <v>154113</v>
          </cell>
          <cell r="AT33">
            <v>0</v>
          </cell>
          <cell r="AU33">
            <v>0</v>
          </cell>
          <cell r="AV33">
            <v>67.628564984521901</v>
          </cell>
          <cell r="AW33">
            <v>66.299419229941918</v>
          </cell>
          <cell r="AX33">
            <v>0</v>
          </cell>
          <cell r="AY33">
            <v>0</v>
          </cell>
          <cell r="AZ33">
            <v>0</v>
          </cell>
          <cell r="BA33">
            <v>0</v>
          </cell>
          <cell r="BB33">
            <v>0</v>
          </cell>
          <cell r="BC33">
            <v>0</v>
          </cell>
          <cell r="BD33">
            <v>0</v>
          </cell>
          <cell r="BE33">
            <v>0</v>
          </cell>
          <cell r="BF33">
            <v>0</v>
          </cell>
          <cell r="BG33">
            <v>0</v>
          </cell>
          <cell r="BH33">
            <v>0</v>
          </cell>
          <cell r="BI33">
            <v>0</v>
          </cell>
        </row>
        <row r="34">
          <cell r="B34">
            <v>2000</v>
          </cell>
          <cell r="C34" t="str">
            <v>Rujan</v>
          </cell>
          <cell r="D34">
            <v>0</v>
          </cell>
          <cell r="E34">
            <v>0</v>
          </cell>
          <cell r="F34">
            <v>1194.7</v>
          </cell>
          <cell r="G34">
            <v>0</v>
          </cell>
          <cell r="H34">
            <v>720</v>
          </cell>
          <cell r="I34">
            <v>2208</v>
          </cell>
          <cell r="J34">
            <v>8785</v>
          </cell>
          <cell r="K34">
            <v>6576</v>
          </cell>
          <cell r="L34">
            <v>0</v>
          </cell>
          <cell r="M34">
            <v>0</v>
          </cell>
          <cell r="N34">
            <v>16</v>
          </cell>
          <cell r="O34">
            <v>0</v>
          </cell>
          <cell r="P34">
            <v>0</v>
          </cell>
          <cell r="Q34">
            <v>0</v>
          </cell>
          <cell r="R34">
            <v>119.67</v>
          </cell>
          <cell r="S34">
            <v>0</v>
          </cell>
          <cell r="T34">
            <v>0</v>
          </cell>
          <cell r="U34">
            <v>0</v>
          </cell>
          <cell r="V34">
            <v>962.98</v>
          </cell>
          <cell r="W34">
            <v>0</v>
          </cell>
          <cell r="X34" t="e">
            <v>#DIV/0!</v>
          </cell>
          <cell r="Y34" t="e">
            <v>#DIV/0!</v>
          </cell>
          <cell r="Z34">
            <v>0.80604335816522976</v>
          </cell>
          <cell r="AA34" t="e">
            <v>#DIV/0!</v>
          </cell>
          <cell r="AB34">
            <v>0</v>
          </cell>
          <cell r="AC34">
            <v>0</v>
          </cell>
          <cell r="AD34">
            <v>0.10961639157655094</v>
          </cell>
          <cell r="AE34">
            <v>0</v>
          </cell>
          <cell r="AF34">
            <v>0</v>
          </cell>
          <cell r="AG34">
            <v>0</v>
          </cell>
          <cell r="AH34">
            <v>56.645882352941179</v>
          </cell>
          <cell r="AI34">
            <v>0</v>
          </cell>
          <cell r="AJ34" t="e">
            <v>#DIV/0!</v>
          </cell>
          <cell r="AK34" t="e">
            <v>#DIV/0!</v>
          </cell>
          <cell r="AL34">
            <v>7.4793750000000001</v>
          </cell>
          <cell r="AM34" t="e">
            <v>#DIV/0!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229830</v>
          </cell>
          <cell r="AS34">
            <v>154113</v>
          </cell>
          <cell r="AT34">
            <v>0</v>
          </cell>
          <cell r="AU34">
            <v>0</v>
          </cell>
          <cell r="AV34">
            <v>66.957613613520294</v>
          </cell>
          <cell r="AW34">
            <v>66.299419229941918</v>
          </cell>
          <cell r="AX34">
            <v>0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0</v>
          </cell>
          <cell r="BF34">
            <v>0</v>
          </cell>
          <cell r="BG34">
            <v>0</v>
          </cell>
          <cell r="BH34">
            <v>0</v>
          </cell>
          <cell r="BI34">
            <v>0</v>
          </cell>
        </row>
        <row r="35">
          <cell r="B35">
            <v>2000</v>
          </cell>
          <cell r="C35" t="str">
            <v>Listopad</v>
          </cell>
          <cell r="D35">
            <v>0</v>
          </cell>
          <cell r="E35">
            <v>0</v>
          </cell>
          <cell r="F35">
            <v>492.82000000000005</v>
          </cell>
          <cell r="G35">
            <v>0</v>
          </cell>
          <cell r="H35">
            <v>744</v>
          </cell>
          <cell r="I35">
            <v>2208</v>
          </cell>
          <cell r="J35">
            <v>8784</v>
          </cell>
          <cell r="K35">
            <v>7320</v>
          </cell>
          <cell r="L35">
            <v>0</v>
          </cell>
          <cell r="M35">
            <v>0</v>
          </cell>
          <cell r="N35">
            <v>9</v>
          </cell>
          <cell r="O35">
            <v>0</v>
          </cell>
          <cell r="P35">
            <v>0</v>
          </cell>
          <cell r="Q35">
            <v>0</v>
          </cell>
          <cell r="R35">
            <v>35.010000000000005</v>
          </cell>
          <cell r="S35">
            <v>0</v>
          </cell>
          <cell r="T35">
            <v>0</v>
          </cell>
          <cell r="U35">
            <v>0</v>
          </cell>
          <cell r="V35">
            <v>392.66999999999996</v>
          </cell>
          <cell r="W35">
            <v>0</v>
          </cell>
          <cell r="X35" t="e">
            <v>#DIV/0!</v>
          </cell>
          <cell r="Y35" t="e">
            <v>#DIV/0!</v>
          </cell>
          <cell r="Z35">
            <v>0.79678178645347164</v>
          </cell>
          <cell r="AA35" t="e">
            <v>#DIV/0!</v>
          </cell>
          <cell r="AB35">
            <v>0</v>
          </cell>
          <cell r="AC35">
            <v>0</v>
          </cell>
          <cell r="AD35">
            <v>4.4702868852459013E-2</v>
          </cell>
          <cell r="AE35">
            <v>0</v>
          </cell>
          <cell r="AF35">
            <v>0</v>
          </cell>
          <cell r="AG35">
            <v>0</v>
          </cell>
          <cell r="AH35">
            <v>39.266999999999996</v>
          </cell>
          <cell r="AI35">
            <v>0</v>
          </cell>
          <cell r="AJ35" t="e">
            <v>#DIV/0!</v>
          </cell>
          <cell r="AK35" t="e">
            <v>#DIV/0!</v>
          </cell>
          <cell r="AL35">
            <v>3.8900000000000006</v>
          </cell>
          <cell r="AM35" t="e">
            <v>#DIV/0!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190458</v>
          </cell>
          <cell r="AS35">
            <v>154113</v>
          </cell>
          <cell r="AT35">
            <v>0</v>
          </cell>
          <cell r="AU35">
            <v>0</v>
          </cell>
          <cell r="AV35">
            <v>66.543449702322718</v>
          </cell>
          <cell r="AW35">
            <v>66.299419229941918</v>
          </cell>
          <cell r="AX35">
            <v>0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0</v>
          </cell>
          <cell r="BF35">
            <v>0</v>
          </cell>
          <cell r="BG35">
            <v>0</v>
          </cell>
          <cell r="BH35">
            <v>0</v>
          </cell>
          <cell r="BI35">
            <v>0</v>
          </cell>
        </row>
        <row r="36">
          <cell r="B36">
            <v>2000</v>
          </cell>
          <cell r="C36" t="str">
            <v>Studeni</v>
          </cell>
          <cell r="D36">
            <v>0</v>
          </cell>
          <cell r="E36">
            <v>0</v>
          </cell>
          <cell r="F36">
            <v>73</v>
          </cell>
          <cell r="G36">
            <v>0</v>
          </cell>
          <cell r="H36">
            <v>720</v>
          </cell>
          <cell r="I36">
            <v>2184</v>
          </cell>
          <cell r="J36">
            <v>8784</v>
          </cell>
          <cell r="K36">
            <v>8040</v>
          </cell>
          <cell r="L36">
            <v>0</v>
          </cell>
          <cell r="M36">
            <v>0</v>
          </cell>
          <cell r="N36">
            <v>2</v>
          </cell>
          <cell r="O36">
            <v>0</v>
          </cell>
          <cell r="P36">
            <v>0</v>
          </cell>
          <cell r="Q36">
            <v>0</v>
          </cell>
          <cell r="R36">
            <v>8.3000000000000007</v>
          </cell>
          <cell r="S36">
            <v>0</v>
          </cell>
          <cell r="T36">
            <v>0</v>
          </cell>
          <cell r="U36">
            <v>0</v>
          </cell>
          <cell r="V36">
            <v>60.53</v>
          </cell>
          <cell r="W36">
            <v>0</v>
          </cell>
          <cell r="X36" t="e">
            <v>#DIV/0!</v>
          </cell>
          <cell r="Y36" t="e">
            <v>#DIV/0!</v>
          </cell>
          <cell r="Z36">
            <v>0.8291780821917808</v>
          </cell>
          <cell r="AA36" t="e">
            <v>#DIV/0!</v>
          </cell>
          <cell r="AB36">
            <v>0</v>
          </cell>
          <cell r="AC36">
            <v>0</v>
          </cell>
          <cell r="AD36">
            <v>6.8909380692167583E-3</v>
          </cell>
          <cell r="AE36">
            <v>0</v>
          </cell>
          <cell r="AF36">
            <v>0</v>
          </cell>
          <cell r="AG36">
            <v>0</v>
          </cell>
          <cell r="AH36">
            <v>20.176666666666666</v>
          </cell>
          <cell r="AI36">
            <v>0</v>
          </cell>
          <cell r="AJ36" t="e">
            <v>#DIV/0!</v>
          </cell>
          <cell r="AK36" t="e">
            <v>#DIV/0!</v>
          </cell>
          <cell r="AL36">
            <v>4.1500000000000004</v>
          </cell>
          <cell r="AM36" t="e">
            <v>#DIV/0!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  <cell r="AR36">
            <v>167798</v>
          </cell>
          <cell r="AS36">
            <v>154113</v>
          </cell>
          <cell r="AT36">
            <v>0</v>
          </cell>
          <cell r="AU36">
            <v>0</v>
          </cell>
          <cell r="AV36">
            <v>66.322795867226347</v>
          </cell>
          <cell r="AW36">
            <v>66.299419229941918</v>
          </cell>
          <cell r="AX36">
            <v>0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0</v>
          </cell>
          <cell r="BF36">
            <v>0</v>
          </cell>
          <cell r="BG36">
            <v>0</v>
          </cell>
          <cell r="BH36">
            <v>0</v>
          </cell>
          <cell r="BI36">
            <v>0</v>
          </cell>
        </row>
        <row r="37">
          <cell r="B37">
            <v>2000</v>
          </cell>
          <cell r="C37" t="str">
            <v>Prosinac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744</v>
          </cell>
          <cell r="I37">
            <v>2208</v>
          </cell>
          <cell r="J37">
            <v>8784</v>
          </cell>
          <cell r="K37">
            <v>8784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 t="e">
            <v>#DIV/0!</v>
          </cell>
          <cell r="Y37" t="e">
            <v>#DIV/0!</v>
          </cell>
          <cell r="Z37" t="e">
            <v>#DIV/0!</v>
          </cell>
          <cell r="AA37" t="e">
            <v>#DIV/0!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 t="e">
            <v>#DIV/0!</v>
          </cell>
          <cell r="AK37" t="e">
            <v>#DIV/0!</v>
          </cell>
          <cell r="AL37" t="e">
            <v>#DIV/0!</v>
          </cell>
          <cell r="AM37" t="e">
            <v>#DIV/0!</v>
          </cell>
          <cell r="AN37">
            <v>0</v>
          </cell>
          <cell r="AO37">
            <v>0</v>
          </cell>
          <cell r="AP37">
            <v>0</v>
          </cell>
          <cell r="AQ37">
            <v>0</v>
          </cell>
          <cell r="AR37">
            <v>154113</v>
          </cell>
          <cell r="AS37">
            <v>154113</v>
          </cell>
          <cell r="AT37">
            <v>0</v>
          </cell>
          <cell r="AU37">
            <v>0</v>
          </cell>
          <cell r="AV37">
            <v>66.299419229941918</v>
          </cell>
          <cell r="AW37">
            <v>66.299419229941918</v>
          </cell>
          <cell r="AX37">
            <v>0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0</v>
          </cell>
          <cell r="BF37">
            <v>0</v>
          </cell>
          <cell r="BG37">
            <v>0</v>
          </cell>
          <cell r="BH37">
            <v>0</v>
          </cell>
          <cell r="BI37">
            <v>0</v>
          </cell>
        </row>
        <row r="38">
          <cell r="B38">
            <v>2001</v>
          </cell>
          <cell r="C38" t="str">
            <v>Siječanj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1464</v>
          </cell>
          <cell r="J38">
            <v>8040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 t="e">
            <v>#DIV/0!</v>
          </cell>
          <cell r="Y38" t="e">
            <v>#DIV/0!</v>
          </cell>
          <cell r="Z38" t="e">
            <v>#DIV/0!</v>
          </cell>
          <cell r="AA38" t="e">
            <v>#DIV/0!</v>
          </cell>
          <cell r="AB38" t="e">
            <v>#DIV/0!</v>
          </cell>
          <cell r="AC38">
            <v>0</v>
          </cell>
          <cell r="AD38">
            <v>0</v>
          </cell>
          <cell r="AE38" t="e">
            <v>#DIV/0!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 t="e">
            <v>#DIV/0!</v>
          </cell>
          <cell r="AK38" t="e">
            <v>#DIV/0!</v>
          </cell>
          <cell r="AL38" t="e">
            <v>#DIV/0!</v>
          </cell>
          <cell r="AM38" t="e">
            <v>#DIV/0!</v>
          </cell>
          <cell r="AN38">
            <v>0</v>
          </cell>
          <cell r="AO38">
            <v>0</v>
          </cell>
          <cell r="AP38">
            <v>0</v>
          </cell>
          <cell r="AQ38">
            <v>0</v>
          </cell>
          <cell r="AR38">
            <v>148752</v>
          </cell>
          <cell r="AS38">
            <v>0</v>
          </cell>
          <cell r="AT38">
            <v>0</v>
          </cell>
          <cell r="AU38">
            <v>0</v>
          </cell>
          <cell r="AV38">
            <v>66.895118858098812</v>
          </cell>
          <cell r="AW38">
            <v>0</v>
          </cell>
          <cell r="AX38">
            <v>0</v>
          </cell>
          <cell r="AY38">
            <v>0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0</v>
          </cell>
          <cell r="BF38">
            <v>0</v>
          </cell>
          <cell r="BG38">
            <v>0</v>
          </cell>
          <cell r="BH38">
            <v>0</v>
          </cell>
          <cell r="BI38">
            <v>0</v>
          </cell>
        </row>
        <row r="39">
          <cell r="B39">
            <v>2001</v>
          </cell>
          <cell r="C39" t="str">
            <v>Veljača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744</v>
          </cell>
          <cell r="J39">
            <v>7344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 t="e">
            <v>#DIV/0!</v>
          </cell>
          <cell r="Y39" t="e">
            <v>#DIV/0!</v>
          </cell>
          <cell r="Z39" t="e">
            <v>#DIV/0!</v>
          </cell>
          <cell r="AA39" t="e">
            <v>#DIV/0!</v>
          </cell>
          <cell r="AB39" t="e">
            <v>#DIV/0!</v>
          </cell>
          <cell r="AC39">
            <v>0</v>
          </cell>
          <cell r="AD39">
            <v>0</v>
          </cell>
          <cell r="AE39" t="e">
            <v>#DIV/0!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  <cell r="AJ39" t="e">
            <v>#DIV/0!</v>
          </cell>
          <cell r="AK39" t="e">
            <v>#DIV/0!</v>
          </cell>
          <cell r="AL39" t="e">
            <v>#DIV/0!</v>
          </cell>
          <cell r="AM39" t="e">
            <v>#DIV/0!</v>
          </cell>
          <cell r="AN39">
            <v>0</v>
          </cell>
          <cell r="AO39">
            <v>0</v>
          </cell>
          <cell r="AP39">
            <v>0</v>
          </cell>
          <cell r="AQ39">
            <v>0</v>
          </cell>
          <cell r="AR39">
            <v>121276</v>
          </cell>
          <cell r="AS39">
            <v>0</v>
          </cell>
          <cell r="AT39">
            <v>0</v>
          </cell>
          <cell r="AU39">
            <v>0</v>
          </cell>
          <cell r="AV39">
            <v>66.509089911980041</v>
          </cell>
          <cell r="AW39">
            <v>0</v>
          </cell>
          <cell r="AX39">
            <v>0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0</v>
          </cell>
          <cell r="BF39">
            <v>0</v>
          </cell>
          <cell r="BG39">
            <v>0</v>
          </cell>
          <cell r="BH39">
            <v>0</v>
          </cell>
          <cell r="BI39">
            <v>0</v>
          </cell>
        </row>
        <row r="40">
          <cell r="B40">
            <v>2001</v>
          </cell>
          <cell r="C40" t="str">
            <v>Ožujak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6600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 t="e">
            <v>#DIV/0!</v>
          </cell>
          <cell r="Y40" t="e">
            <v>#DIV/0!</v>
          </cell>
          <cell r="Z40" t="e">
            <v>#DIV/0!</v>
          </cell>
          <cell r="AA40" t="e">
            <v>#DIV/0!</v>
          </cell>
          <cell r="AB40" t="e">
            <v>#DIV/0!</v>
          </cell>
          <cell r="AC40" t="e">
            <v>#DIV/0!</v>
          </cell>
          <cell r="AD40">
            <v>0</v>
          </cell>
          <cell r="AE40" t="e">
            <v>#DIV/0!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 t="e">
            <v>#DIV/0!</v>
          </cell>
          <cell r="AK40" t="e">
            <v>#DIV/0!</v>
          </cell>
          <cell r="AL40" t="e">
            <v>#DIV/0!</v>
          </cell>
          <cell r="AM40" t="e">
            <v>#DIV/0!</v>
          </cell>
          <cell r="AN40">
            <v>0</v>
          </cell>
          <cell r="AO40">
            <v>0</v>
          </cell>
          <cell r="AP40">
            <v>0</v>
          </cell>
          <cell r="AQ40">
            <v>0</v>
          </cell>
          <cell r="AR40">
            <v>83923</v>
          </cell>
          <cell r="AS40">
            <v>0</v>
          </cell>
          <cell r="AT40">
            <v>0</v>
          </cell>
          <cell r="AU40">
            <v>0</v>
          </cell>
          <cell r="AV40">
            <v>65.290927904027626</v>
          </cell>
          <cell r="AW40">
            <v>0</v>
          </cell>
          <cell r="AX40">
            <v>0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0</v>
          </cell>
          <cell r="BF40">
            <v>0</v>
          </cell>
          <cell r="BG40">
            <v>0</v>
          </cell>
          <cell r="BH40">
            <v>0</v>
          </cell>
          <cell r="BI40">
            <v>0</v>
          </cell>
        </row>
        <row r="41">
          <cell r="B41">
            <v>2001</v>
          </cell>
          <cell r="C41" t="str">
            <v>Travanj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5880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 t="e">
            <v>#DIV/0!</v>
          </cell>
          <cell r="Y41" t="e">
            <v>#DIV/0!</v>
          </cell>
          <cell r="Z41" t="e">
            <v>#DIV/0!</v>
          </cell>
          <cell r="AA41" t="e">
            <v>#DIV/0!</v>
          </cell>
          <cell r="AB41" t="e">
            <v>#DIV/0!</v>
          </cell>
          <cell r="AC41" t="e">
            <v>#DIV/0!</v>
          </cell>
          <cell r="AD41">
            <v>0</v>
          </cell>
          <cell r="AE41" t="e">
            <v>#DIV/0!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 t="e">
            <v>#DIV/0!</v>
          </cell>
          <cell r="AK41" t="e">
            <v>#DIV/0!</v>
          </cell>
          <cell r="AL41" t="e">
            <v>#DIV/0!</v>
          </cell>
          <cell r="AM41" t="e">
            <v>#DIV/0!</v>
          </cell>
          <cell r="AN41">
            <v>0</v>
          </cell>
          <cell r="AO41">
            <v>0</v>
          </cell>
          <cell r="AP41">
            <v>0</v>
          </cell>
          <cell r="AQ41">
            <v>0</v>
          </cell>
          <cell r="AR41">
            <v>44462</v>
          </cell>
          <cell r="AS41">
            <v>0</v>
          </cell>
          <cell r="AT41">
            <v>0</v>
          </cell>
          <cell r="AU41">
            <v>0</v>
          </cell>
          <cell r="AV41">
            <v>62.310107068781875</v>
          </cell>
          <cell r="AW41">
            <v>0</v>
          </cell>
          <cell r="AX41">
            <v>0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0</v>
          </cell>
          <cell r="BF41">
            <v>0</v>
          </cell>
          <cell r="BG41">
            <v>0</v>
          </cell>
          <cell r="BH41">
            <v>0</v>
          </cell>
          <cell r="BI41">
            <v>0</v>
          </cell>
        </row>
        <row r="42">
          <cell r="B42">
            <v>2001</v>
          </cell>
          <cell r="C42" t="str">
            <v>Svibanj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5136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 t="e">
            <v>#DIV/0!</v>
          </cell>
          <cell r="Y42" t="e">
            <v>#DIV/0!</v>
          </cell>
          <cell r="Z42" t="e">
            <v>#DIV/0!</v>
          </cell>
          <cell r="AA42" t="e">
            <v>#DIV/0!</v>
          </cell>
          <cell r="AB42" t="e">
            <v>#DIV/0!</v>
          </cell>
          <cell r="AC42" t="e">
            <v>#DIV/0!</v>
          </cell>
          <cell r="AD42">
            <v>0</v>
          </cell>
          <cell r="AE42" t="e">
            <v>#DIV/0!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 t="e">
            <v>#DIV/0!</v>
          </cell>
          <cell r="AK42" t="e">
            <v>#DIV/0!</v>
          </cell>
          <cell r="AL42" t="e">
            <v>#DIV/0!</v>
          </cell>
          <cell r="AM42" t="e">
            <v>#DIV/0!</v>
          </cell>
          <cell r="AN42">
            <v>0</v>
          </cell>
          <cell r="AO42">
            <v>0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T42">
            <v>0</v>
          </cell>
          <cell r="AU42">
            <v>0</v>
          </cell>
          <cell r="AV42">
            <v>0</v>
          </cell>
          <cell r="AW42">
            <v>0</v>
          </cell>
          <cell r="AX42">
            <v>0</v>
          </cell>
          <cell r="AY42">
            <v>0</v>
          </cell>
          <cell r="AZ42">
            <v>0</v>
          </cell>
          <cell r="BA42">
            <v>0</v>
          </cell>
          <cell r="BB42">
            <v>0</v>
          </cell>
          <cell r="BC42">
            <v>0</v>
          </cell>
          <cell r="BD42">
            <v>0</v>
          </cell>
          <cell r="BE42">
            <v>0</v>
          </cell>
          <cell r="BF42">
            <v>0</v>
          </cell>
          <cell r="BG42">
            <v>0</v>
          </cell>
          <cell r="BH42">
            <v>0</v>
          </cell>
          <cell r="BI42">
            <v>0</v>
          </cell>
        </row>
        <row r="43">
          <cell r="B43">
            <v>2001</v>
          </cell>
          <cell r="C43" t="str">
            <v>Lipanj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4416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 t="e">
            <v>#DIV/0!</v>
          </cell>
          <cell r="Y43" t="e">
            <v>#DIV/0!</v>
          </cell>
          <cell r="Z43" t="e">
            <v>#DIV/0!</v>
          </cell>
          <cell r="AA43" t="e">
            <v>#DIV/0!</v>
          </cell>
          <cell r="AB43" t="e">
            <v>#DIV/0!</v>
          </cell>
          <cell r="AC43" t="e">
            <v>#DIV/0!</v>
          </cell>
          <cell r="AD43">
            <v>0</v>
          </cell>
          <cell r="AE43" t="e">
            <v>#DIV/0!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 t="e">
            <v>#DIV/0!</v>
          </cell>
          <cell r="AK43" t="e">
            <v>#DIV/0!</v>
          </cell>
          <cell r="AL43" t="e">
            <v>#DIV/0!</v>
          </cell>
          <cell r="AM43" t="e">
            <v>#DIV/0!</v>
          </cell>
          <cell r="AN43">
            <v>0</v>
          </cell>
          <cell r="AO43">
            <v>0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T43">
            <v>0</v>
          </cell>
          <cell r="AU43">
            <v>0</v>
          </cell>
          <cell r="AV43">
            <v>0</v>
          </cell>
          <cell r="AW43">
            <v>0</v>
          </cell>
          <cell r="AX43">
            <v>0</v>
          </cell>
          <cell r="AY43">
            <v>0</v>
          </cell>
          <cell r="AZ43">
            <v>0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0</v>
          </cell>
          <cell r="BF43">
            <v>0</v>
          </cell>
          <cell r="BG43">
            <v>0</v>
          </cell>
          <cell r="BH43">
            <v>0</v>
          </cell>
          <cell r="BI43">
            <v>0</v>
          </cell>
        </row>
        <row r="44">
          <cell r="B44">
            <v>2001</v>
          </cell>
          <cell r="C44" t="str">
            <v>Srpanj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3672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 t="e">
            <v>#DIV/0!</v>
          </cell>
          <cell r="Y44" t="e">
            <v>#DIV/0!</v>
          </cell>
          <cell r="Z44" t="e">
            <v>#DIV/0!</v>
          </cell>
          <cell r="AA44" t="e">
            <v>#DIV/0!</v>
          </cell>
          <cell r="AB44" t="e">
            <v>#DIV/0!</v>
          </cell>
          <cell r="AC44" t="e">
            <v>#DIV/0!</v>
          </cell>
          <cell r="AD44">
            <v>0</v>
          </cell>
          <cell r="AE44" t="e">
            <v>#DIV/0!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 t="e">
            <v>#DIV/0!</v>
          </cell>
          <cell r="AK44" t="e">
            <v>#DIV/0!</v>
          </cell>
          <cell r="AL44" t="e">
            <v>#DIV/0!</v>
          </cell>
          <cell r="AM44" t="e">
            <v>#DIV/0!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  <cell r="AU44">
            <v>0</v>
          </cell>
          <cell r="AV44">
            <v>0</v>
          </cell>
          <cell r="AW44">
            <v>0</v>
          </cell>
          <cell r="AX44">
            <v>0</v>
          </cell>
          <cell r="AY44">
            <v>0</v>
          </cell>
          <cell r="AZ44">
            <v>0</v>
          </cell>
          <cell r="BA44">
            <v>0</v>
          </cell>
          <cell r="BB44">
            <v>0</v>
          </cell>
          <cell r="BC44">
            <v>0</v>
          </cell>
          <cell r="BD44">
            <v>0</v>
          </cell>
          <cell r="BE44">
            <v>0</v>
          </cell>
          <cell r="BF44">
            <v>0</v>
          </cell>
          <cell r="BG44">
            <v>0</v>
          </cell>
          <cell r="BH44">
            <v>0</v>
          </cell>
          <cell r="BI44">
            <v>0</v>
          </cell>
        </row>
        <row r="45">
          <cell r="B45">
            <v>2001</v>
          </cell>
          <cell r="C45" t="str">
            <v>Kolovoz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2928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 t="e">
            <v>#DIV/0!</v>
          </cell>
          <cell r="Y45" t="e">
            <v>#DIV/0!</v>
          </cell>
          <cell r="Z45" t="e">
            <v>#DIV/0!</v>
          </cell>
          <cell r="AA45" t="e">
            <v>#DIV/0!</v>
          </cell>
          <cell r="AB45" t="e">
            <v>#DIV/0!</v>
          </cell>
          <cell r="AC45" t="e">
            <v>#DIV/0!</v>
          </cell>
          <cell r="AD45">
            <v>0</v>
          </cell>
          <cell r="AE45" t="e">
            <v>#DIV/0!</v>
          </cell>
          <cell r="AF45">
            <v>0</v>
          </cell>
          <cell r="AG45">
            <v>0</v>
          </cell>
          <cell r="AH45">
            <v>0</v>
          </cell>
          <cell r="AI45">
            <v>0</v>
          </cell>
          <cell r="AJ45" t="e">
            <v>#DIV/0!</v>
          </cell>
          <cell r="AK45" t="e">
            <v>#DIV/0!</v>
          </cell>
          <cell r="AL45" t="e">
            <v>#DIV/0!</v>
          </cell>
          <cell r="AM45" t="e">
            <v>#DIV/0!</v>
          </cell>
          <cell r="AN45">
            <v>0</v>
          </cell>
          <cell r="AO45">
            <v>0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T45">
            <v>0</v>
          </cell>
          <cell r="AU45">
            <v>0</v>
          </cell>
          <cell r="AV45">
            <v>0</v>
          </cell>
          <cell r="AW45">
            <v>0</v>
          </cell>
          <cell r="AX45">
            <v>0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0</v>
          </cell>
          <cell r="BF45">
            <v>0</v>
          </cell>
          <cell r="BG45">
            <v>0</v>
          </cell>
          <cell r="BH45">
            <v>0</v>
          </cell>
          <cell r="BI45">
            <v>0</v>
          </cell>
        </row>
        <row r="46">
          <cell r="B46">
            <v>2001</v>
          </cell>
          <cell r="C46" t="str">
            <v>Rujan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2208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 t="e">
            <v>#DIV/0!</v>
          </cell>
          <cell r="Y46" t="e">
            <v>#DIV/0!</v>
          </cell>
          <cell r="Z46" t="e">
            <v>#DIV/0!</v>
          </cell>
          <cell r="AA46" t="e">
            <v>#DIV/0!</v>
          </cell>
          <cell r="AB46" t="e">
            <v>#DIV/0!</v>
          </cell>
          <cell r="AC46" t="e">
            <v>#DIV/0!</v>
          </cell>
          <cell r="AD46">
            <v>0</v>
          </cell>
          <cell r="AE46" t="e">
            <v>#DIV/0!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  <cell r="AJ46" t="e">
            <v>#DIV/0!</v>
          </cell>
          <cell r="AK46" t="e">
            <v>#DIV/0!</v>
          </cell>
          <cell r="AL46" t="e">
            <v>#DIV/0!</v>
          </cell>
          <cell r="AM46" t="e">
            <v>#DIV/0!</v>
          </cell>
          <cell r="AN46">
            <v>0</v>
          </cell>
          <cell r="AO46">
            <v>0</v>
          </cell>
          <cell r="AP46">
            <v>0</v>
          </cell>
          <cell r="AQ46">
            <v>0</v>
          </cell>
          <cell r="AR46">
            <v>0</v>
          </cell>
          <cell r="AS46">
            <v>0</v>
          </cell>
          <cell r="AT46">
            <v>0</v>
          </cell>
          <cell r="AU46">
            <v>0</v>
          </cell>
          <cell r="AV46">
            <v>0</v>
          </cell>
          <cell r="AW46">
            <v>0</v>
          </cell>
          <cell r="AX46">
            <v>0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E46">
            <v>0</v>
          </cell>
          <cell r="BF46">
            <v>0</v>
          </cell>
          <cell r="BG46">
            <v>0</v>
          </cell>
          <cell r="BH46">
            <v>0</v>
          </cell>
          <cell r="BI46">
            <v>0</v>
          </cell>
        </row>
        <row r="47">
          <cell r="B47">
            <v>2001</v>
          </cell>
          <cell r="C47" t="str">
            <v>Listopad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1464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 t="e">
            <v>#DIV/0!</v>
          </cell>
          <cell r="Y47" t="e">
            <v>#DIV/0!</v>
          </cell>
          <cell r="Z47" t="e">
            <v>#DIV/0!</v>
          </cell>
          <cell r="AA47" t="e">
            <v>#DIV/0!</v>
          </cell>
          <cell r="AB47" t="e">
            <v>#DIV/0!</v>
          </cell>
          <cell r="AC47" t="e">
            <v>#DIV/0!</v>
          </cell>
          <cell r="AD47">
            <v>0</v>
          </cell>
          <cell r="AE47" t="e">
            <v>#DIV/0!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 t="e">
            <v>#DIV/0!</v>
          </cell>
          <cell r="AK47" t="e">
            <v>#DIV/0!</v>
          </cell>
          <cell r="AL47" t="e">
            <v>#DIV/0!</v>
          </cell>
          <cell r="AM47" t="e">
            <v>#DIV/0!</v>
          </cell>
          <cell r="AN47">
            <v>0</v>
          </cell>
          <cell r="AO47">
            <v>0</v>
          </cell>
          <cell r="AP47">
            <v>0</v>
          </cell>
          <cell r="AQ47">
            <v>0</v>
          </cell>
          <cell r="AR47">
            <v>0</v>
          </cell>
          <cell r="AS47">
            <v>0</v>
          </cell>
          <cell r="AT47">
            <v>0</v>
          </cell>
          <cell r="AU47">
            <v>0</v>
          </cell>
          <cell r="AV47">
            <v>0</v>
          </cell>
          <cell r="AW47">
            <v>0</v>
          </cell>
          <cell r="AX47">
            <v>0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E47">
            <v>0</v>
          </cell>
          <cell r="BF47">
            <v>0</v>
          </cell>
          <cell r="BG47">
            <v>0</v>
          </cell>
          <cell r="BH47">
            <v>0</v>
          </cell>
          <cell r="BI47">
            <v>0</v>
          </cell>
        </row>
        <row r="48">
          <cell r="B48">
            <v>2001</v>
          </cell>
          <cell r="C48" t="str">
            <v>Studeni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744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 t="e">
            <v>#DIV/0!</v>
          </cell>
          <cell r="Y48" t="e">
            <v>#DIV/0!</v>
          </cell>
          <cell r="Z48" t="e">
            <v>#DIV/0!</v>
          </cell>
          <cell r="AA48" t="e">
            <v>#DIV/0!</v>
          </cell>
          <cell r="AB48" t="e">
            <v>#DIV/0!</v>
          </cell>
          <cell r="AC48" t="e">
            <v>#DIV/0!</v>
          </cell>
          <cell r="AD48">
            <v>0</v>
          </cell>
          <cell r="AE48" t="e">
            <v>#DIV/0!</v>
          </cell>
          <cell r="AF48">
            <v>0</v>
          </cell>
          <cell r="AG48">
            <v>0</v>
          </cell>
          <cell r="AH48">
            <v>0</v>
          </cell>
          <cell r="AI48">
            <v>0</v>
          </cell>
          <cell r="AJ48" t="e">
            <v>#DIV/0!</v>
          </cell>
          <cell r="AK48" t="e">
            <v>#DIV/0!</v>
          </cell>
          <cell r="AL48" t="e">
            <v>#DIV/0!</v>
          </cell>
          <cell r="AM48" t="e">
            <v>#DIV/0!</v>
          </cell>
          <cell r="AN48">
            <v>0</v>
          </cell>
          <cell r="AO48">
            <v>0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  <cell r="AT48">
            <v>0</v>
          </cell>
          <cell r="AU48">
            <v>0</v>
          </cell>
          <cell r="AV48">
            <v>0</v>
          </cell>
          <cell r="AW48">
            <v>0</v>
          </cell>
          <cell r="AX48">
            <v>0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0</v>
          </cell>
          <cell r="BF48">
            <v>0</v>
          </cell>
          <cell r="BG48">
            <v>0</v>
          </cell>
          <cell r="BH48">
            <v>0</v>
          </cell>
          <cell r="BI48">
            <v>0</v>
          </cell>
        </row>
        <row r="49">
          <cell r="B49">
            <v>2001</v>
          </cell>
          <cell r="C49" t="str">
            <v>Prosinac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 t="e">
            <v>#DIV/0!</v>
          </cell>
          <cell r="Y49" t="e">
            <v>#DIV/0!</v>
          </cell>
          <cell r="Z49" t="e">
            <v>#DIV/0!</v>
          </cell>
          <cell r="AA49" t="e">
            <v>#DIV/0!</v>
          </cell>
          <cell r="AB49" t="e">
            <v>#DIV/0!</v>
          </cell>
          <cell r="AC49" t="e">
            <v>#DIV/0!</v>
          </cell>
          <cell r="AD49" t="e">
            <v>#DIV/0!</v>
          </cell>
          <cell r="AE49" t="e">
            <v>#DIV/0!</v>
          </cell>
          <cell r="AF49">
            <v>0</v>
          </cell>
          <cell r="AG49">
            <v>0</v>
          </cell>
          <cell r="AH49">
            <v>0</v>
          </cell>
          <cell r="AI49">
            <v>0</v>
          </cell>
          <cell r="AJ49" t="e">
            <v>#DIV/0!</v>
          </cell>
          <cell r="AK49" t="e">
            <v>#DIV/0!</v>
          </cell>
          <cell r="AL49" t="e">
            <v>#DIV/0!</v>
          </cell>
          <cell r="AM49" t="e">
            <v>#DIV/0!</v>
          </cell>
          <cell r="AN49">
            <v>0</v>
          </cell>
          <cell r="AO49">
            <v>0</v>
          </cell>
          <cell r="AP49">
            <v>0</v>
          </cell>
          <cell r="AQ49">
            <v>0</v>
          </cell>
          <cell r="AR49">
            <v>0</v>
          </cell>
          <cell r="AS49">
            <v>0</v>
          </cell>
          <cell r="AT49">
            <v>0</v>
          </cell>
          <cell r="AU49">
            <v>0</v>
          </cell>
          <cell r="AV49">
            <v>0</v>
          </cell>
          <cell r="AW49">
            <v>0</v>
          </cell>
          <cell r="AX49">
            <v>0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0</v>
          </cell>
          <cell r="BF49">
            <v>0</v>
          </cell>
          <cell r="BG49">
            <v>0</v>
          </cell>
          <cell r="BH49">
            <v>0</v>
          </cell>
          <cell r="BI49">
            <v>0</v>
          </cell>
        </row>
        <row r="50">
          <cell r="B50">
            <v>2002</v>
          </cell>
          <cell r="C50" t="str">
            <v>Siječanj</v>
          </cell>
          <cell r="D50">
            <v>0</v>
          </cell>
          <cell r="H50">
            <v>0</v>
          </cell>
          <cell r="L50">
            <v>0</v>
          </cell>
          <cell r="M50">
            <v>0</v>
          </cell>
          <cell r="Q50">
            <v>0</v>
          </cell>
          <cell r="U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0</v>
          </cell>
          <cell r="AX50">
            <v>0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0</v>
          </cell>
          <cell r="BF50">
            <v>0</v>
          </cell>
          <cell r="BG50">
            <v>0</v>
          </cell>
          <cell r="BH50">
            <v>0</v>
          </cell>
          <cell r="BI50">
            <v>0</v>
          </cell>
        </row>
        <row r="51">
          <cell r="B51">
            <v>2002</v>
          </cell>
          <cell r="C51" t="str">
            <v>Veljača</v>
          </cell>
          <cell r="D51">
            <v>0</v>
          </cell>
          <cell r="H51">
            <v>0</v>
          </cell>
          <cell r="L51">
            <v>0</v>
          </cell>
          <cell r="M51">
            <v>0</v>
          </cell>
          <cell r="Q51">
            <v>0</v>
          </cell>
          <cell r="U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X51">
            <v>0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0</v>
          </cell>
          <cell r="BF51">
            <v>0</v>
          </cell>
          <cell r="BG51">
            <v>0</v>
          </cell>
          <cell r="BH51">
            <v>0</v>
          </cell>
          <cell r="BI51">
            <v>0</v>
          </cell>
        </row>
        <row r="52">
          <cell r="B52">
            <v>2002</v>
          </cell>
          <cell r="C52" t="str">
            <v>Ožujak</v>
          </cell>
          <cell r="D52">
            <v>0</v>
          </cell>
          <cell r="H52">
            <v>0</v>
          </cell>
          <cell r="L52">
            <v>0</v>
          </cell>
          <cell r="M52">
            <v>0</v>
          </cell>
          <cell r="Q52">
            <v>0</v>
          </cell>
          <cell r="U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0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X52">
            <v>0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0</v>
          </cell>
          <cell r="BF52">
            <v>0</v>
          </cell>
          <cell r="BG52">
            <v>0</v>
          </cell>
          <cell r="BH52">
            <v>0</v>
          </cell>
          <cell r="BI52">
            <v>0</v>
          </cell>
        </row>
        <row r="53">
          <cell r="B53">
            <v>2002</v>
          </cell>
          <cell r="C53" t="str">
            <v>Travanj</v>
          </cell>
          <cell r="D53">
            <v>0</v>
          </cell>
          <cell r="H53">
            <v>0</v>
          </cell>
          <cell r="L53">
            <v>0</v>
          </cell>
          <cell r="M53">
            <v>0</v>
          </cell>
          <cell r="Q53">
            <v>0</v>
          </cell>
          <cell r="U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0</v>
          </cell>
          <cell r="AJ53">
            <v>0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X53">
            <v>0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0</v>
          </cell>
          <cell r="BF53">
            <v>0</v>
          </cell>
          <cell r="BG53">
            <v>0</v>
          </cell>
          <cell r="BH53">
            <v>0</v>
          </cell>
          <cell r="BI53">
            <v>0</v>
          </cell>
        </row>
        <row r="54">
          <cell r="B54">
            <v>2002</v>
          </cell>
          <cell r="C54" t="str">
            <v>Svibanj</v>
          </cell>
          <cell r="D54">
            <v>0</v>
          </cell>
          <cell r="H54">
            <v>0</v>
          </cell>
          <cell r="L54">
            <v>0</v>
          </cell>
          <cell r="M54">
            <v>0</v>
          </cell>
          <cell r="Q54">
            <v>0</v>
          </cell>
          <cell r="U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0</v>
          </cell>
          <cell r="AJ54">
            <v>0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0</v>
          </cell>
          <cell r="AX54">
            <v>0</v>
          </cell>
          <cell r="AY54">
            <v>0</v>
          </cell>
          <cell r="AZ54">
            <v>0</v>
          </cell>
          <cell r="BA54">
            <v>0</v>
          </cell>
          <cell r="BB54">
            <v>0</v>
          </cell>
          <cell r="BC54">
            <v>0</v>
          </cell>
          <cell r="BD54">
            <v>0</v>
          </cell>
          <cell r="BE54">
            <v>0</v>
          </cell>
          <cell r="BF54">
            <v>0</v>
          </cell>
          <cell r="BG54">
            <v>0</v>
          </cell>
          <cell r="BH54">
            <v>0</v>
          </cell>
          <cell r="BI54">
            <v>0</v>
          </cell>
        </row>
        <row r="55">
          <cell r="B55">
            <v>2002</v>
          </cell>
          <cell r="C55" t="str">
            <v>Lipanj</v>
          </cell>
          <cell r="D55">
            <v>0</v>
          </cell>
          <cell r="H55">
            <v>0</v>
          </cell>
          <cell r="L55">
            <v>0</v>
          </cell>
          <cell r="M55">
            <v>0</v>
          </cell>
          <cell r="Q55">
            <v>0</v>
          </cell>
          <cell r="U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X55">
            <v>0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0</v>
          </cell>
          <cell r="BF55">
            <v>0</v>
          </cell>
          <cell r="BG55">
            <v>0</v>
          </cell>
          <cell r="BH55">
            <v>0</v>
          </cell>
          <cell r="BI55">
            <v>0</v>
          </cell>
        </row>
        <row r="56">
          <cell r="B56">
            <v>2002</v>
          </cell>
          <cell r="C56" t="str">
            <v>Srpanj</v>
          </cell>
          <cell r="D56">
            <v>0</v>
          </cell>
          <cell r="H56">
            <v>0</v>
          </cell>
          <cell r="L56">
            <v>0</v>
          </cell>
          <cell r="M56">
            <v>0</v>
          </cell>
          <cell r="Q56">
            <v>0</v>
          </cell>
          <cell r="U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  <cell r="AX56">
            <v>0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  <cell r="BE56">
            <v>0</v>
          </cell>
          <cell r="BF56">
            <v>0</v>
          </cell>
          <cell r="BG56">
            <v>0</v>
          </cell>
          <cell r="BH56">
            <v>0</v>
          </cell>
          <cell r="BI56">
            <v>0</v>
          </cell>
        </row>
        <row r="57">
          <cell r="B57">
            <v>2002</v>
          </cell>
          <cell r="C57" t="str">
            <v>Kolovoz</v>
          </cell>
          <cell r="D57">
            <v>0</v>
          </cell>
          <cell r="H57">
            <v>0</v>
          </cell>
          <cell r="L57">
            <v>0</v>
          </cell>
          <cell r="M57">
            <v>0</v>
          </cell>
          <cell r="Q57">
            <v>0</v>
          </cell>
          <cell r="U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  <cell r="AJ57">
            <v>0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X57">
            <v>0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0</v>
          </cell>
          <cell r="BF57">
            <v>0</v>
          </cell>
          <cell r="BG57">
            <v>0</v>
          </cell>
          <cell r="BH57">
            <v>0</v>
          </cell>
          <cell r="BI57">
            <v>0</v>
          </cell>
        </row>
        <row r="58">
          <cell r="B58">
            <v>2002</v>
          </cell>
          <cell r="C58" t="str">
            <v>Rujan</v>
          </cell>
          <cell r="D58">
            <v>0</v>
          </cell>
          <cell r="H58">
            <v>0</v>
          </cell>
          <cell r="L58">
            <v>0</v>
          </cell>
          <cell r="M58">
            <v>0</v>
          </cell>
          <cell r="Q58">
            <v>0</v>
          </cell>
          <cell r="U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  <cell r="AX58">
            <v>0</v>
          </cell>
          <cell r="AY58">
            <v>0</v>
          </cell>
          <cell r="AZ58">
            <v>0</v>
          </cell>
          <cell r="BA58">
            <v>0</v>
          </cell>
          <cell r="BB58">
            <v>0</v>
          </cell>
          <cell r="BC58">
            <v>0</v>
          </cell>
          <cell r="BD58">
            <v>0</v>
          </cell>
          <cell r="BE58">
            <v>0</v>
          </cell>
          <cell r="BF58">
            <v>0</v>
          </cell>
          <cell r="BG58">
            <v>0</v>
          </cell>
          <cell r="BH58">
            <v>0</v>
          </cell>
          <cell r="BI58">
            <v>0</v>
          </cell>
        </row>
        <row r="59">
          <cell r="B59">
            <v>2002</v>
          </cell>
          <cell r="C59" t="str">
            <v>Listopad</v>
          </cell>
          <cell r="D59">
            <v>0</v>
          </cell>
          <cell r="H59">
            <v>0</v>
          </cell>
          <cell r="L59">
            <v>0</v>
          </cell>
          <cell r="M59">
            <v>0</v>
          </cell>
          <cell r="Q59">
            <v>0</v>
          </cell>
          <cell r="U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0</v>
          </cell>
          <cell r="AX59">
            <v>0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0</v>
          </cell>
          <cell r="BF59">
            <v>0</v>
          </cell>
          <cell r="BG59">
            <v>0</v>
          </cell>
          <cell r="BH59">
            <v>0</v>
          </cell>
          <cell r="BI59">
            <v>0</v>
          </cell>
        </row>
        <row r="60">
          <cell r="B60">
            <v>2002</v>
          </cell>
          <cell r="C60" t="str">
            <v>Studeni</v>
          </cell>
          <cell r="D60">
            <v>0</v>
          </cell>
          <cell r="H60">
            <v>0</v>
          </cell>
          <cell r="L60">
            <v>0</v>
          </cell>
          <cell r="M60">
            <v>0</v>
          </cell>
          <cell r="Q60">
            <v>0</v>
          </cell>
          <cell r="U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0</v>
          </cell>
          <cell r="AJ60">
            <v>0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  <cell r="AO60">
            <v>0</v>
          </cell>
          <cell r="AX60">
            <v>0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0</v>
          </cell>
          <cell r="BF60">
            <v>0</v>
          </cell>
          <cell r="BG60">
            <v>0</v>
          </cell>
          <cell r="BH60">
            <v>0</v>
          </cell>
          <cell r="BI60">
            <v>0</v>
          </cell>
        </row>
        <row r="61">
          <cell r="B61">
            <v>2002</v>
          </cell>
          <cell r="C61" t="str">
            <v>Prosinac</v>
          </cell>
          <cell r="D61">
            <v>0</v>
          </cell>
          <cell r="H61">
            <v>0</v>
          </cell>
          <cell r="L61">
            <v>0</v>
          </cell>
          <cell r="M61">
            <v>0</v>
          </cell>
          <cell r="Q61">
            <v>0</v>
          </cell>
          <cell r="U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  <cell r="AO61">
            <v>0</v>
          </cell>
          <cell r="AX61">
            <v>0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0</v>
          </cell>
          <cell r="BF61">
            <v>0</v>
          </cell>
          <cell r="BG61">
            <v>0</v>
          </cell>
          <cell r="BH61">
            <v>0</v>
          </cell>
          <cell r="BI61">
            <v>0</v>
          </cell>
        </row>
        <row r="62">
          <cell r="B62">
            <v>2003</v>
          </cell>
          <cell r="C62" t="str">
            <v>Siječanj</v>
          </cell>
          <cell r="AZ62">
            <v>0</v>
          </cell>
        </row>
        <row r="63">
          <cell r="B63">
            <v>2003</v>
          </cell>
          <cell r="C63" t="str">
            <v>Veljača</v>
          </cell>
          <cell r="AZ63">
            <v>0</v>
          </cell>
        </row>
        <row r="64">
          <cell r="B64">
            <v>2003</v>
          </cell>
          <cell r="C64" t="str">
            <v>Ožujak</v>
          </cell>
          <cell r="AZ64">
            <v>0</v>
          </cell>
        </row>
        <row r="65">
          <cell r="B65">
            <v>2003</v>
          </cell>
          <cell r="C65" t="str">
            <v>Travanj</v>
          </cell>
          <cell r="AZ65">
            <v>0</v>
          </cell>
        </row>
        <row r="66">
          <cell r="B66">
            <v>2003</v>
          </cell>
          <cell r="C66" t="str">
            <v>Svibanj</v>
          </cell>
          <cell r="AZ66">
            <v>0</v>
          </cell>
        </row>
        <row r="67">
          <cell r="B67">
            <v>2003</v>
          </cell>
          <cell r="C67" t="str">
            <v>Lipanj</v>
          </cell>
          <cell r="AZ67">
            <v>0</v>
          </cell>
        </row>
        <row r="68">
          <cell r="B68">
            <v>2003</v>
          </cell>
          <cell r="C68" t="str">
            <v>Srpanj</v>
          </cell>
          <cell r="AZ68">
            <v>0</v>
          </cell>
        </row>
        <row r="69">
          <cell r="B69">
            <v>2003</v>
          </cell>
          <cell r="C69" t="str">
            <v>Kolovoz</v>
          </cell>
          <cell r="AZ69">
            <v>0</v>
          </cell>
        </row>
        <row r="70">
          <cell r="B70">
            <v>2003</v>
          </cell>
          <cell r="C70" t="str">
            <v>Rujan</v>
          </cell>
          <cell r="AZ70">
            <v>0</v>
          </cell>
        </row>
        <row r="71">
          <cell r="B71">
            <v>2003</v>
          </cell>
          <cell r="C71" t="str">
            <v>Listopad</v>
          </cell>
          <cell r="AZ71">
            <v>0</v>
          </cell>
        </row>
        <row r="72">
          <cell r="B72">
            <v>2003</v>
          </cell>
          <cell r="C72" t="str">
            <v>Studeni</v>
          </cell>
          <cell r="AZ72">
            <v>0</v>
          </cell>
        </row>
        <row r="73">
          <cell r="B73">
            <v>2003</v>
          </cell>
          <cell r="C73" t="str">
            <v>Prosinac</v>
          </cell>
          <cell r="AZ73">
            <v>0</v>
          </cell>
        </row>
        <row r="74">
          <cell r="B74">
            <v>2004</v>
          </cell>
          <cell r="C74" t="str">
            <v>Siječanj</v>
          </cell>
        </row>
        <row r="75">
          <cell r="B75">
            <v>2004</v>
          </cell>
          <cell r="C75" t="str">
            <v>Veljača</v>
          </cell>
        </row>
        <row r="76">
          <cell r="B76">
            <v>2004</v>
          </cell>
          <cell r="C76" t="str">
            <v>Ožujak</v>
          </cell>
        </row>
        <row r="77">
          <cell r="B77">
            <v>2004</v>
          </cell>
          <cell r="C77" t="str">
            <v>Travanj</v>
          </cell>
        </row>
        <row r="78">
          <cell r="B78">
            <v>2004</v>
          </cell>
          <cell r="C78" t="str">
            <v>Svibanj</v>
          </cell>
        </row>
        <row r="79">
          <cell r="B79">
            <v>2004</v>
          </cell>
          <cell r="C79" t="str">
            <v>Lipanj</v>
          </cell>
        </row>
        <row r="80">
          <cell r="B80">
            <v>2004</v>
          </cell>
          <cell r="C80" t="str">
            <v>Srpanj</v>
          </cell>
        </row>
        <row r="81">
          <cell r="B81">
            <v>2004</v>
          </cell>
          <cell r="C81" t="str">
            <v>Kolovoz</v>
          </cell>
        </row>
        <row r="82">
          <cell r="B82">
            <v>2004</v>
          </cell>
          <cell r="C82" t="str">
            <v>Rujan</v>
          </cell>
        </row>
        <row r="83">
          <cell r="B83">
            <v>2004</v>
          </cell>
          <cell r="C83" t="str">
            <v>Listopad</v>
          </cell>
        </row>
        <row r="84">
          <cell r="B84">
            <v>2004</v>
          </cell>
          <cell r="C84" t="str">
            <v>Studeni</v>
          </cell>
        </row>
        <row r="85">
          <cell r="B85">
            <v>2004</v>
          </cell>
          <cell r="C85" t="str">
            <v>Prosinac</v>
          </cell>
        </row>
        <row r="86">
          <cell r="B86">
            <v>2005</v>
          </cell>
          <cell r="C86" t="str">
            <v>Siječanj</v>
          </cell>
        </row>
        <row r="87">
          <cell r="B87">
            <v>2005</v>
          </cell>
          <cell r="C87" t="str">
            <v>Veljača</v>
          </cell>
        </row>
        <row r="88">
          <cell r="B88">
            <v>2005</v>
          </cell>
          <cell r="C88" t="str">
            <v>Ožujak</v>
          </cell>
        </row>
        <row r="89">
          <cell r="B89">
            <v>2005</v>
          </cell>
          <cell r="C89" t="str">
            <v>Travanj</v>
          </cell>
        </row>
        <row r="90">
          <cell r="B90">
            <v>2005</v>
          </cell>
          <cell r="C90" t="str">
            <v>Svibanj</v>
          </cell>
        </row>
        <row r="91">
          <cell r="B91">
            <v>2005</v>
          </cell>
          <cell r="C91" t="str">
            <v>Lipanj</v>
          </cell>
        </row>
        <row r="92">
          <cell r="B92">
            <v>2005</v>
          </cell>
          <cell r="C92" t="str">
            <v>Srpanj</v>
          </cell>
        </row>
        <row r="93">
          <cell r="B93">
            <v>2005</v>
          </cell>
          <cell r="C93" t="str">
            <v>Kolovoz</v>
          </cell>
        </row>
        <row r="94">
          <cell r="B94">
            <v>2005</v>
          </cell>
          <cell r="C94" t="str">
            <v>Rujan</v>
          </cell>
        </row>
        <row r="95">
          <cell r="B95">
            <v>2005</v>
          </cell>
          <cell r="C95" t="str">
            <v>Listopad</v>
          </cell>
        </row>
        <row r="96">
          <cell r="B96">
            <v>2005</v>
          </cell>
          <cell r="C96" t="str">
            <v>Studeni</v>
          </cell>
        </row>
        <row r="97">
          <cell r="B97">
            <v>2005</v>
          </cell>
          <cell r="C97" t="str">
            <v>Prosinac</v>
          </cell>
        </row>
        <row r="98">
          <cell r="B98">
            <v>2006</v>
          </cell>
          <cell r="C98" t="str">
            <v>Siječanj</v>
          </cell>
        </row>
        <row r="99">
          <cell r="B99">
            <v>2006</v>
          </cell>
          <cell r="C99" t="str">
            <v>Veljača</v>
          </cell>
        </row>
        <row r="100">
          <cell r="B100">
            <v>2006</v>
          </cell>
          <cell r="C100" t="str">
            <v>Ožujak</v>
          </cell>
        </row>
        <row r="101">
          <cell r="B101">
            <v>2006</v>
          </cell>
          <cell r="C101" t="str">
            <v>Travanj</v>
          </cell>
        </row>
        <row r="102">
          <cell r="B102">
            <v>2006</v>
          </cell>
          <cell r="C102" t="str">
            <v>Svibanj</v>
          </cell>
        </row>
        <row r="103">
          <cell r="B103">
            <v>2006</v>
          </cell>
          <cell r="C103" t="str">
            <v>Lipanj</v>
          </cell>
        </row>
        <row r="104">
          <cell r="B104">
            <v>2006</v>
          </cell>
          <cell r="C104" t="str">
            <v>Srpanj</v>
          </cell>
        </row>
        <row r="105">
          <cell r="B105">
            <v>2006</v>
          </cell>
          <cell r="C105" t="str">
            <v>Kolovoz</v>
          </cell>
        </row>
        <row r="106">
          <cell r="B106">
            <v>2006</v>
          </cell>
          <cell r="C106" t="str">
            <v>Rujan</v>
          </cell>
        </row>
        <row r="107">
          <cell r="B107">
            <v>2006</v>
          </cell>
          <cell r="C107" t="str">
            <v>Listopad</v>
          </cell>
        </row>
        <row r="108">
          <cell r="B108">
            <v>2006</v>
          </cell>
          <cell r="C108" t="str">
            <v>Studeni</v>
          </cell>
        </row>
        <row r="109">
          <cell r="B109">
            <v>2006</v>
          </cell>
          <cell r="C109" t="str">
            <v>Prosinac</v>
          </cell>
        </row>
        <row r="110">
          <cell r="B110">
            <v>2007</v>
          </cell>
          <cell r="C110" t="str">
            <v>Siječanj</v>
          </cell>
        </row>
        <row r="111">
          <cell r="B111">
            <v>2007</v>
          </cell>
          <cell r="C111" t="str">
            <v>Veljača</v>
          </cell>
        </row>
        <row r="112">
          <cell r="B112">
            <v>2007</v>
          </cell>
          <cell r="C112" t="str">
            <v>Ožujak</v>
          </cell>
        </row>
        <row r="113">
          <cell r="B113">
            <v>2007</v>
          </cell>
          <cell r="C113" t="str">
            <v>Travanj</v>
          </cell>
        </row>
        <row r="114">
          <cell r="B114">
            <v>2007</v>
          </cell>
          <cell r="C114" t="str">
            <v>Svibanj</v>
          </cell>
        </row>
        <row r="115">
          <cell r="B115">
            <v>2007</v>
          </cell>
          <cell r="C115" t="str">
            <v>Lipanj</v>
          </cell>
        </row>
        <row r="116">
          <cell r="B116">
            <v>2007</v>
          </cell>
          <cell r="C116" t="str">
            <v>Srpanj</v>
          </cell>
        </row>
        <row r="117">
          <cell r="B117">
            <v>2007</v>
          </cell>
          <cell r="C117" t="str">
            <v>Kolovoz</v>
          </cell>
        </row>
        <row r="118">
          <cell r="B118">
            <v>2007</v>
          </cell>
          <cell r="C118" t="str">
            <v>Rujan</v>
          </cell>
        </row>
        <row r="119">
          <cell r="B119">
            <v>2007</v>
          </cell>
          <cell r="C119" t="str">
            <v>Listopad</v>
          </cell>
        </row>
        <row r="120">
          <cell r="B120">
            <v>2007</v>
          </cell>
          <cell r="C120" t="str">
            <v>Studeni</v>
          </cell>
        </row>
        <row r="121">
          <cell r="B121">
            <v>2007</v>
          </cell>
          <cell r="C121" t="str">
            <v>Prosinac</v>
          </cell>
        </row>
        <row r="122">
          <cell r="B122">
            <v>2008</v>
          </cell>
          <cell r="C122" t="str">
            <v>Siječanj</v>
          </cell>
        </row>
        <row r="123">
          <cell r="B123">
            <v>2008</v>
          </cell>
          <cell r="C123" t="str">
            <v>Veljača</v>
          </cell>
        </row>
        <row r="124">
          <cell r="B124">
            <v>2008</v>
          </cell>
          <cell r="C124" t="str">
            <v>Ožujak</v>
          </cell>
        </row>
        <row r="125">
          <cell r="B125">
            <v>2008</v>
          </cell>
          <cell r="C125" t="str">
            <v>Travanj</v>
          </cell>
        </row>
        <row r="126">
          <cell r="B126">
            <v>2008</v>
          </cell>
          <cell r="C126" t="str">
            <v>Svibanj</v>
          </cell>
        </row>
        <row r="127">
          <cell r="B127">
            <v>2008</v>
          </cell>
          <cell r="C127" t="str">
            <v>Lipanj</v>
          </cell>
        </row>
        <row r="128">
          <cell r="B128">
            <v>2008</v>
          </cell>
          <cell r="C128" t="str">
            <v>Srpanj</v>
          </cell>
        </row>
        <row r="129">
          <cell r="B129">
            <v>2008</v>
          </cell>
          <cell r="C129" t="str">
            <v>Kolovoz</v>
          </cell>
        </row>
        <row r="130">
          <cell r="B130">
            <v>2008</v>
          </cell>
          <cell r="C130" t="str">
            <v>Rujan</v>
          </cell>
        </row>
        <row r="131">
          <cell r="B131">
            <v>2008</v>
          </cell>
          <cell r="C131" t="str">
            <v>Listopad</v>
          </cell>
        </row>
        <row r="132">
          <cell r="B132">
            <v>2008</v>
          </cell>
          <cell r="C132" t="str">
            <v>Studeni</v>
          </cell>
        </row>
        <row r="133">
          <cell r="B133">
            <v>2008</v>
          </cell>
          <cell r="C133" t="str">
            <v>Prosinac</v>
          </cell>
        </row>
      </sheetData>
      <sheetData sheetId="3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tle"/>
      <sheetName val="Comments"/>
      <sheetName val="Cockpit"/>
      <sheetName val="FinCockpit1"/>
      <sheetName val="FinCockpit2"/>
      <sheetName val="NetIncomeTree"/>
      <sheetName val="RONOATree"/>
      <sheetName val="CAPEX"/>
      <sheetName val="CemMat"/>
      <sheetName val="KPIs"/>
      <sheetName val="AFRKPIs"/>
      <sheetName val="Aggregates"/>
      <sheetName val="ReadyMix"/>
      <sheetName val="Concrete"/>
      <sheetName val="Other1"/>
      <sheetName val="GroundRules"/>
      <sheetName val="Checks"/>
      <sheetName val="Parameters"/>
      <sheetName val="Print_Param"/>
      <sheetName val="Draft"/>
      <sheetName val="MJESEČNI"/>
      <sheetName val="MJESEČN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8">
          <cell r="F8">
            <v>0</v>
          </cell>
        </row>
      </sheetData>
      <sheetData sheetId="18"/>
      <sheetData sheetId="19"/>
      <sheetData sheetId="20"/>
      <sheetData sheetId="21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tle"/>
      <sheetName val="Cockpit"/>
      <sheetName val="FinCockpit1"/>
      <sheetName val="FinCockpit2"/>
      <sheetName val="NetIncomeTree"/>
      <sheetName val="RONOATree"/>
      <sheetName val="CAPEX"/>
      <sheetName val="CemMat"/>
      <sheetName val="KPIs"/>
      <sheetName val="Aggregates"/>
      <sheetName val="ReadyMix"/>
      <sheetName val="Concrete"/>
      <sheetName val="Other1"/>
      <sheetName val="GroundRules"/>
      <sheetName val="Comments"/>
      <sheetName val="Checks"/>
      <sheetName val="Parameters"/>
      <sheetName val="Print_Param"/>
      <sheetName val="Names Reference"/>
      <sheetName val="Changes History"/>
      <sheetName val="Draft"/>
      <sheetName val="мобдемоб"/>
      <sheetName val="Names_Reference"/>
      <sheetName val="Changes_Histo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19">
          <cell r="B19" t="str">
            <v>Jul</v>
          </cell>
        </row>
      </sheetData>
      <sheetData sheetId="17"/>
      <sheetData sheetId="18"/>
      <sheetData sheetId="19"/>
      <sheetData sheetId="20"/>
      <sheetData sheetId="21" refreshError="1"/>
      <sheetData sheetId="22"/>
      <sheetData sheetId="23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eader alt"/>
      <sheetName val="Header"/>
      <sheetName val="CEO"/>
      <sheetName val="graph_k"/>
      <sheetName val="Konsolidiert"/>
      <sheetName val="graph_g"/>
      <sheetName val="Grauzement"/>
      <sheetName val="graph_s"/>
      <sheetName val="Segmente"/>
      <sheetName val="Tech Ind Hee Bericht ohne BCG"/>
      <sheetName val="Diagramme Hee Bericht ohne BCG"/>
      <sheetName val="Titel"/>
      <sheetName val="TI_Actual monthly"/>
      <sheetName val="TI_Actual Year to Date"/>
      <sheetName val="Last 24 month"/>
      <sheetName val="3 month roll"/>
      <sheetName val="12 month roll"/>
      <sheetName val="TI_Budget monthly"/>
      <sheetName val="TI_Budget Year to Date"/>
      <sheetName val="Inhalt"/>
      <sheetName val="Zem.Absatz1"/>
      <sheetName val="Zem.Absatz2"/>
      <sheetName val="Sortenmix"/>
      <sheetName val="Klinkerproduktion"/>
      <sheetName val="Klinkerlager"/>
      <sheetName val="Auslastung"/>
      <sheetName val="Brennstoffmix"/>
      <sheetName val="Kies Prod"/>
      <sheetName val="Kies-Prod Total GL"/>
      <sheetName val="Beton Gruppe Schweiz"/>
      <sheetName val="Beton GL12"/>
      <sheetName val="Pers Gruppe"/>
      <sheetName val="Lang"/>
      <sheetName val="Modul1"/>
      <sheetName val="Parameters"/>
      <sheetName val="Header_alt"/>
      <sheetName val="Tech_Ind_Hee_Bericht_ohne_BCG"/>
      <sheetName val="Diagramme_Hee_Bericht_ohne_BCG"/>
      <sheetName val="TI_Actual_monthly"/>
      <sheetName val="TI_Actual_Year_to_Date"/>
      <sheetName val="Last_24_month"/>
      <sheetName val="3_month_roll"/>
      <sheetName val="12_month_roll"/>
      <sheetName val="TI_Budget_monthly"/>
      <sheetName val="TI_Budget_Year_to_Date"/>
      <sheetName val="Zem_Absatz1"/>
      <sheetName val="Zem_Absatz2"/>
      <sheetName val="Kies_Prod"/>
      <sheetName val="Kies-Prod_Total_GL"/>
      <sheetName val="Beton_Gruppe_Schweiz"/>
      <sheetName val="Beton_GL12"/>
      <sheetName val="Pers_Grupp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ПС"/>
      <sheetName val="9"/>
      <sheetName val="10"/>
      <sheetName val="11"/>
      <sheetName val="12"/>
      <sheetName val="13.1"/>
      <sheetName val="13.2"/>
      <sheetName val="14"/>
      <sheetName val="15.1"/>
      <sheetName val="15.2"/>
      <sheetName val="16"/>
      <sheetName val="топография"/>
      <sheetName val="Пример расчета"/>
      <sheetName val="ПДР"/>
      <sheetName val="sapactivexlhiddensheet"/>
      <sheetName val="OCK1"/>
      <sheetName val="Calc"/>
      <sheetName val="Шкаф"/>
      <sheetName val="Коэфф1."/>
      <sheetName val="Прайс лист"/>
      <sheetName val="Norm"/>
      <sheetName val="КП (2)"/>
      <sheetName val="Смета"/>
      <sheetName val="СС"/>
      <sheetName val="в работу"/>
      <sheetName val="Хар_"/>
      <sheetName val="С1_"/>
      <sheetName val="Lim"/>
      <sheetName val="Journals"/>
      <sheetName val="ПДР ООО &quot;Юкос ФБЦ&quot;"/>
      <sheetName val="СМЕТА проект"/>
      <sheetName val="АУП"/>
      <sheetName val="Разработка проекта"/>
      <sheetName val="HP и оргтехника"/>
      <sheetName val="Сводная смета"/>
      <sheetName val="list"/>
      <sheetName val="топо"/>
      <sheetName val="1008-43.2006.2 доп.согл"/>
      <sheetName val="к.84-к.83"/>
      <sheetName val="Зап-3- СЦБ"/>
      <sheetName val="Упр"/>
      <sheetName val="СметаСводная Колпино"/>
      <sheetName val="Данные для расчёта сметы"/>
      <sheetName val="СметаСводная"/>
      <sheetName val="СметаСводная снег"/>
      <sheetName val="СметаСводная павильон"/>
      <sheetName val="Курсы"/>
      <sheetName val="ID"/>
      <sheetName val="Параметры"/>
      <sheetName val="Opex personnel (Term facs)"/>
      <sheetName val="Лист1"/>
      <sheetName val="Main"/>
      <sheetName val="свод"/>
      <sheetName val=""/>
      <sheetName val="Прибыль опл"/>
      <sheetName val="breakdown"/>
      <sheetName val="трансформация1"/>
      <sheetName val="ИД"/>
      <sheetName val="Амур ДОН"/>
      <sheetName val="ЭХЗ"/>
      <sheetName val="все"/>
      <sheetName val="5ОборРабМест(HP)"/>
      <sheetName val="93-110"/>
      <sheetName val="СметаСводная Рыб"/>
      <sheetName val="вариант"/>
      <sheetName val="График"/>
      <sheetName val="Акт выбора"/>
      <sheetName val="1155"/>
      <sheetName val="УКП"/>
      <sheetName val="свод 2"/>
      <sheetName val="data"/>
      <sheetName val="13_1"/>
      <sheetName val="13_2"/>
      <sheetName val="15_1"/>
      <sheetName val="15_2"/>
      <sheetName val="Пример_расчета"/>
      <sheetName val="Коэфф1_"/>
      <sheetName val="Прайс_лист"/>
      <sheetName val="КП_(2)"/>
      <sheetName val="в_работу"/>
      <sheetName val="ПДР_ООО_&quot;Юкос_ФБЦ&quot;"/>
      <sheetName val="СМЕТА_проект"/>
      <sheetName val="Разработка_проекта"/>
      <sheetName val="HP_и_оргтехника"/>
      <sheetName val="Сводная_смета"/>
      <sheetName val="1008-43_2006_2_доп_согл"/>
      <sheetName val="к_84-к_83"/>
      <sheetName val="Зап-3-_СЦБ"/>
      <sheetName val="СметаСводная_Колпино"/>
      <sheetName val="Данные_для_расчёта_сметы"/>
      <sheetName val="СметаСводная_снег"/>
      <sheetName val="СметаСводная_павильон"/>
      <sheetName val="Opex_personnel_(Term_facs)"/>
      <sheetName val="Прибыль_опл"/>
      <sheetName val="Амур_ДОН"/>
      <sheetName val="СметаСводная_Рыб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тоимость"/>
      <sheetName val="Коэфф1."/>
      <sheetName val="в работу"/>
      <sheetName val="Нижний ур."/>
      <sheetName val="Нижний NEW"/>
      <sheetName val="ЗИП_НУ"/>
      <sheetName val="Лист2"/>
      <sheetName val="ВерхУров"/>
      <sheetName val="Прайс лист"/>
      <sheetName val="СП"/>
      <sheetName val="КП"/>
      <sheetName val="КП-1"/>
      <sheetName val="СП-1"/>
      <sheetName val="СП-2"/>
      <sheetName val="СП-3"/>
      <sheetName val="СП-4"/>
      <sheetName val="СП-5"/>
      <sheetName val="Спец"/>
      <sheetName val="Шкаф"/>
      <sheetName val="Сервис"/>
      <sheetName val="ЗИП"/>
      <sheetName val="Труд"/>
      <sheetName val="Тепло"/>
      <sheetName val="База"/>
      <sheetName val="MACRO"/>
      <sheetName val="Коэфф1_"/>
      <sheetName val="ЭХЗ"/>
      <sheetName val="Лист1"/>
      <sheetName val="Обновление"/>
      <sheetName val="Цена"/>
      <sheetName val="Product"/>
      <sheetName val="13.1"/>
      <sheetName val="СМЕТА проект"/>
      <sheetName val="Шкафы_end"/>
      <sheetName val="топография"/>
      <sheetName val="ПДР"/>
      <sheetName val="Calc"/>
      <sheetName val="Кредиты"/>
      <sheetName val="трансформация1"/>
      <sheetName val="Все ОС"/>
      <sheetName val="sapactivexlhiddensheet"/>
      <sheetName val="к.84-к.83"/>
      <sheetName val="MAIN_PARAMETERS"/>
      <sheetName val="HP и оргтехника"/>
      <sheetName val="Данные для расчёта сметы"/>
      <sheetName val="Смета"/>
      <sheetName val="93-110"/>
      <sheetName val="Пример расчета"/>
      <sheetName val="SP173И1"/>
      <sheetName val="SP173И2"/>
      <sheetName val="SP173И3"/>
      <sheetName val="SP353СИ1"/>
      <sheetName val="SP353СИ2"/>
      <sheetName val="SP353ЦИ1"/>
      <sheetName val="SP353ЦИ2"/>
      <sheetName val="1ПС"/>
      <sheetName val="Summary"/>
      <sheetName val="COS&amp; SG&amp;A Classification"/>
      <sheetName val="reconciliation"/>
      <sheetName val="5ОборРабМест(HP)"/>
      <sheetName val="Лист опроса"/>
      <sheetName val="свод 2"/>
      <sheetName val="КП (2)"/>
      <sheetName val="информация"/>
      <sheetName val="Lim"/>
      <sheetName val="Параметры"/>
      <sheetName val="Norm"/>
      <sheetName val="1155"/>
      <sheetName val="ПДР ООО &quot;Юкос ФБЦ&quot;"/>
      <sheetName val="Хар_"/>
      <sheetName val="С1_"/>
      <sheetName val="Исполнение _освоение по закупк_"/>
      <sheetName val="Исполнение для Ускова"/>
      <sheetName val="Выборка по отсыпкам"/>
      <sheetName val="ИП _отсыпки_"/>
      <sheetName val="ИП _отсыпки_ФОТ_диз_т_"/>
      <sheetName val="ИП _отсыпки_ _выборка_"/>
      <sheetName val="Исполнение по оборуд_"/>
      <sheetName val="Исполнение по оборуд_ _2_"/>
      <sheetName val="Исполнение сжато"/>
      <sheetName val="Форма для бурения"/>
      <sheetName val="Форма для КС"/>
      <sheetName val="Форма для ГР"/>
      <sheetName val="Корректировка"/>
      <sheetName val="СС"/>
      <sheetName val="Прибыль опл"/>
      <sheetName val="Амур ДОН"/>
      <sheetName val="СВОД"/>
      <sheetName val="Journals"/>
      <sheetName val="кп ГК"/>
      <sheetName val="total"/>
      <sheetName val="Комплектация"/>
      <sheetName val="трубы"/>
      <sheetName val="СМР"/>
      <sheetName val="дороги"/>
      <sheetName val="OCK1"/>
      <sheetName val="исходные данные"/>
      <sheetName val="расчетные таблицы"/>
      <sheetName val="свод 3"/>
      <sheetName val="График"/>
      <sheetName val="Капитальные затраты"/>
      <sheetName val="все"/>
      <sheetName val="топо"/>
      <sheetName val="Проект"/>
      <sheetName val="Огл. Графиков"/>
      <sheetName val="Текущие цены"/>
      <sheetName val="рабочий"/>
      <sheetName val="окраска"/>
      <sheetName val="РП"/>
      <sheetName val="ID"/>
      <sheetName val="Б.Сатка"/>
      <sheetName val="Зап-3- СЦБ"/>
      <sheetName val="Бюджет"/>
      <sheetName val="Курсы"/>
      <sheetName val="breakdown"/>
      <sheetName val="УП _2004"/>
      <sheetName val="Дополнительные параметры"/>
      <sheetName val="ИД"/>
      <sheetName val="Opex personnel (Term facs)"/>
      <sheetName val="Main"/>
      <sheetName val="Табл38-7"/>
      <sheetName val="Коэфф1_1"/>
      <sheetName val="в_работу"/>
      <sheetName val="Нижний_ур_"/>
      <sheetName val="Нижний_NEW"/>
      <sheetName val="Прайс_лист"/>
      <sheetName val="13_1"/>
      <sheetName val="СМЕТА_проект"/>
      <sheetName val="Все_ОС"/>
      <sheetName val="к_84-к_83"/>
      <sheetName val="Данные_для_расчёта_сметы"/>
      <sheetName val="HP_и_оргтехника"/>
      <sheetName val="Пример_расчета"/>
      <sheetName val="Лист_опроса"/>
      <sheetName val="COS&amp;_SG&amp;A_Classification"/>
      <sheetName val="свод_2"/>
      <sheetName val="КП_(2)"/>
      <sheetName val="ПДР_ООО_&quot;Юкос_ФБЦ&quot;"/>
      <sheetName val="Исполнение__освоение_по_закупк_"/>
      <sheetName val="Исполнение_для_Ускова"/>
      <sheetName val="Выборка_по_отсыпкам"/>
      <sheetName val="ИП__отсыпки_"/>
      <sheetName val="ИП__отсыпки_ФОТ_диз_т_"/>
      <sheetName val="ИП__отсыпки___выборка_"/>
      <sheetName val="Исполнение_по_оборуд_"/>
      <sheetName val="Исполнение_по_оборуд___2_"/>
      <sheetName val="Исполнение_сжато"/>
      <sheetName val="Форма_для_бурения"/>
      <sheetName val="Форма_для_КС"/>
      <sheetName val="Форма_для_ГР"/>
      <sheetName val="Прибыль_опл"/>
      <sheetName val="Амур_ДОН"/>
      <sheetName val="кп_ГК"/>
      <sheetName val="исходные_данные"/>
      <sheetName val="расчетные_таблицы"/>
      <sheetName val="свод_3"/>
      <sheetName val="Капитальные_затраты"/>
      <sheetName val="Зап-3-_СЦБ"/>
      <sheetName val="Коэфф1_2"/>
      <sheetName val="№5 СУБ Инж защ"/>
      <sheetName val="ц_1991"/>
      <sheetName val="СметаСводная Рыб"/>
      <sheetName val="Destination"/>
      <sheetName val="2.2 "/>
      <sheetName val="начало"/>
      <sheetName val="БД"/>
      <sheetName val="вариант"/>
      <sheetName val="basa"/>
      <sheetName val="исх-данные"/>
      <sheetName val="УКП"/>
      <sheetName val="Glossary"/>
      <sheetName val="Свод объем"/>
      <sheetName val="ПЭО"/>
      <sheetName val="8"/>
      <sheetName val="Титул"/>
      <sheetName val="геол_доп.бурение"/>
      <sheetName val="OtSobstOil_short"/>
      <sheetName val="Коэфф1_3"/>
      <sheetName val="в_работу1"/>
      <sheetName val="Нижний_ур_1"/>
      <sheetName val="Нижний_NEW1"/>
      <sheetName val="Прайс_лист1"/>
      <sheetName val="13_11"/>
      <sheetName val="СМЕТА_проект1"/>
      <sheetName val="Все_ОС1"/>
      <sheetName val="к_84-к_831"/>
      <sheetName val="Данные_для_расчёта_сметы1"/>
      <sheetName val="HP_и_оргтехника1"/>
      <sheetName val="Пример_расчета1"/>
      <sheetName val="Лист_опроса1"/>
      <sheetName val="COS&amp;_SG&amp;A_Classification1"/>
      <sheetName val="свод_21"/>
      <sheetName val="КП_(2)1"/>
      <sheetName val="ПДР_ООО_&quot;Юкос_ФБЦ&quot;1"/>
      <sheetName val="Исполнение__освоение_по_закупк1"/>
      <sheetName val="Исполнение_для_Ускова1"/>
      <sheetName val="Выборка_по_отсыпкам1"/>
      <sheetName val="ИП__отсыпки_1"/>
      <sheetName val="ИП__отсыпки_ФОТ_диз_т_1"/>
      <sheetName val="ИП__отсыпки___выборка_1"/>
      <sheetName val="Исполнение_по_оборуд_1"/>
      <sheetName val="Исполнение_по_оборуд___2_1"/>
      <sheetName val="Исполнение_сжато1"/>
      <sheetName val="Форма_для_бурения1"/>
      <sheetName val="Форма_для_КС1"/>
      <sheetName val="Форма_для_ГР1"/>
      <sheetName val="Прибыль_опл1"/>
      <sheetName val="Амур_ДОН1"/>
      <sheetName val="кп_ГК1"/>
      <sheetName val="исходные_данные1"/>
      <sheetName val="расчетные_таблицы1"/>
      <sheetName val="свод_31"/>
      <sheetName val="Капитальные_затраты1"/>
      <sheetName val="Зап-3-_СЦБ1"/>
      <sheetName val="Б_Сатка"/>
      <sheetName val="УП__2004"/>
      <sheetName val="Дополнительные_параметры"/>
      <sheetName val="Огл__Графиков"/>
      <sheetName val="Текущие_цены"/>
      <sheetName val="Opex_personnel_(Term_facs)"/>
      <sheetName val="№5_СУБ_Инж_защ"/>
      <sheetName val="СметаСводная_Рыб"/>
      <sheetName val="2_2_"/>
      <sheetName val="Свод_объем"/>
      <sheetName val="data"/>
    </sheetNames>
    <sheetDataSet>
      <sheetData sheetId="0"/>
      <sheetData sheetId="1">
        <row r="23">
          <cell r="E23">
            <v>30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>
        <row r="23">
          <cell r="E23">
            <v>30</v>
          </cell>
        </row>
      </sheetData>
      <sheetData sheetId="178"/>
      <sheetData sheetId="179">
        <row r="23">
          <cell r="E23">
            <v>30</v>
          </cell>
        </row>
      </sheetData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 refreshError="1"/>
      <sheetData sheetId="224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топо"/>
      <sheetName val="геология"/>
      <sheetName val="топография"/>
      <sheetName val="Шкаф"/>
      <sheetName val="Коэфф1."/>
      <sheetName val="Прайс лист"/>
      <sheetName val="total"/>
      <sheetName val="Комплектация"/>
      <sheetName val="трубы"/>
      <sheetName val="СМР"/>
      <sheetName val="дороги"/>
      <sheetName val="свод 2"/>
      <sheetName val="13.1"/>
      <sheetName val="Пример расчета"/>
      <sheetName val="Амур ДОН"/>
      <sheetName val="Смета"/>
      <sheetName val="СметаСводная Рыб"/>
      <sheetName val="НМ расчеты"/>
      <sheetName val="Names"/>
      <sheetName val="свод 3"/>
      <sheetName val="исходные данные"/>
      <sheetName val="расчетные таблицы"/>
      <sheetName val="Calc"/>
      <sheetName val="ИД"/>
      <sheetName val="ц_1991"/>
      <sheetName val="УП _2004"/>
      <sheetName val="sapactivexlhiddensheet"/>
      <sheetName val="Данные для расчёта сметы"/>
      <sheetName val="ЭХЗ"/>
      <sheetName val="ПДР"/>
      <sheetName val="вариант"/>
      <sheetName val="Табл38-7"/>
      <sheetName val="№5 СУБ Инж защ"/>
      <sheetName val="Summary"/>
      <sheetName val="к.84-к.83"/>
      <sheetName val="HP и оргтехника"/>
      <sheetName val="Трасса_Ванкор_ смета"/>
      <sheetName val="Зап-3- СЦБ"/>
      <sheetName val="Лист опроса"/>
      <sheetName val="5ОборРабМест(HP)"/>
      <sheetName val="Destination"/>
      <sheetName val="пятилетка"/>
      <sheetName val="мониторинг"/>
      <sheetName val="в работу"/>
      <sheetName val="Б.Сатка"/>
      <sheetName val="Исполнение по оборуд_"/>
      <sheetName val="1ПС"/>
      <sheetName val="СМЕТА проект"/>
      <sheetName val="Лист2"/>
      <sheetName val="трансформация1"/>
      <sheetName val="трудовой процесс. норматив"/>
      <sheetName val="Прибыль опл"/>
      <sheetName val="1"/>
      <sheetName val="График"/>
      <sheetName val="см8"/>
      <sheetName val="Исполнение _освоение по закупк_"/>
      <sheetName val="Исполнение для Ускова"/>
      <sheetName val="Выборка по отсыпкам"/>
      <sheetName val="ИП _отсыпки_"/>
      <sheetName val="ИП _отсыпки_ФОТ_диз_т_"/>
      <sheetName val="ИП _отсыпки_ _выборка_"/>
      <sheetName val="Исполнение по оборуд_ _2_"/>
      <sheetName val="Исполнение сжато"/>
      <sheetName val="Форма для бурения"/>
      <sheetName val="Форма для КС"/>
      <sheetName val="Форма для ГР"/>
      <sheetName val="Корректировка"/>
      <sheetName val="Суточная"/>
      <sheetName val="Дополнительные параметры"/>
      <sheetName val="Общ"/>
      <sheetName val="Product"/>
      <sheetName val="Цена"/>
      <sheetName val="Обновление"/>
      <sheetName val="GD"/>
      <sheetName val="СметаСводная снег"/>
      <sheetName val="1155"/>
      <sheetName val="информация"/>
      <sheetName val="Лист1"/>
      <sheetName val="Сводная смета"/>
      <sheetName val="list"/>
      <sheetName val="база"/>
      <sheetName val="ЛС_РЕС"/>
      <sheetName val="Коэфф1_"/>
      <sheetName val="Прайс_лист"/>
      <sheetName val="свод_2"/>
      <sheetName val="13_1"/>
      <sheetName val="Пример_расчета"/>
      <sheetName val="Амур_ДОН"/>
      <sheetName val="СметаСводная_Рыб"/>
      <sheetName val="НМ_расчеты"/>
      <sheetName val="свод_3"/>
      <sheetName val="исходные_данные"/>
      <sheetName val="расчетные_таблицы"/>
      <sheetName val="УП__2004"/>
      <sheetName val="Данные_для_расчёта_сметы"/>
      <sheetName val="№5_СУБ_Инж_защ"/>
      <sheetName val="к_84-к_83"/>
      <sheetName val="HP_и_оргтехника"/>
      <sheetName val="Трасса_Ванкор__смета"/>
      <sheetName val="Зап-3-_СЦБ"/>
      <sheetName val="Лист_опроса"/>
      <sheetName val="в_работу"/>
      <sheetName val="Б_Сатка"/>
      <sheetName val="Исполнение_по_оборуд_"/>
      <sheetName val="СМЕТА_проект"/>
      <sheetName val="трудовой_процесс__норматив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ц_1991"/>
      <sheetName val="ц_2000"/>
      <sheetName val="Сравнение сб 12"/>
      <sheetName val="ц_2000 + Север"/>
      <sheetName val="ц_2000 изм"/>
      <sheetName val="СНГ"/>
      <sheetName val="ЮНГ"/>
      <sheetName val="ТН"/>
      <sheetName val="Упр"/>
      <sheetName val="Лист2"/>
      <sheetName val="Материалы"/>
      <sheetName val="Список"/>
      <sheetName val="Настройка"/>
      <sheetName val="Курс"/>
      <sheetName val="ц_2000_изм"/>
      <sheetName val="ц_2000_+_Север"/>
      <sheetName val="Сравнение_сб_12"/>
      <sheetName val="Смета"/>
      <sheetName val="вх"/>
      <sheetName val="исходные данные"/>
      <sheetName val="расчетные таблицы"/>
      <sheetName val="Ресурсная ведомость часть 1"/>
      <sheetName val="пдр"/>
      <sheetName val="Коэфф"/>
      <sheetName val="#ССЫЛКА"/>
      <sheetName val="MJESEČNI"/>
      <sheetName val="Сравнение_сб_121"/>
      <sheetName val="ц_2000_+_Север1"/>
      <sheetName val="ц_2000_изм1"/>
      <sheetName val="исходные_данные"/>
      <sheetName val="расчетные_таблицы"/>
      <sheetName val="Ресурсная_ведомость_часть_1"/>
      <sheetName val="топография"/>
      <sheetName val="ДЦ"/>
      <sheetName val="РАСЧЕТ"/>
      <sheetName val="Л.с.2-3"/>
      <sheetName val="Февраль"/>
    </sheetNames>
    <sheetDataSet>
      <sheetData sheetId="0" refreshError="1">
        <row r="6">
          <cell r="A6">
            <v>30.89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/>
      <sheetData sheetId="27"/>
      <sheetData sheetId="28"/>
      <sheetData sheetId="29"/>
      <sheetData sheetId="30"/>
      <sheetData sheetId="31"/>
      <sheetData sheetId="32" refreshError="1"/>
      <sheetData sheetId="33" refreshError="1"/>
      <sheetData sheetId="34" refreshError="1"/>
      <sheetData sheetId="35" refreshError="1"/>
      <sheetData sheetId="3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Трудовой процесс. Норматив"/>
      <sheetName val="Проч"/>
      <sheetName val="Лист2"/>
      <sheetName val="Лист3"/>
      <sheetName val="см8"/>
      <sheetName val="ИД"/>
      <sheetName val="Трудовой_процесс__Норматив"/>
    </sheetNames>
    <sheetDataSet>
      <sheetData sheetId="0"/>
      <sheetData sheetId="1"/>
      <sheetData sheetId="2"/>
      <sheetData sheetId="3"/>
      <sheetData sheetId="4"/>
      <sheetData sheetId="5" refreshError="1"/>
      <sheetData sheetId="6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Данные для расчёта сметы"/>
      <sheetName val="см.18"/>
      <sheetName val="Землеотвод"/>
      <sheetName val="Межевание"/>
      <sheetName val="Смета"/>
      <sheetName val="топо"/>
      <sheetName val="ДКС"/>
      <sheetName val="Етыпур"/>
      <sheetName val="НВГПЗ"/>
      <sheetName val="НГКХ"/>
      <sheetName val="ПСП"/>
      <sheetName val="Тобольск"/>
      <sheetName val="УПН"/>
      <sheetName val="ПСПавтодор"/>
      <sheetName val="СметаСводная Рыб"/>
      <sheetName val="топография"/>
      <sheetName val="ц_1991"/>
      <sheetName val="КП к снег Рыбинская"/>
      <sheetName val="1.3"/>
      <sheetName val="93-110"/>
      <sheetName val="НГХК"/>
      <sheetName val="Сводная "/>
      <sheetName val="СметаСводная снег"/>
      <sheetName val="Шкаф"/>
      <sheetName val="Коэфф1."/>
      <sheetName val="Прайс лист"/>
      <sheetName val="ДКС общепр"/>
      <sheetName val="ДКС прям"/>
      <sheetName val="НГХК прям"/>
      <sheetName val="ПСП прям"/>
      <sheetName val="УПН прям"/>
      <sheetName val="Ярково прям"/>
      <sheetName val="НГХК общепр"/>
      <sheetName val="ПСП общепр"/>
      <sheetName val="УПН общепр"/>
      <sheetName val="Ярково общепр"/>
      <sheetName val="sapactivexlhiddensheet"/>
      <sheetName val="BS RAS"/>
      <sheetName val="СметаСводная"/>
      <sheetName val="Summary"/>
      <sheetName val="Калплан Кра"/>
      <sheetName val="Лист1"/>
      <sheetName val="13.1"/>
      <sheetName val="см8"/>
      <sheetName val="исходные данные"/>
      <sheetName val="СПЕЦИФИКАЦИЯ"/>
      <sheetName val="1ПС (БНН)"/>
      <sheetName val="1ПС НГП"/>
      <sheetName val="1ПС УТПСП"/>
      <sheetName val="См3 СЦБ-зап"/>
      <sheetName val="Зап-3- СЦБ"/>
      <sheetName val="СметаСводная Колпино"/>
      <sheetName val="информация"/>
      <sheetName val="Смета 1свод"/>
      <sheetName val="смета затрат по БП"/>
      <sheetName val="свод 3"/>
      <sheetName val="свод 2"/>
      <sheetName val="Таблица 4 АСУТП"/>
      <sheetName val="1.2.1-Проект"/>
      <sheetName val="пятилетка"/>
      <sheetName val="мониторинг"/>
      <sheetName val="Курс $"/>
      <sheetName val="ПДР"/>
      <sheetName val="исх.данные"/>
      <sheetName val="CENTR"/>
      <sheetName val="оператор"/>
      <sheetName val="Переменные и константы"/>
      <sheetName val="Пример расчета"/>
      <sheetName val="OCK1"/>
      <sheetName val="изыскания 2"/>
      <sheetName val="гидрология"/>
      <sheetName val="расчетные таблицы"/>
      <sheetName val="total"/>
      <sheetName val="Комплектация"/>
      <sheetName val="трубы"/>
      <sheetName val="СМР"/>
      <sheetName val="дороги"/>
      <sheetName val="Курс доллара"/>
      <sheetName val="График"/>
      <sheetName val="Амур ДОН"/>
      <sheetName val="Calc"/>
      <sheetName val="мсн"/>
      <sheetName val="ИГ1"/>
      <sheetName val="Ачинский НПЗ"/>
      <sheetName val="Курсы"/>
      <sheetName val="breakdown"/>
      <sheetName val="трансформация1"/>
      <sheetName val="Дополнительные параметры"/>
      <sheetName val="Нормативы"/>
      <sheetName val="ИД"/>
      <sheetName val="КП к ГК"/>
      <sheetName val="КП Мак"/>
      <sheetName val="КП Прим (3)"/>
      <sheetName val="свод"/>
      <sheetName val="Destination"/>
      <sheetName val="Исполнение _освоение по закупк_"/>
      <sheetName val="Исполнение для Ускова"/>
      <sheetName val="Выборка по отсыпкам"/>
      <sheetName val="ИП _отсыпки_"/>
      <sheetName val="ИП _отсыпки_ФОТ_диз_т_"/>
      <sheetName val="ИП _отсыпки_ _выборка_"/>
      <sheetName val="Исполнение по оборуд_"/>
      <sheetName val="Исполнение по оборуд_ _2_"/>
      <sheetName val="Исполнение сжато"/>
      <sheetName val="Форма для бурения"/>
      <sheetName val="Форма для КС"/>
      <sheetName val="Форма для ГР"/>
      <sheetName val="Корректировка"/>
      <sheetName val="Должности"/>
      <sheetName val="Категории персонала"/>
      <sheetName val="Лист7"/>
      <sheetName val="1750608-0051Д смета №18  рекуль"/>
      <sheetName val="DATA"/>
      <sheetName val="Прочее"/>
      <sheetName val="Направл исп._Группа"/>
      <sheetName val="НеобходимостьПубликации"/>
      <sheetName val="ОКАТО"/>
      <sheetName val="ОКВЭД"/>
      <sheetName val="ОКДП"/>
      <sheetName val="ОКЕИ"/>
      <sheetName val="ПричинаЕП"/>
      <sheetName val="ПСП_ЦАУК"/>
      <sheetName val="СП_ЗАКАЗЧИКА"/>
      <sheetName val="СпособЗакупки"/>
      <sheetName val="СТАВКА_НДС"/>
      <sheetName val="Тип плана"/>
      <sheetName val="Тип программы"/>
      <sheetName val="ФормаПроведения"/>
      <sheetName val="ЭТП"/>
      <sheetName val="Упр"/>
      <sheetName val="к.84-к.83"/>
      <sheetName val="Общая часть"/>
      <sheetName val="Сводная"/>
      <sheetName val="Справочные данные"/>
      <sheetName val="ЛС_РЕС"/>
      <sheetName val="ЭММ"/>
      <sheetName val="СМЕТА проект"/>
      <sheetName val="3труба (П)"/>
      <sheetName val="СметаСводная 1 оч"/>
      <sheetName val="lang"/>
      <sheetName val="ПДР ООО &quot;Юкос ФБЦ&quot;"/>
      <sheetName val="К"/>
      <sheetName val="ЭХЗ"/>
      <sheetName val="мобдемоб"/>
      <sheetName val="Общ"/>
      <sheetName val="Б.Сатка"/>
      <sheetName val="Лист2"/>
      <sheetName val="Записка СЦБ"/>
      <sheetName val="Ограничения шаблон"/>
      <sheetName val=""/>
      <sheetName val="ЦП для УЕР"/>
      <sheetName val="Данные_для_расчёта_сметы"/>
      <sheetName val="см_18"/>
      <sheetName val="СметаСводная_Рыб"/>
      <sheetName val="КП_к_снег_Рыбинская"/>
      <sheetName val="1_3"/>
      <sheetName val="Сводная_"/>
      <sheetName val="СметаСводная_снег"/>
      <sheetName val="Коэфф1_"/>
      <sheetName val="Прайс_лист"/>
      <sheetName val="ДКС_общепр"/>
      <sheetName val="ДКС_прям"/>
      <sheetName val="НГХК_прям"/>
      <sheetName val="ПСП_прям"/>
      <sheetName val="УПН_прям"/>
      <sheetName val="Ярково_прям"/>
      <sheetName val="НГХК_общепр"/>
      <sheetName val="ПСП_общепр"/>
      <sheetName val="УПН_общепр"/>
      <sheetName val="Ярково_общепр"/>
      <sheetName val="BS_RAS"/>
      <sheetName val="Калплан_Кра"/>
      <sheetName val="13_1"/>
      <sheetName val="исходные_данные"/>
      <sheetName val="1ПС_(БНН)"/>
      <sheetName val="1ПС_НГП"/>
      <sheetName val="1ПС_УТПСП"/>
      <sheetName val="См3_СЦБ-зап"/>
      <sheetName val="Зап-3-_СЦБ"/>
      <sheetName val="СметаСводная_Колпино"/>
      <sheetName val="Смета_1свод"/>
      <sheetName val="смета_затрат_по_БП"/>
      <sheetName val="свод_3"/>
      <sheetName val="свод_2"/>
      <sheetName val="Таблица_4_АСУТП"/>
      <sheetName val="1_2_1-Проект"/>
      <sheetName val="Курс_$"/>
      <sheetName val="исх_данные"/>
      <sheetName val="Переменные_и_константы"/>
      <sheetName val="Пример_расчета"/>
      <sheetName val="изыскания_2"/>
      <sheetName val="расчетные_таблицы"/>
      <sheetName val="Курс_доллара"/>
      <sheetName val="Амур_ДОН"/>
      <sheetName val="Ачинский_НПЗ"/>
      <sheetName val="Дополнительные_параметры"/>
      <sheetName val="КП_к_ГК"/>
      <sheetName val="КП_Мак"/>
      <sheetName val="КП_Прим_(3)"/>
      <sheetName val="Исполнение__освоение_по_закупк_"/>
      <sheetName val="Исполнение_для_Ускова"/>
      <sheetName val="Выборка_по_отсыпкам"/>
      <sheetName val="ИП__отсыпки_"/>
      <sheetName val="ИП__отсыпки_ФОТ_диз_т_"/>
      <sheetName val="ИП__отсыпки___выборка_"/>
      <sheetName val="Исполнение_по_оборуд_"/>
      <sheetName val="Исполнение_по_оборуд___2_"/>
      <sheetName val="Исполнение_сжато"/>
      <sheetName val="Форма_для_бурения"/>
      <sheetName val="Форма_для_КС"/>
      <sheetName val="Форма_для_ГР"/>
      <sheetName val="Категории_персонала"/>
      <sheetName val="1750608-0051Д_смета_№18__рекуль"/>
      <sheetName val="Направл_исп__Группа"/>
      <sheetName val="Тип_плана"/>
      <sheetName val="Тип_программы"/>
      <sheetName val="к_84-к_83"/>
      <sheetName val="Общая_часть"/>
      <sheetName val="Справочные_данные"/>
      <sheetName val="СМЕТА_проект"/>
      <sheetName val="3труба_(П)"/>
      <sheetName val="СметаСводная_1_оч"/>
    </sheetNames>
    <sheetDataSet>
      <sheetData sheetId="0">
        <row r="1">
          <cell r="F1">
            <v>0</v>
          </cell>
        </row>
        <row r="42">
          <cell r="J42">
            <v>0</v>
          </cell>
        </row>
      </sheetData>
      <sheetData sheetId="1">
        <row r="42">
          <cell r="J42">
            <v>0</v>
          </cell>
        </row>
      </sheetData>
      <sheetData sheetId="2">
        <row r="42">
          <cell r="J42">
            <v>0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>
        <row r="1">
          <cell r="F1">
            <v>0</v>
          </cell>
        </row>
      </sheetData>
      <sheetData sheetId="152">
        <row r="42">
          <cell r="J42">
            <v>0</v>
          </cell>
        </row>
      </sheetData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Главная"/>
      <sheetName val="Лист1"/>
      <sheetName val="ДЦ"/>
      <sheetName val="ц_1991"/>
      <sheetName val="исходные данные"/>
      <sheetName val="расчетные таблицы"/>
      <sheetName val="отчет эл_эн  2000"/>
      <sheetName val="Destination"/>
      <sheetName val="ГАЗ_камаз"/>
      <sheetName val="Main"/>
    </sheetNames>
    <sheetDataSet>
      <sheetData sheetId="0">
        <row r="4">
          <cell r="D4">
            <v>166</v>
          </cell>
        </row>
      </sheetData>
      <sheetData sheetId="1"/>
      <sheetData sheetId="2">
        <row r="4">
          <cell r="D4">
            <v>166</v>
          </cell>
        </row>
        <row r="5">
          <cell r="D5">
            <v>10920</v>
          </cell>
          <cell r="J5">
            <v>65.78</v>
          </cell>
        </row>
        <row r="6">
          <cell r="J6">
            <v>65.78</v>
          </cell>
        </row>
        <row r="9">
          <cell r="D9">
            <v>202.94</v>
          </cell>
          <cell r="J9">
            <v>240</v>
          </cell>
        </row>
        <row r="11">
          <cell r="D11">
            <v>0</v>
          </cell>
        </row>
        <row r="12">
          <cell r="D12">
            <v>0</v>
          </cell>
        </row>
        <row r="15">
          <cell r="D15">
            <v>4767</v>
          </cell>
        </row>
        <row r="16">
          <cell r="D16">
            <v>4780</v>
          </cell>
        </row>
        <row r="18">
          <cell r="D18">
            <v>4.2999999999999997E-2</v>
          </cell>
        </row>
        <row r="20">
          <cell r="D20">
            <v>6.3500000000000001E-2</v>
          </cell>
        </row>
        <row r="22">
          <cell r="D22">
            <v>0</v>
          </cell>
        </row>
        <row r="23">
          <cell r="D23">
            <v>0.105</v>
          </cell>
        </row>
        <row r="24">
          <cell r="D24">
            <v>1.4999999999999999E-2</v>
          </cell>
        </row>
        <row r="28">
          <cell r="D28">
            <v>0</v>
          </cell>
        </row>
        <row r="29">
          <cell r="D29">
            <v>230</v>
          </cell>
        </row>
        <row r="30">
          <cell r="D30">
            <v>0</v>
          </cell>
        </row>
        <row r="31">
          <cell r="D31">
            <v>0</v>
          </cell>
        </row>
        <row r="32">
          <cell r="D32">
            <v>230</v>
          </cell>
        </row>
        <row r="33">
          <cell r="D33">
            <v>0</v>
          </cell>
        </row>
      </sheetData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Главная"/>
      <sheetName val="ИД1"/>
      <sheetName val="РасчетЮкос"/>
      <sheetName val="АвтоТр"/>
      <sheetName val="MJESEČNI"/>
    </sheetNames>
    <sheetDataSet>
      <sheetData sheetId="0"/>
      <sheetData sheetId="1">
        <row r="51">
          <cell r="A51">
            <v>1</v>
          </cell>
        </row>
        <row r="58">
          <cell r="A58">
            <v>2</v>
          </cell>
        </row>
      </sheetData>
      <sheetData sheetId="2"/>
      <sheetData sheetId="3"/>
      <sheetData sheetId="4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матер."/>
      <sheetName val="ВДЦ"/>
      <sheetName val="Пр.согл.ДЦ"/>
      <sheetName val="вед.валка"/>
      <sheetName val="смета валка"/>
      <sheetName val="ИДвалка"/>
      <sheetName val="ДЦвалка"/>
      <sheetName val="вахта валка"/>
      <sheetName val="вед.снег"/>
      <sheetName val="смета снег"/>
      <sheetName val="ИДснег"/>
      <sheetName val="ДЦснег"/>
      <sheetName val="Лист3"/>
      <sheetName val="топография"/>
      <sheetName val="Лист3 (2)"/>
      <sheetName val="ИД1"/>
      <sheetName val="свод1"/>
      <sheetName val="Хаттон 90.90 Femco"/>
      <sheetName val="геология "/>
      <sheetName val="Итог"/>
      <sheetName val="см8"/>
      <sheetName val="Обор"/>
      <sheetName val="Ресурсная ведомость часть 1"/>
      <sheetName val="ateCodes_x0000_TimeCodes_x0000_OverrideShor"/>
      <sheetName val="матер_"/>
      <sheetName val="Пр_согл_ДЦ"/>
      <sheetName val="вед_валка"/>
      <sheetName val="смета_валка"/>
      <sheetName val="вахта_валка"/>
      <sheetName val="вед_снег"/>
      <sheetName val="смета_снег"/>
      <sheetName val="ateCodes?TimeCodes?OverrideShor"/>
      <sheetName val="Исходные"/>
      <sheetName val="Сваи"/>
      <sheetName val="оборудован"/>
      <sheetName val="ИТОГО"/>
      <sheetName val="ateCodes"/>
      <sheetName val="матер_1"/>
      <sheetName val="Пр_согл_ДЦ1"/>
      <sheetName val="вед_валка1"/>
      <sheetName val="смета_валка1"/>
      <sheetName val="вахта_валка1"/>
      <sheetName val="вед_снег1"/>
      <sheetName val="смета_снег1"/>
      <sheetName val="Лист3_(2)"/>
      <sheetName val="Хаттон_90_90_Femco"/>
      <sheetName val="геология_"/>
      <sheetName val="Ресурсная_ведомость_часть_1"/>
      <sheetName val="ateCodesTimeCodesOverrideShor"/>
      <sheetName val="Курсы"/>
      <sheetName val="СНГДУ"/>
      <sheetName val="ц_1991"/>
      <sheetName val="Автобусы"/>
      <sheetName val="Хаттон_90_90_Femco1"/>
      <sheetName val="Ресурсная_ведомость_часть_11"/>
      <sheetName val="свод общ"/>
      <sheetName val="ресурсная вед."/>
      <sheetName val="Смета"/>
      <sheetName val="Данные для расчёта сметы"/>
      <sheetName val="часы"/>
      <sheetName val="р.Волхов"/>
      <sheetName val="КП к ГК"/>
      <sheetName val="Свод"/>
      <sheetName val="смета СИД"/>
      <sheetName val="КП Прим (3)"/>
      <sheetName val="СметаСводная павильон"/>
      <sheetName val="ЗП_ЮНГ"/>
      <sheetName val="Смета 3 Гидролог"/>
      <sheetName val="сводная"/>
      <sheetName val="Январь"/>
      <sheetName val="фонтан разбитый2"/>
      <sheetName val="кп"/>
      <sheetName val="Destination"/>
      <sheetName val="отчет эл_эн  2000"/>
      <sheetName val="ФОТ"/>
      <sheetName val="ПСД прил 1"/>
      <sheetName val="СметаСводная снег"/>
      <sheetName val="КП НовоКов"/>
      <sheetName val="гидрология"/>
      <sheetName val="Параметры"/>
      <sheetName val="ОПС"/>
      <sheetName val="апр."/>
      <sheetName val="АЧ"/>
      <sheetName val="пож.сигнал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 refreshError="1"/>
      <sheetData sheetId="50" refreshError="1"/>
      <sheetData sheetId="51" refreshError="1"/>
      <sheetData sheetId="52" refreshError="1"/>
      <sheetData sheetId="53"/>
      <sheetData sheetId="54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Данные для расчёта сметы"/>
      <sheetName val="Смета рекультивация"/>
      <sheetName val="Смета терзем"/>
      <sheetName val="смета СИД"/>
      <sheetName val="градоплан"/>
      <sheetName val="Смета"/>
      <sheetName val="топография"/>
      <sheetName val="топо"/>
      <sheetName val="13.1"/>
      <sheetName val="свод"/>
      <sheetName val="СметаСводная павильон"/>
      <sheetName val="ИГ1"/>
      <sheetName val="См 1 наруж.водопровод"/>
      <sheetName val="СМЕТА проект"/>
      <sheetName val="Справочник"/>
      <sheetName val="АЧ"/>
      <sheetName val="НМА"/>
      <sheetName val="пятилетка"/>
      <sheetName val="мониторинг"/>
      <sheetName val="ЗП_ЮНГ"/>
      <sheetName val="Переменные и константы"/>
      <sheetName val="сводная"/>
      <sheetName val="кп"/>
      <sheetName val="ПДР"/>
      <sheetName val="График"/>
      <sheetName val="свод 2"/>
      <sheetName val="Зап-3- СЦБ"/>
      <sheetName val="sapactivexlhiddensheet"/>
      <sheetName val="Настройки"/>
      <sheetName val="оператор"/>
      <sheetName val="исх_данные"/>
      <sheetName val="Пример расчета"/>
      <sheetName val="Summary"/>
      <sheetName val="Калькуляция_2012"/>
      <sheetName val="р.Волхов"/>
      <sheetName val="Калплан Кра"/>
      <sheetName val="СметаСводная"/>
      <sheetName val="Спр_общий"/>
      <sheetName val="ресурсная вед."/>
      <sheetName val="1.2.1-Проект"/>
      <sheetName val="свод1"/>
      <sheetName val="Бюджет"/>
      <sheetName val="Кал.план Жукова даты - не надо"/>
      <sheetName val="фонтан разбитый2"/>
      <sheetName val="КП Прим (3)"/>
      <sheetName val="КП Мак"/>
      <sheetName val="СметаСводная 1 оч"/>
      <sheetName val="КП НовоКов"/>
      <sheetName val="гидрология"/>
      <sheetName val="ИД1"/>
      <sheetName val="свод общ"/>
      <sheetName val="Январь"/>
      <sheetName val="Землеотвод"/>
      <sheetName val="Лист1"/>
      <sheetName val="Параметры"/>
      <sheetName val="СметаСводная Рыб"/>
      <sheetName val="OCK1"/>
      <sheetName val="1.3"/>
      <sheetName val="см8"/>
      <sheetName val="КП к ГК"/>
      <sheetName val="Смета_3_ф3П_"/>
      <sheetName val="Хаттон 90.90 Femco"/>
      <sheetName val="свод (2)"/>
      <sheetName val="ц_1991"/>
      <sheetName val="name"/>
      <sheetName val="16"/>
      <sheetName val="ПД"/>
      <sheetName val="HP и оргтехника"/>
      <sheetName val="Ачинский НПЗ"/>
      <sheetName val="СметаСводная Колпино"/>
      <sheetName val="мсн"/>
      <sheetName val="эл.химз."/>
      <sheetName val="2002(v2)"/>
      <sheetName val="Исполнение _освоение по закупк_"/>
      <sheetName val="Исполнение для Ускова"/>
      <sheetName val="Выборка по отсыпкам"/>
      <sheetName val="ИП _отсыпки_"/>
      <sheetName val="ИП _отсыпки_ФОТ_диз_т_"/>
      <sheetName val="ИП _отсыпки_ _выборка_"/>
      <sheetName val="Исполнение по оборуд_"/>
      <sheetName val="Исполнение по оборуд_ _2_"/>
      <sheetName val="Исполнение сжато"/>
      <sheetName val="Форма для бурения"/>
      <sheetName val="Форма для КС"/>
      <sheetName val="Форма для ГР"/>
      <sheetName val="Корректировка"/>
      <sheetName val="Прибыль опл"/>
      <sheetName val="Коэфф1."/>
      <sheetName val="93-110"/>
      <sheetName val="ЛС_РЕС"/>
      <sheetName val=""/>
      <sheetName val="Курс доллара"/>
      <sheetName val="Дополнительные параметры"/>
      <sheetName val="ИДвалка"/>
      <sheetName val="БДР"/>
      <sheetName val="УКП"/>
      <sheetName val="Должности"/>
      <sheetName val="прейскурант ДС-9"/>
      <sheetName val="EKDEB90"/>
      <sheetName val="Данные_для_расчёта_сметы"/>
      <sheetName val="Смета_рекультивация"/>
      <sheetName val="Смета_терзем"/>
      <sheetName val="смета_СИД"/>
      <sheetName val="13_1"/>
      <sheetName val="СметаСводная_павильон"/>
      <sheetName val="См_1_наруж_водопровод"/>
      <sheetName val="СМЕТА_проект"/>
      <sheetName val="Переменные_и_константы"/>
      <sheetName val="свод_2"/>
      <sheetName val="Зап-3-_СЦБ"/>
      <sheetName val="Пример_расчета"/>
      <sheetName val="р_Волхов"/>
      <sheetName val="Калплан_Кра"/>
      <sheetName val="ресурсная_вед_"/>
      <sheetName val="1_2_1-Проект"/>
      <sheetName val="Кал_план_Жукова_даты_-_не_надо"/>
      <sheetName val="фонтан_разбитый2"/>
      <sheetName val="КП_Прим_(3)"/>
      <sheetName val="КП_Мак"/>
      <sheetName val="СметаСводная_1_оч"/>
      <sheetName val="КП_НовоКов"/>
      <sheetName val="свод_общ"/>
      <sheetName val="СметаСводная_Рыб"/>
      <sheetName val="1_3"/>
      <sheetName val="КП_к_ГК"/>
      <sheetName val="Хаттон_90_90_Femco"/>
      <sheetName val="свод_(2)"/>
      <sheetName val="HP_и_оргтехника"/>
      <sheetName val="Ачинский_НПЗ"/>
      <sheetName val="СметаСводная_Колпино"/>
      <sheetName val="эл_химз_"/>
      <sheetName val="Исполнение__освоение_по_закупк_"/>
      <sheetName val="Исполнение_для_Ускова"/>
      <sheetName val="Выборка_по_отсыпкам"/>
      <sheetName val="ИП__отсыпки_"/>
      <sheetName val="ИП__отсыпки_ФОТ_диз_т_"/>
      <sheetName val="ИП__отсыпки___выборка_"/>
      <sheetName val="Исполнение_по_оборуд_"/>
      <sheetName val="Исполнение_по_оборуд___2_"/>
      <sheetName val="Исполнение_сжато"/>
      <sheetName val="Форма_для_бурения"/>
      <sheetName val="Форма_для_КС"/>
      <sheetName val="Форма_для_ГР"/>
      <sheetName val="Прибыль_опл"/>
      <sheetName val="Коэфф1_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часы"/>
      <sheetName val="сводная 1ПС"/>
      <sheetName val="Convertтс "/>
      <sheetName val="Convertсвод"/>
      <sheetName val="сводная  "/>
      <sheetName val="Convert тн рд"/>
      <sheetName val="Convert2"/>
      <sheetName val="Convert2рд"/>
      <sheetName val="Convert3п"/>
      <sheetName val="Convert 1"/>
      <sheetName val="Convert 1 П"/>
      <sheetName val="Convertтс  (2)"/>
      <sheetName val="Convert тн П"/>
      <sheetName val="см 1РД "/>
      <sheetName val="см2РД"/>
      <sheetName val="Convert 2"/>
      <sheetName val="Convert 2П"/>
      <sheetName val="см 3РД"/>
      <sheetName val="Convert 3"/>
      <sheetName val="Convert 3 П"/>
      <sheetName val="см 4 РД"/>
      <sheetName val="Convert4"/>
      <sheetName val="Сonv 4П"/>
      <sheetName val="Convert4рд"/>
      <sheetName val="см 5РД"/>
      <sheetName val="Convert5"/>
      <sheetName val="Convert 6рд"/>
      <sheetName val="Convert 6"/>
      <sheetName val="Convert5П"/>
      <sheetName val="см 6РД"/>
      <sheetName val="Convert6"/>
      <sheetName val="Convert6П"/>
      <sheetName val="см  6РД"/>
      <sheetName val="Convert  7"/>
      <sheetName val="Convert7"/>
      <sheetName val="Convert 8П"/>
      <sheetName val="Convert 8рд"/>
      <sheetName val="Convert7П"/>
      <sheetName val="Convert  8"/>
      <sheetName val="Convert  8П"/>
      <sheetName val="см7РД"/>
      <sheetName val="см8"/>
      <sheetName val="см 9РД"/>
      <sheetName val="см10"/>
      <sheetName val="см11"/>
      <sheetName val="ком"/>
      <sheetName val="Convert9"/>
      <sheetName val="Convert   9"/>
      <sheetName val="Convert9 (2)"/>
      <sheetName val="Convert9 (3)"/>
      <sheetName val="Данные для расчёта сметы"/>
      <sheetName val="Материалы"/>
      <sheetName val="Итог"/>
      <sheetName val="топография"/>
      <sheetName val="АморИсход"/>
      <sheetName val="Смета"/>
      <sheetName val="ИД1"/>
      <sheetName val="свод 2"/>
      <sheetName val="АЧ"/>
      <sheetName val="СметаСводная снег"/>
      <sheetName val="ЗП_ЮНГ"/>
      <sheetName val="смета СИД"/>
      <sheetName val="КП Прим (3)"/>
      <sheetName val="СметаСводная"/>
      <sheetName val="Справочник"/>
      <sheetName val="93-110"/>
      <sheetName val="свод общ"/>
      <sheetName val="кп"/>
      <sheetName val="свод"/>
      <sheetName val="ресурсная вед."/>
      <sheetName val="свод1"/>
      <sheetName val="геология "/>
      <sheetName val="фонтан разбитый2"/>
      <sheetName val="Январь"/>
      <sheetName val="sapactivexlhiddensheet"/>
      <sheetName val="Коэфф1."/>
      <sheetName val="сводная"/>
      <sheetName val="гидрология"/>
      <sheetName val="Лист3"/>
      <sheetName val="р.Волхов"/>
      <sheetName val="пятилетка"/>
      <sheetName val="мониторинг"/>
      <sheetName val="Смета 3 Гидролог"/>
      <sheetName val="СметаСводная павильон"/>
      <sheetName val="Смета 1свод"/>
      <sheetName val="Землеотвод"/>
      <sheetName val="КП НовоКов"/>
      <sheetName val="эл.химз."/>
      <sheetName val="1.3"/>
      <sheetName val="Summary"/>
      <sheetName val="3.1 ТХ"/>
      <sheetName val="ПД"/>
      <sheetName val="СП"/>
      <sheetName val="мсн"/>
      <sheetName val="свод (2)"/>
      <sheetName val="Хаттон 90.90 Femco"/>
      <sheetName val="а-б"/>
      <sheetName val="ГАЗ_камаз"/>
      <sheetName val="Лист1"/>
      <sheetName val="ПДР"/>
      <sheetName val="13.1"/>
      <sheetName val="BACT"/>
      <sheetName val="5ОборРабМест(HP)"/>
      <sheetName val="Общая часть"/>
      <sheetName val="база"/>
      <sheetName val="ИИ1 Геодезия"/>
      <sheetName val="Прил.1"/>
      <sheetName val="Настройки"/>
      <sheetName val="Прил.4"/>
      <sheetName val="ИД"/>
      <sheetName val="См 1 наруж.водопровод"/>
      <sheetName val="КП Мак"/>
      <sheetName val="Смета терзем"/>
      <sheetName val="ИДвалка"/>
      <sheetName val="ц_1991"/>
      <sheetName val="сводная_1ПС"/>
      <sheetName val="Convertтс_"/>
      <sheetName val="сводная__"/>
      <sheetName val="Convert_тн_рд"/>
      <sheetName val="Convert_1"/>
      <sheetName val="Convert_1_П"/>
      <sheetName val="Convertтс__(2)"/>
      <sheetName val="Convert_тн_П"/>
      <sheetName val="см_1РД_"/>
      <sheetName val="Convert_2"/>
      <sheetName val="Convert_2П"/>
      <sheetName val="см_3РД"/>
      <sheetName val="Convert_3"/>
      <sheetName val="Convert_3_П"/>
      <sheetName val="см_4_РД"/>
      <sheetName val="Сonv_4П"/>
      <sheetName val="см_5РД"/>
      <sheetName val="Convert_6рд"/>
      <sheetName val="Convert_6"/>
      <sheetName val="см_6РД"/>
      <sheetName val="см__6РД"/>
      <sheetName val="Convert__7"/>
      <sheetName val="Convert_8П"/>
      <sheetName val="Convert_8рд"/>
      <sheetName val="Convert__8"/>
      <sheetName val="Convert__8П"/>
      <sheetName val="см_9РД"/>
      <sheetName val="Convert___9"/>
      <sheetName val="Convert9_(2)"/>
      <sheetName val="Convert9_(3)"/>
      <sheetName val="Данные_для_расчёта_сметы"/>
      <sheetName val="свод_2"/>
      <sheetName val="СметаСводная_снег"/>
      <sheetName val="смета_СИД"/>
      <sheetName val="КП_Прим_(3)"/>
      <sheetName val="свод_общ"/>
      <sheetName val="ресурсная_вед_"/>
      <sheetName val="геология_"/>
      <sheetName val="фонтан_разбитый2"/>
      <sheetName val="Коэфф1_"/>
      <sheetName val="р_Волхов"/>
      <sheetName val="Смета_3_Гидролог"/>
      <sheetName val="СметаСводная_павильон"/>
      <sheetName val="Смета_1свод"/>
      <sheetName val="КП_НовоКов"/>
      <sheetName val="эл_химз_"/>
      <sheetName val="1_3"/>
      <sheetName val="3_1_ТХ"/>
      <sheetName val="свод_(2)"/>
      <sheetName val="Хаттон_90_90_Femc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райс на 9114"/>
      <sheetName val="Коэфф1."/>
      <sheetName val="Прайс лист"/>
      <sheetName val="СП"/>
      <sheetName val="КП"/>
      <sheetName val="СП-1"/>
      <sheetName val="СП-2"/>
      <sheetName val="СП-3"/>
      <sheetName val="СП-4"/>
      <sheetName val="СП-5"/>
      <sheetName val="Спец"/>
      <sheetName val="Шкаф"/>
      <sheetName val="Сервис"/>
      <sheetName val="ЗИП"/>
      <sheetName val="Труд"/>
      <sheetName val="Тепло"/>
      <sheetName val="База"/>
      <sheetName val="MACRO"/>
      <sheetName val="Коэфф1_"/>
      <sheetName val="Прайс_на_9114"/>
      <sheetName val="Коэфф1_1"/>
      <sheetName val="Прайс_лист"/>
      <sheetName val="см8"/>
      <sheetName val="топография"/>
      <sheetName val="Смета"/>
      <sheetName val="ПРАЙС_2000 ОТ 20_01_00"/>
      <sheetName val="Данные для расчёта сметы"/>
      <sheetName val="свод"/>
      <sheetName val="#ССЫЛКА"/>
      <sheetName val="93-110"/>
      <sheetName val="свод1"/>
      <sheetName val="СметаСводная Рыб"/>
      <sheetName val="БП НОВЫЙ"/>
      <sheetName val="Пояснение "/>
      <sheetName val="сводная"/>
      <sheetName val="СметаСводная павильон"/>
      <sheetName val="кп (3)"/>
      <sheetName val="Лист3"/>
      <sheetName val="информация"/>
      <sheetName val="Итог"/>
      <sheetName val="СметаСводная"/>
      <sheetName val="СметаСводная снег"/>
      <sheetName val="Пример расчета"/>
      <sheetName val="Сервис_x0000__x0000__x0000__x0000__x0000__x0000__x0000__x0000__x0000_ _x0000_✈ʷ_x0000__x0004__x0000__x0000__x0000__x0000__x0000__x0000_ᩀʷ_x0000__x0000_"/>
      <sheetName val="Сервис????????? ?✈ʷ?_x0004_??????ᩀʷ??"/>
      <sheetName val="Сервис_x0000__x0000__x0000__x0000__x0000__x0000__x0000__x0000__x0000__x0009__x0000_✈ʷ_x0000__x0004__x0000__x0000__x0000__x0000__x0000__x0000_ᩀʷ_x0000__x0000_"/>
      <sheetName val="Сервис?????????_x0009_?✈ʷ?_x0004_??????ᩀʷ??"/>
      <sheetName val="ПДР"/>
      <sheetName val="sapactivexlhiddensheet"/>
      <sheetName val="таблица руководству"/>
      <sheetName val="Суточная добыча за неделю"/>
      <sheetName val="Лист1"/>
      <sheetName val="Обновление"/>
      <sheetName val="Цена"/>
      <sheetName val="Product"/>
      <sheetName val="янв."/>
      <sheetName val="Спр_общий"/>
      <sheetName val="Ярково"/>
      <sheetName val="Таблица 4 АСУТП"/>
      <sheetName val="шаблон"/>
      <sheetName val="list"/>
      <sheetName val="часы"/>
      <sheetName val="ИГ1"/>
      <sheetName val="Объемы работ по ПВ"/>
      <sheetName val="Хаттон 90.90 Femco"/>
      <sheetName val="топо"/>
      <sheetName val="отчет эл_эн  2000"/>
      <sheetName val="Справка"/>
      <sheetName val="Январь"/>
      <sheetName val="смета СИД"/>
      <sheetName val="13.1"/>
      <sheetName val="Лист2"/>
      <sheetName val="Исполнение _освоение по закупк_"/>
      <sheetName val="Исполнение для Ускова"/>
      <sheetName val="Выборка по отсыпкам"/>
      <sheetName val="ИП _отсыпки_"/>
      <sheetName val="ИП _отсыпки_ФОТ_диз_т_"/>
      <sheetName val="ИП _отсыпки_ _выборка_"/>
      <sheetName val="Исполнение по оборуд_"/>
      <sheetName val="Исполнение по оборуд_ _2_"/>
      <sheetName val="Исполнение сжато"/>
      <sheetName val="Форма для бурения"/>
      <sheetName val="Форма для КС"/>
      <sheetName val="Форма для ГР"/>
      <sheetName val="Корректировка"/>
      <sheetName val="Прибыль опл"/>
      <sheetName val="График"/>
      <sheetName val="АЧ"/>
      <sheetName val="свод 2"/>
      <sheetName val="Summary"/>
      <sheetName val="гидрология"/>
      <sheetName val="пятилетка"/>
      <sheetName val="мониторинг"/>
      <sheetName val="матер."/>
      <sheetName val="total"/>
      <sheetName val="Комплектация"/>
      <sheetName val="трубы"/>
      <sheetName val="СМР"/>
      <sheetName val="дороги"/>
      <sheetName val="Землеотвод"/>
      <sheetName val="исходные данные"/>
      <sheetName val="расчетные таблицы"/>
      <sheetName val="ЛС_РЕС"/>
      <sheetName val="ц_1991"/>
      <sheetName val="1.3"/>
      <sheetName val="См-2 Шатурс сети  проект работы"/>
      <sheetName val="Параметры"/>
      <sheetName val="К.рын"/>
      <sheetName val="Сводная смета"/>
      <sheetName val="Арматура"/>
      <sheetName val="ЗП_ЮНГ"/>
      <sheetName val="Ачинский НПЗ"/>
      <sheetName val="Calc"/>
      <sheetName val="Амур ДОН"/>
      <sheetName val="СБЦ НПП 2004"/>
      <sheetName val="Общие"/>
      <sheetName val="БД"/>
      <sheetName val="№ 5"/>
      <sheetName val="уник.списки"/>
      <sheetName val="1_Осн_затр"/>
      <sheetName val="Прайс_на_91141"/>
      <sheetName val="Коэфф1_2"/>
      <sheetName val="Прайс_лист1"/>
      <sheetName val="ПРАЙС_2000_ОТ_20_01_00"/>
      <sheetName val="Данные_для_расчёта_сметы"/>
      <sheetName val="СметаСводная_Рыб"/>
      <sheetName val="БП_НОВЫЙ"/>
      <sheetName val="Пояснение_"/>
      <sheetName val="СметаСводная_павильон"/>
      <sheetName val="кп_(3)"/>
      <sheetName val="СметаСводная_снег"/>
      <sheetName val="Пример_расчета"/>
      <sheetName val="Сервис_✈ʷᩀʷ"/>
      <sheetName val="Сервис?????????_?✈ʷ???????ᩀʷ??"/>
      <sheetName val="свод (2)"/>
      <sheetName val="мобдемоб"/>
      <sheetName val="к.84-к.83"/>
      <sheetName val="8"/>
      <sheetName val="УП _2004"/>
      <sheetName val="ПД-2.1"/>
      <sheetName val=""/>
      <sheetName val="ГАЗ_камаз"/>
      <sheetName val="мсн"/>
      <sheetName val="3.1 ТХ"/>
      <sheetName val="Сервис__________x0009__✈ʷ__x0004_______ᩀʷ__"/>
      <sheetName val="Сервис_________ _✈ʷ__x0004_______ᩀʷ__"/>
      <sheetName val="Смета 1свод"/>
      <sheetName val="Ресурсная ведомость часть 1"/>
      <sheetName val="ИД СМР"/>
      <sheetName val="ИД1"/>
      <sheetName val="ЛЧ"/>
      <sheetName val="таблица_руководству"/>
      <sheetName val="Суточная_добыча_за_неделю"/>
      <sheetName val="Сервис ✈ʷᩀʷ"/>
      <sheetName val="янв_"/>
      <sheetName val="Таблица_4_АСУТП"/>
      <sheetName val="Объемы_работ_по_ПВ"/>
      <sheetName val="Хаттон_90_90_Femco"/>
      <sheetName val="Сервис????????? ?✈ʷ???????ᩀʷ??"/>
      <sheetName val="отчет_эл_эн__2000"/>
      <sheetName val="смета_СИД"/>
      <sheetName val="13_1"/>
      <sheetName val="Исполнение__освоение_по_закупк_"/>
      <sheetName val="Исполнение_для_Ускова"/>
      <sheetName val="Выборка_по_отсыпкам"/>
      <sheetName val="ИП__отсыпки_"/>
      <sheetName val="ИП__отсыпки_ФОТ_диз_т_"/>
      <sheetName val="ИП__отсыпки___выборка_"/>
      <sheetName val="Исполнение_по_оборуд_"/>
      <sheetName val="Исполнение_по_оборуд___2_"/>
      <sheetName val="Исполнение_сжато"/>
      <sheetName val="Форма_для_бурения"/>
      <sheetName val="Форма_для_КС"/>
      <sheetName val="Форма_для_ГР"/>
      <sheetName val="Прибыль_опл"/>
      <sheetName val="свод_2"/>
      <sheetName val="матер_"/>
      <sheetName val="исходные_данные"/>
      <sheetName val="расчетные_таблицы"/>
      <sheetName val="1_3"/>
      <sheetName val="К_рын"/>
      <sheetName val="Сводная_смета"/>
      <sheetName val="См-2_Шатурс_сети__проект_работы"/>
      <sheetName val="Ачинский_НПЗ"/>
      <sheetName val="Амур_ДОН"/>
      <sheetName val="СБЦ_НПП_2004"/>
      <sheetName val="№_5"/>
      <sheetName val="уник_списки"/>
      <sheetName val="Исходные"/>
      <sheetName val="Прайс_на_91142"/>
      <sheetName val="Коэфф1_3"/>
      <sheetName val="Прайс_лист2"/>
      <sheetName val="ПРАЙС_2000_ОТ_20_01_001"/>
      <sheetName val="Данные_для_расчёта_сметы1"/>
      <sheetName val="СметаСводная_Рыб1"/>
      <sheetName val="БП_НОВЫЙ1"/>
      <sheetName val="Пояснение_1"/>
      <sheetName val="СметаСводная_павильон1"/>
      <sheetName val="кп_(3)1"/>
      <sheetName val="СметаСводная_снег1"/>
      <sheetName val="Пример_расчета1"/>
      <sheetName val="свод_(2)"/>
      <sheetName val="к_84-к_83"/>
      <sheetName val="УП__2004"/>
      <sheetName val="ПД-2_1"/>
      <sheetName val="Сервис ✈ʷ_x0004_ᩀʷ"/>
      <sheetName val="Сервис_x0009_✈ʷ_x0004_ᩀʷ"/>
    </sheetNames>
    <sheetDataSet>
      <sheetData sheetId="0"/>
      <sheetData sheetId="1">
        <row r="7">
          <cell r="E7">
            <v>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 refreshError="1"/>
      <sheetData sheetId="44"/>
      <sheetData sheetId="45" refreshError="1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>
        <row r="7">
          <cell r="E7">
            <v>1</v>
          </cell>
        </row>
      </sheetData>
      <sheetData sheetId="121">
        <row r="7">
          <cell r="E7">
            <v>1</v>
          </cell>
        </row>
      </sheetData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 refreshError="1"/>
      <sheetData sheetId="189"/>
      <sheetData sheetId="190">
        <row r="7">
          <cell r="E7">
            <v>1</v>
          </cell>
        </row>
      </sheetData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График"/>
      <sheetName val="СС"/>
      <sheetName val="Топографо-геодезические работы"/>
      <sheetName val=" Инженерно-геологические работы"/>
      <sheetName val=" Инженерно-гидрологически работ"/>
      <sheetName val="Смета №4"/>
      <sheetName val="Смета №5"/>
      <sheetName val="Обследование"/>
      <sheetName val="Экспертизы"/>
      <sheetName val="Сводная сммета_ИСП"/>
      <sheetName val="топография"/>
      <sheetName val="См-2 проектн"/>
      <sheetName val="топо"/>
      <sheetName val="Зап-3- СЦБ"/>
      <sheetName val="Приложение ПСД1922"/>
      <sheetName val="RSOILBAL"/>
      <sheetName val="3.1 Проект на стр.скв."/>
      <sheetName val="Смета"/>
      <sheetName val="Данные для расчёта сметы"/>
      <sheetName val="К.рын"/>
      <sheetName val="Суточная"/>
      <sheetName val="Шкаф"/>
      <sheetName val="Коэфф1."/>
      <sheetName val="Прайс лист"/>
      <sheetName val="ПДР"/>
      <sheetName val="Обновление"/>
      <sheetName val="Цена"/>
      <sheetName val="Product"/>
      <sheetName val="Лист1"/>
      <sheetName val="Кварт"/>
      <sheetName val=""/>
      <sheetName val="Ссылки"/>
      <sheetName val="Смета 1"/>
      <sheetName val="2.3"/>
      <sheetName val="Справочная"/>
      <sheetName val="Сокращения"/>
      <sheetName val="Приложение 1. Смета РД"/>
      <sheetName val="Расчет ставок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Цена"/>
      <sheetName val="Product"/>
      <sheetName val="Обновление"/>
      <sheetName val="Лист1"/>
      <sheetName val="Книга1"/>
      <sheetName val="График"/>
      <sheetName val="Коэфф1."/>
      <sheetName val="Суточная"/>
      <sheetName val="Смета"/>
      <sheetName val="Зап-3- СЦБ"/>
      <sheetName val="Смета2 проект. раб."/>
      <sheetName val="смета 2 проект. работы"/>
      <sheetName val="Кредиты"/>
      <sheetName val="топография"/>
      <sheetName val="Шкаф"/>
      <sheetName val="Прайс лист"/>
      <sheetName val="Коэф"/>
      <sheetName val="MAIN_PARAMETERS"/>
      <sheetName val="4сд"/>
      <sheetName val="2сд"/>
      <sheetName val="7сд"/>
      <sheetName val="медведицкая"/>
      <sheetName val="медведицкая (2)"/>
      <sheetName val="Сумма прописью"/>
      <sheetName val="132-155"/>
      <sheetName val="зай"/>
      <sheetName val="сводная рд"/>
      <sheetName val="волгард"/>
      <sheetName val="706-793вл"/>
      <sheetName val="626-706вл"/>
      <sheetName val="прим-рд"/>
      <sheetName val="нпс2рд"/>
      <sheetName val="нпс3рд "/>
      <sheetName val="нпс кириши рд"/>
      <sheetName val="73-94рд"/>
      <sheetName val="538-626"/>
      <sheetName val="515-538рд"/>
      <sheetName val="дружба"/>
      <sheetName val="яросл2"/>
      <sheetName val="155-253"/>
      <sheetName val="обследование"/>
      <sheetName val="новгород"/>
      <sheetName val="515-538"/>
      <sheetName val="НПС-2"/>
      <sheetName val="НПС-3 "/>
      <sheetName val="которосль"/>
      <sheetName val="улейма"/>
      <sheetName val="ярославль"/>
      <sheetName val="уфа"/>
      <sheetName val="#ССЫЛКА"/>
      <sheetName val="Лист2"/>
      <sheetName val="Лист3"/>
      <sheetName val="1.2 геол"/>
      <sheetName val="5 П"/>
      <sheetName val="3 акт П"/>
      <sheetName val="1.1 геод"/>
      <sheetName val="Смета 1"/>
      <sheetName val="DMTR_BP_03"/>
      <sheetName val="вариант"/>
      <sheetName val="ПДР"/>
      <sheetName val="Calc"/>
      <sheetName val="ID"/>
      <sheetName val="Таблица 2"/>
      <sheetName val="РП"/>
      <sheetName val="Титул1"/>
      <sheetName val="Титул2"/>
      <sheetName val="Титул3"/>
      <sheetName val="Упр"/>
      <sheetName val="свод"/>
      <sheetName val="СС"/>
      <sheetName val="информация"/>
      <sheetName val="К.рын"/>
      <sheetName val="Таблица 3"/>
      <sheetName val="Summary"/>
      <sheetName val="Tabelle3"/>
      <sheetName val="Данные для расчёта сметы"/>
      <sheetName val="ПОДПИСИ"/>
      <sheetName val="медведицкая_(2)"/>
      <sheetName val="Сумма_прописью"/>
      <sheetName val="сводная_рд"/>
      <sheetName val="нпс3рд_"/>
      <sheetName val="нпс_кириши_рд"/>
      <sheetName val="НПС-3_"/>
      <sheetName val="Список прогонов за месяц"/>
      <sheetName val="1.1"/>
      <sheetName val="93-110"/>
      <sheetName val="Сводная"/>
      <sheetName val="Восстановл_Лист44"/>
      <sheetName val="Восстановл_Лист6"/>
      <sheetName val="Восстановл_Лист4"/>
      <sheetName val="Восстановл_Лист45"/>
      <sheetName val="Восстановл_Лист9"/>
      <sheetName val="Восстановл_Лист10"/>
      <sheetName val="Восстановл_Лист46"/>
      <sheetName val="Восстановл_Лист11"/>
      <sheetName val="Восстановл_Лист20"/>
      <sheetName val="Восстановл_Лист49"/>
      <sheetName val="Восстановл_Лист21"/>
      <sheetName val="Расчет зарплаты"/>
      <sheetName val="Табл38-7"/>
      <sheetName val="ЭХЗ"/>
      <sheetName val="№5 СУБ Инж защ"/>
      <sheetName val="13.1"/>
      <sheetName val="Харьяга-индига(ПР-Трасса+реки)"/>
      <sheetName val="к.84-к.83"/>
      <sheetName val="свод 2"/>
      <sheetName val="HP и оргтехника"/>
      <sheetName val="свод 3"/>
      <sheetName val="СметаСводная Колпино"/>
      <sheetName val="СметаСводная"/>
      <sheetName val="См3 СЦБ-зап"/>
      <sheetName val="ИГ1"/>
      <sheetName val="СметаСводная снег"/>
      <sheetName val="см8"/>
      <sheetName val="Смета 7"/>
      <sheetName val="Смета 1свод"/>
      <sheetName val="шаблон"/>
      <sheetName val="Ф-1"/>
      <sheetName val="Справочники"/>
      <sheetName val="Разработка проекта"/>
      <sheetName val="RSOILBAL"/>
      <sheetName val="Итог Лена"/>
      <sheetName val="Итого М. (2)"/>
      <sheetName val="условия"/>
      <sheetName val="Итог Антиснег11.01"/>
      <sheetName val="Входные параметрыВНГДУ"/>
      <sheetName val="Лист опроса"/>
      <sheetName val="прод_зап8 (2)"/>
      <sheetName val="540"/>
      <sheetName val="эл.химз."/>
      <sheetName val="гидрология"/>
      <sheetName val="1"/>
      <sheetName val="853 (корр) (2)"/>
      <sheetName val="Объемы работ по ПВ"/>
      <sheetName val="SakhNIPI5"/>
      <sheetName val="ПИР"/>
      <sheetName val="Амур ДОН"/>
      <sheetName val="топо"/>
      <sheetName val="Прил 6.51-Упр рас"/>
      <sheetName val=""/>
      <sheetName val="Материалы"/>
      <sheetName val="6_11_1  сторонние"/>
      <sheetName val="Восстановл_Лист12"/>
      <sheetName val="Восстановл_Лист18"/>
      <sheetName val="Восстановл_Лист14"/>
      <sheetName val="Восстановл_Лист16"/>
      <sheetName val="Восстановл_Лист5"/>
      <sheetName val="Восстановл_Лист13"/>
      <sheetName val="Восстановл_Лист19"/>
      <sheetName val="Восстановл_Лист7"/>
      <sheetName val="Восстановл_Лист15"/>
      <sheetName val="Восстановл_Лист17"/>
      <sheetName val="Ли啁䉓C"/>
      <sheetName val="БАЛАНС"/>
      <sheetName val="Documents and Settings\Halilova"/>
      <sheetName val="ТИТУЛ"/>
      <sheetName val="ОБЩЕСТВА"/>
      <sheetName val="Приморск БДС"/>
      <sheetName val="ААС М.Вешак (259,8)_x0000__x0000_İŹ_x0000__x0004__x0000__x0000__x0000__x0000__x0000__x0000_"/>
      <sheetName val="ААС М.Вешак (259,8)??İŹ?_x0004_??????"/>
      <sheetName val="Проверка и настройка параметров"/>
      <sheetName val="AccountingQtyTotal"/>
      <sheetName val="Пример расчета"/>
      <sheetName val="SP173И1"/>
      <sheetName val="SP173И2"/>
      <sheetName val="SP173И3"/>
      <sheetName val="SP353СИ1"/>
      <sheetName val="SP353СИ2"/>
      <sheetName val="SP353ЦИ1"/>
      <sheetName val="SP353ЦИ2"/>
      <sheetName val="ПДР ООО &quot;Юкос ФБЦ&quot;"/>
      <sheetName val="начало"/>
      <sheetName val="2.2 "/>
      <sheetName val="Исх. данные"/>
      <sheetName val="sapactivexlhiddensheet"/>
      <sheetName val="Lim"/>
      <sheetName val="Хар_"/>
      <sheetName val="С1_"/>
      <sheetName val="Ачинский НПЗ"/>
      <sheetName val="Бюджет"/>
      <sheetName val="Распределение"/>
      <sheetName val="СМЕТА проект"/>
      <sheetName val="Коэф КВ"/>
      <sheetName val="grafyleden-duben"/>
      <sheetName val="Const"/>
      <sheetName val="_x0000__x0000__x0000_褠(Опубликоват&amp;ь..._x0000_T_x0000__xde68_ュ_x0001__x0000__x0001__x0000_"/>
      <sheetName val="Подрядчики"/>
      <sheetName val="?"/>
      <sheetName val="год.отчетность 2008"/>
      <sheetName val="GalDBTblFld_MainTable_Schet"/>
      <sheetName val="6.7.3_ТН"/>
      <sheetName val="_x0000_Ť_x0000_Ũ_x0000__x0000__x0000__x0000_ࢰ_x0000_ࢰᏬި_x0000_㿭_x0000__x0018__x0000_ᐐ_x0001__x0000_ި_x0000__x0000__x0000__x0000_ࢰ詀ㅡ"/>
      <sheetName val="???褠(Опубликоват&amp;ь...?T?_xde68_ュ_x0001_?_x0001_?"/>
      <sheetName val="?Ť?Ũ????ࢰ?ࢰᏬި?㿭?_x0018_?ᐐ_x0001_?ި????ࢰ詀ㅡ"/>
      <sheetName val="_x0000_&amp;_x0000_'_x0000_(_x0000_)_x0000_*_x0000_+_x0000_,_x0000_-_x0000_._x0000_/_x0000_0_x0000_1_x0000_2_x0000_3_x0000_4_x0000_"/>
      <sheetName val="AS_____________________________"/>
      <sheetName val="ArabicNafitha Enhanced Arabic C"/>
      <sheetName val="褠(Опубликоват&amp;ь..._x0000_T_x0000__xde68_ュ_x0001__x0000__x0001__x0000_褈_x0001_"/>
      <sheetName val="Ж.Дом_гор.Олекм 2010"/>
      <sheetName val="?&amp;?'?(?)?*?+?,?-?.?/?0?1?2?3?4?"/>
      <sheetName val="Форма 2.5к-Украина"/>
      <sheetName val="褠(Опубликоват&amp;ь...?T?_xde68_ュ_x0001_?_x0001_?褈_x0001_"/>
      <sheetName val="Сп"/>
      <sheetName val="_КС_2"/>
      <sheetName val="[Книга1.xls]Documents and Setti"/>
      <sheetName val="[Книга1.xls]_x0000_&amp;_x0000_'_x0000_(_x0000_)_x0000_*_x0000_+_x0000_,_x0000_-_x0000_._x0000_"/>
      <sheetName val="[Книга1.xls]?&amp;?'?(?)?*?+?,?-?.?"/>
      <sheetName val="ААС М.Вешак (259,8)"/>
      <sheetName val="褠(Опубликоват&amp;ь..."/>
      <sheetName val="[Книга1.xls]"/>
      <sheetName val="6_11_1__сторонние"/>
      <sheetName val="Коэфф1_"/>
      <sheetName val="СМЕТА_проект"/>
      <sheetName val="Прайс_лист"/>
      <sheetName val="Коэф_КВ"/>
      <sheetName val="медведицкая_(2)1"/>
      <sheetName val="Сумма_прописью1"/>
      <sheetName val="сводная_рд1"/>
      <sheetName val="нпс3рд_1"/>
      <sheetName val="нпс_кириши_рд1"/>
      <sheetName val="НПС-3_1"/>
      <sheetName val="Данные_для_расчёта_сметы"/>
      <sheetName val="Зап-3-_СЦБ"/>
      <sheetName val="Смета2_проект__раб_"/>
      <sheetName val="смета_2_проект__работы"/>
      <sheetName val="Пример_расчета"/>
      <sheetName val="Смета_1"/>
      <sheetName val="1_2_геол"/>
      <sheetName val="5_П"/>
      <sheetName val="3_акт_П"/>
      <sheetName val="1_1_геод"/>
      <sheetName val="Таблица_2"/>
      <sheetName val="свод_2"/>
      <sheetName val="Прил_6_51-Упр_рас"/>
      <sheetName val="Список_прогонов_за_месяц"/>
      <sheetName val="Documents_and_Settings\Halilova"/>
      <sheetName val="Приморск_БДС"/>
      <sheetName val="ААС_М_Вешак_(259,8)İŹ"/>
      <sheetName val="ААС_М_Вешак_(259,8)??İŹ???????"/>
      <sheetName val="Проверка_и_настройка_параметров"/>
      <sheetName val="1_1"/>
      <sheetName val="褠(Опубликоват&amp;ь___Tュ"/>
      <sheetName val="год_отчетность_2008"/>
      <sheetName val="6_7_3_ТН"/>
      <sheetName val="???褠(Опубликоват&amp;ь___?T?ュ??"/>
      <sheetName val="&amp;'()*+,-_/01234"/>
      <sheetName val="ArabicNafitha_Enhanced_Arabic_C"/>
      <sheetName val="褠(Опубликоват&amp;ь___Tュ褈"/>
      <sheetName val="Ж_Дом_гор_Олекм_2010"/>
      <sheetName val="?&amp;?'?(?)?*?+?,?-?_?/?0?1?2?3?4?"/>
      <sheetName val="Форма_2_5к-Украина"/>
      <sheetName val="褠(Опубликоват&amp;ь___?T?ュ??褈"/>
      <sheetName val="_x0000__x0000__x0000_褠(Опубликоват&amp;ь..._x0000_T_x0000_�ュ_x0001__x0000__x0001__x0000_"/>
      <sheetName val="???褠(Опубликоват&amp;ь...?T?�ュ_x0001_?_x0001_?"/>
      <sheetName val="褠(Опубликоват&amp;ь..._x0000_T_x0000_�ュ_x0001__x0000__x0001__x0000_褈_x0001_"/>
      <sheetName val="褠(Опубликоват&amp;ь...?T?�ュ_x0001_?_x0001_?褈_x0001_"/>
      <sheetName val="Documents and Setti"/>
      <sheetName val="?&amp;?'?(?)?*?+?,?-?.?"/>
      <sheetName val="_x0004__x0002__x0000_ਸ"/>
      <sheetName val="Лист1 (3)"/>
      <sheetName val="РССО"/>
      <sheetName val="РВ-расчет"/>
      <sheetName val="по рч3"/>
      <sheetName val="【Ǆ【ㄨヶ㞄　L【ㄨヶ_x0008__x0000__x0008__x0000_က_x0000__x0000_Ҍ_x0000_ރ_x0001__x0000__x0004__x0000__x0002__x0000__x0004__x0000_ "/>
      <sheetName val="INV_KAZ"/>
      <sheetName val="ŤŨࢰࢰᏬި㿭ᐐިࢰ詀ㅡ"/>
      <sheetName val="?Ť?Ũ????ࢰ?ࢰᏬި?㿭??ᐐ?ި????ࢰ詀ㅡ"/>
      <sheetName val="_x0000_"/>
      <sheetName val="Documents and Settings_Halilova"/>
      <sheetName val="ААС М.Вешак (259,8)__İŹ__x0004_______"/>
      <sheetName val="_"/>
      <sheetName val="___褠(Опубликоват&amp;ь..._T__xde68_ュ_x0001___x0001__"/>
      <sheetName val="_Ť_Ũ____ࢰ_ࢰᏬި_㿭__x0018__ᐐ_x0001__ި____ࢰ詀ㅡ"/>
      <sheetName val="_&amp;_'_(_)___+_,_-_.___0_1_2_3_4_"/>
      <sheetName val="褠(Опубликоват&amp;ь..._T__xde68_ュ_x0001___x0001__褈_x0001_"/>
      <sheetName val="_Книга1.xls_Documents and Setti"/>
      <sheetName val="_Книга1.xls_"/>
      <sheetName val="_Книга1.xls__&amp;_'_(_)___+_,_-_._"/>
      <sheetName val="ਸ"/>
      <sheetName val="Лист1_(3)"/>
      <sheetName val="_x0004__x0002_"/>
      <sheetName val="【Ǆ【ㄨヶ㞄　L【ㄨヶ_x0008_"/>
      <sheetName val="Свод стоимость"/>
      <sheetName val="Свод объем"/>
      <sheetName val="Инфо_лист"/>
      <sheetName val="Инфо-лист"/>
      <sheetName val="общий расчет"/>
      <sheetName val="5ОборРабМест(HP)"/>
      <sheetName val="Data"/>
      <sheetName val="1.1."/>
      <sheetName val="СметаСводная Рыб"/>
      <sheetName val="СметаСводная павильон"/>
      <sheetName val="СЦПР-90-38"/>
      <sheetName val="Приложение 2"/>
      <sheetName val="КП с изм.2"/>
      <sheetName val="КП"/>
      <sheetName val="СметаСводная 1 оч"/>
      <sheetName val="х"/>
      <sheetName val="ВЛ-10"/>
      <sheetName val="Norm"/>
      <sheetName val="КП (2)"/>
      <sheetName val="OCK1"/>
      <sheetName val="изыскания 2"/>
      <sheetName val="КП к ГК"/>
      <sheetName val="Калплан ОИ2 Макм крестики"/>
      <sheetName val="часы"/>
      <sheetName val="в работу"/>
      <sheetName val="Землеотвод"/>
      <sheetName val="свод (2)"/>
      <sheetName val="КП НовоКов"/>
      <sheetName val="р.Волхов"/>
      <sheetName val="свод общ"/>
      <sheetName val="Сводная "/>
      <sheetName val="См. 2.1"/>
      <sheetName val="См. 3.1"/>
      <sheetName val="См.1.19"/>
      <sheetName val="См. 1.21"/>
      <sheetName val="См. 1.23"/>
      <sheetName val="См. 1.25"/>
      <sheetName val="См. 2.2"/>
      <sheetName val="См. 3.2"/>
      <sheetName val="См. 1.20"/>
      <sheetName val="См. 1.22"/>
      <sheetName val="См. 1.24"/>
      <sheetName val="См. 1.26"/>
      <sheetName val="Дополнительные параметры"/>
      <sheetName val="24 2 эт"/>
      <sheetName val="Капитальные затраты"/>
      <sheetName val="Итог"/>
      <sheetName val="BACT"/>
      <sheetName val="6.1 ТХ ПД нб 2013 (2)"/>
      <sheetName val="см.2"/>
      <sheetName val="и3"/>
      <sheetName val="ДДС (Форма №3)"/>
      <sheetName val="свод1"/>
      <sheetName val="3труба (П)"/>
      <sheetName val="ГАЗ_камаз"/>
      <sheetName val="Расчет ст-ти Заказчика"/>
      <sheetName val="ЭММ"/>
      <sheetName val="Раз-ца зат-т в ст. эл.энер."/>
      <sheetName val="Переменные и константы"/>
      <sheetName val="АСУ-линия-1"/>
      <sheetName val="ТЗ АСУ-1"/>
      <sheetName val="8"/>
      <sheetName val="ТЗ"/>
      <sheetName val="ИД СМР"/>
      <sheetName val="ИД ПНР"/>
      <sheetName val="Восстановл_䶭_x0000__x0000_Ā"/>
      <sheetName val="ФЗП"/>
      <sheetName val="прочие "/>
      <sheetName val="氼_x0000_"/>
      <sheetName val="2011 факт"/>
      <sheetName val="४婢_xffff_堀삁豈_xffff__x0000__x0000_܀耀_x0000_쀀_x0000_䘀_x0000__x0000__x0000__x0000__x0000__x0000__x0000__x0000_삁豈_xffff_삅豈_xffff_"/>
      <sheetName val="ПЗС"/>
      <sheetName val="Лист визирования"/>
      <sheetName val="氼?"/>
      <sheetName val="2002(v2)"/>
      <sheetName val="2002_v2_"/>
      <sheetName val="氼"/>
      <sheetName val="_x0004__x0002_?ਸ"/>
      <sheetName val="М_1"/>
      <sheetName val="_x0000__x0001__x0000__x0003__x0000_4_x0000_¼_x0000__x0001__x0000__x0000__x0000__x0000__x0000__x0000__x0000__x0000__x0000__x0000_"/>
      <sheetName val="перекачка НПЗ Т-5"/>
      <sheetName val="Приложение 4"/>
      <sheetName val="Приложение 5"/>
      <sheetName val="Приложение 6"/>
      <sheetName val="УЭРВ-100 МЭПК, клапан"/>
      <sheetName val="Приложение РЭН"/>
      <sheetName val="Лист2_x0000_"/>
      <sheetName val="Гр5(о)"/>
      <sheetName val="6.12"/>
      <sheetName val="6.7"/>
      <sheetName val="6.5.1_ТНП"/>
      <sheetName val="6.22"/>
      <sheetName val="6.14_КР"/>
      <sheetName val="6.14"/>
      <sheetName val="6.3.1"/>
      <sheetName val="ПРОГНОЗ_1"/>
      <sheetName val="6_12"/>
      <sheetName val="6_7"/>
      <sheetName val="6_5_1_ТНП"/>
      <sheetName val="6_22"/>
      <sheetName val="6_14_КР"/>
      <sheetName val="6_14"/>
      <sheetName val="6_3_1"/>
      <sheetName val="8.14 КР (списание)ОПСТИКР"/>
      <sheetName val="7_1_6_56"/>
      <sheetName val="7_1_6_57"/>
      <sheetName val="КС2 ВСТО "/>
      <sheetName val="_x0000__x0003__x0000__x0004__x0000__x0000__x0000__x0000__x0000__xdcb0_͒_x0000__x0000__x0001__x0000__x0000__x0000__x0000__x0000__x0000_"/>
      <sheetName val="_x0000__x0003__x0000__x0004__x0000__x0000__x0000__x0000__x0000_�͒_x0000__x0000__x0001__x0000__x0000__x0000__x0000__x0000__x0000_"/>
      <sheetName val="?_x0003_?_x0004_?????_xdcb0_͒??_x0001_??????"/>
      <sheetName val="?_x0003_?_x0004_?????�͒??_x0001_??????"/>
      <sheetName val="४婢_xffff_堀삁豈_xffff_??܀耀?쀀?䘀????????삁豈_xffff_삅豈_xffff_"/>
      <sheetName val="Реестр Диаг НПС ВНП"/>
      <sheetName val="氼_"/>
      <sheetName val="???褠(Опубликоват&amp;ь...?T??ュ_x0001_?_x0001_?"/>
      <sheetName val="褠(Опубликоват&amp;ь...?T??ュ_x0001_?_x0001_?褈_x0001_"/>
      <sheetName val="___褠(Опубликоват&amp;ь..._T_?ュ_x0001___x0001__"/>
      <sheetName val="褠(Опубликоват&amp;ь..._T_?ュ_x0001___x0001__褈_x0001_"/>
      <sheetName val="См 1 наруж.водопровод"/>
      <sheetName val="Проект Планир"/>
      <sheetName val="Град план"/>
      <sheetName val="Сметный расчет№2.4"/>
      <sheetName val="Сметный расчет№2.5"/>
      <sheetName val="Спец-7"/>
      <sheetName val="Курсы"/>
      <sheetName val="1.3"/>
      <sheetName val="3.3.31."/>
      <sheetName val="ААС М.Вешак (259,8)_x005f_x0000__x000"/>
      <sheetName val="ААС М.Вешак (259,8)__İŹ__x005f_x0004_"/>
      <sheetName val="все"/>
      <sheetName val="Setups"/>
      <sheetName val="15.11.2007"/>
      <sheetName val="СпрФОТ"/>
      <sheetName val="СПРПФ"/>
      <sheetName val="Восстановл_䶭"/>
      <sheetName val="४婢_xffff_堀삁豈_xffff_"/>
      <sheetName val="basa"/>
      <sheetName val="9.1"/>
      <sheetName val="исходные данные"/>
      <sheetName val="расчетные таблицы"/>
      <sheetName val="исх-данные"/>
      <sheetName val="ИДвалка"/>
      <sheetName val="Справка"/>
      <sheetName val="Форма 2.1"/>
      <sheetName val="№1"/>
      <sheetName val="№10"/>
      <sheetName val="№11"/>
      <sheetName val="№12"/>
      <sheetName val="№2"/>
      <sheetName val="№3"/>
      <sheetName val="№4"/>
      <sheetName val="№5"/>
      <sheetName val="№7"/>
      <sheetName val="№8"/>
      <sheetName val="№9"/>
      <sheetName val="Коэфф1_1"/>
      <sheetName val="Зап-3-_СЦБ1"/>
      <sheetName val="Смета2_проект__раб_1"/>
      <sheetName val="смета_2_проект__работы1"/>
      <sheetName val="Прайс_лист1"/>
      <sheetName val="медведицкая_(2)2"/>
      <sheetName val="Сумма_прописью2"/>
      <sheetName val="сводная_рд2"/>
      <sheetName val="нпс3рд_2"/>
      <sheetName val="нпс_кириши_рд2"/>
      <sheetName val="НПС-3_2"/>
      <sheetName val="1_2_геол1"/>
      <sheetName val="5_П1"/>
      <sheetName val="3_акт_П1"/>
      <sheetName val="1_1_геод1"/>
      <sheetName val="Смета_11"/>
      <sheetName val="Таблица_21"/>
      <sheetName val="К_рын"/>
      <sheetName val="Таблица_3"/>
      <sheetName val="Данные_для_расчёта_сметы1"/>
      <sheetName val="Список_прогонов_за_месяц1"/>
      <sheetName val="1_11"/>
      <sheetName val="Расчет_зарплаты"/>
      <sheetName val="№5_СУБ_Инж_защ"/>
      <sheetName val="13_1"/>
      <sheetName val="к_84-к_83"/>
      <sheetName val="свод_21"/>
      <sheetName val="HP_и_оргтехника"/>
      <sheetName val="свод_3"/>
      <sheetName val="СметаСводная_Колпино"/>
      <sheetName val="См3_СЦБ-зап"/>
      <sheetName val="СметаСводная_снег"/>
      <sheetName val="Смета_7"/>
      <sheetName val="Смета_1свод"/>
      <sheetName val="Разработка_проекта"/>
      <sheetName val="Итог_Лена"/>
      <sheetName val="Итого_М__(2)"/>
      <sheetName val="Итог_Антиснег11_01"/>
      <sheetName val="Входные_параметрыВНГДУ"/>
      <sheetName val="Лист_опроса"/>
      <sheetName val="прод_зап8_(2)"/>
      <sheetName val="эл_химз_"/>
      <sheetName val="853_(корр)_(2)"/>
      <sheetName val="Объемы_работ_по_ПВ"/>
      <sheetName val="Амур_ДОН"/>
      <sheetName val="Прил_6_51-Упр_рас1"/>
      <sheetName val="6_11_1__сторонние1"/>
      <sheetName val="Documents_and_Settings\Halilov1"/>
      <sheetName val="Приморск_БДС1"/>
      <sheetName val="Проверка_и_настройка_параметро1"/>
      <sheetName val="Пример_расчета1"/>
      <sheetName val="ПДР_ООО_&quot;Юкос_ФБЦ&quot;"/>
      <sheetName val="2_2_"/>
      <sheetName val="Исх__данные"/>
      <sheetName val="Ачинский_НПЗ"/>
      <sheetName val="СМЕТА_проект1"/>
      <sheetName val="Коэф_КВ1"/>
      <sheetName val="год_отчетность_20081"/>
      <sheetName val="6_7_3_ТН1"/>
      <sheetName val="ArabicNafitha_Enhanced_Arabic_1"/>
      <sheetName val="Ж_Дом_гор_Олекм_20101"/>
      <sheetName val="?&amp;?'?(?)?*?+?,?-?_?/?0?1?2?3?41"/>
      <sheetName val="Форма_2_5к-Украина1"/>
      <sheetName val="[Книга1_xls]Documents_and_Setti"/>
      <sheetName val="[Книга1_xls]&amp;'()*+,-_"/>
      <sheetName val="[Книга1_xls]?&amp;?'?(?)?*?+?,?-?_?"/>
      <sheetName val="ААС_М_Вешак_(259,8)"/>
      <sheetName val="褠(Опубликоват&amp;ь___"/>
      <sheetName val="[Книга1_xls]"/>
      <sheetName val="Documents_and_Setti"/>
      <sheetName val="?&amp;?'?(?)?*?+?,?-?_?"/>
      <sheetName val="Лист1_(3)1"/>
      <sheetName val="по_рч3"/>
      <sheetName val="【Ǆ【ㄨヶ㞄　L【ㄨヶကҌރ_"/>
      <sheetName val="Documents_and_Settings_Halilova"/>
      <sheetName val="ААС_М_Вешак_(259,8)__İŹ_______"/>
      <sheetName val="___褠(Опубликоват&amp;ь____T_ュ__"/>
      <sheetName val="_Ť_Ũ____ࢰ_ࢰᏬި_㿭__ᐐ_ި____ࢰ詀ㅡ"/>
      <sheetName val="_&amp;_'_(_)___+_,_-_____0_1_2_3_4_"/>
      <sheetName val="褠(Опубликоват&amp;ь____T_ュ__褈"/>
      <sheetName val="_Книга1_xls_Documents_and_Setti"/>
      <sheetName val="_Книга1_xls_"/>
      <sheetName val="_Книга1_xls__&amp;_'_(_)___+_,_-___"/>
      <sheetName val="【Ǆ【ㄨヶ㞄　L【ㄨヶ"/>
      <sheetName val="Свод_стоимость"/>
      <sheetName val="Свод_объем"/>
      <sheetName val="общий_расчет"/>
      <sheetName val="???褠(Опубликоват&amp;ь___?T??ュ??"/>
      <sheetName val="褠(Опубликоват&amp;ь___?T??ュ??褈"/>
      <sheetName val="___褠(Опубликоват&amp;ь____T_?ュ__"/>
      <sheetName val="褠(Опубликоват&amp;ь____T_?ュ__褈"/>
      <sheetName val="КП_с_изм_2"/>
      <sheetName val="СметаСводная_1_оч"/>
      <sheetName val="СметаСводная_павильон"/>
      <sheetName val="Приложение_2"/>
      <sheetName val="1_1_"/>
      <sheetName val="СметаСводная_Рыб"/>
      <sheetName val="Сводная_"/>
      <sheetName val="См__2_1"/>
      <sheetName val="См__3_1"/>
      <sheetName val="См_1_19"/>
      <sheetName val="См__1_21"/>
      <sheetName val="См__1_23"/>
      <sheetName val="См__1_25"/>
      <sheetName val="См__2_2"/>
      <sheetName val="См__3_2"/>
      <sheetName val="См__1_20"/>
      <sheetName val="См__1_22"/>
      <sheetName val="См__1_24"/>
      <sheetName val="См__1_26"/>
      <sheetName val="КП_(2)"/>
      <sheetName val="изыскания_2"/>
      <sheetName val="КП_к_ГК"/>
      <sheetName val="Калплан_ОИ2_Макм_крестики"/>
      <sheetName val="в_работу"/>
      <sheetName val="свод_(2)"/>
      <sheetName val="КП_НовоКов"/>
      <sheetName val="р_Волхов"/>
      <sheetName val="свод_общ"/>
      <sheetName val="Дополнительные_параметры"/>
      <sheetName val="24_2_эт"/>
      <sheetName val="Капитальные_затраты"/>
      <sheetName val="6_1_ТХ_ПД_нб_2013_(2)"/>
      <sheetName val="см_2"/>
      <sheetName val="ДДС_(Форма_№3)"/>
      <sheetName val="3труба_(П)"/>
      <sheetName val="Расчет_ст-ти_Заказчика"/>
      <sheetName val="Раз-ца_зат-т_в_ст__эл_энер_"/>
      <sheetName val="Переменные_и_константы"/>
      <sheetName val="ТЗ_АСУ-1"/>
      <sheetName val="ИД_СМР"/>
      <sheetName val="ИД_ПНР"/>
      <sheetName val="прочие_"/>
      <sheetName val="2011_факт"/>
      <sheetName val="Лист_визирования"/>
      <sheetName val="?ਸ"/>
      <sheetName val="4¼"/>
      <sheetName val="перекачка_НПЗ_Т-5"/>
      <sheetName val="Приложение_4"/>
      <sheetName val="Приложение_5"/>
      <sheetName val="Приложение_6"/>
      <sheetName val="УЭРВ-100_МЭПК,_клапан"/>
      <sheetName val="Приложение_РЭН"/>
      <sheetName val="6_121"/>
      <sheetName val="6_71"/>
      <sheetName val="6_5_1_ТНП1"/>
      <sheetName val="6_221"/>
      <sheetName val="6_14_КР1"/>
      <sheetName val="6_141"/>
      <sheetName val="6_3_11"/>
      <sheetName val="8_14_КР_(списание)ОПСТИКР"/>
      <sheetName val="КС2_ВСТО_"/>
      <sheetName val="͒"/>
      <sheetName val="???????͒????????"/>
      <sheetName val="Реестр_Диаг_НПС_ВНП"/>
      <sheetName val="См_1_наруж_водопровод"/>
      <sheetName val="Проект_Планир"/>
      <sheetName val="Град_план"/>
      <sheetName val="Сметный_расчет№2_4"/>
      <sheetName val="Сметный_расчет№2_5"/>
      <sheetName val="1_3"/>
      <sheetName val="3_3_31_"/>
      <sheetName val="ААС_М_Вешак_(259,8)_x005f_x0000__x000"/>
      <sheetName val="ААС_М_Вешак_(259,8)__İŹ__x005f_x0004_"/>
      <sheetName val="Documents and SettingsHalilova"/>
      <sheetName val="_x0000_&amp;_x0000_'_x0000_(_x0000_)_x0000__x0000_+_x0000_,_x0000_-_x0000_._x0000__x0000_0_x0000_1_x0000_2_x0000_3_x0000_4_x0000_"/>
      <sheetName val="&amp;'()+,-.01234"/>
      <sheetName val="Книга1.xlsDocuments and Setti"/>
      <sheetName val="Книга1.xls_x0000_&amp;_x0000_'_x0000_(_x0000_)_x0000__x0000_+_x0000_,_x0000_-_x0000_._x0000_"/>
      <sheetName val="Книга1.xls&amp;'()+,-."/>
      <sheetName val="Книга1.xls"/>
      <sheetName val="Documents_and_SettingsHalilova"/>
      <sheetName val="&amp;'()+,-_01234"/>
      <sheetName val="&amp;'()+,-."/>
      <sheetName val="_x0003__x0004__xdcb0_͒_x0001_"/>
      <sheetName val="_x0003__x0004_�͒_x0001_"/>
      <sheetName val="___褠(Опубликоват&amp;ь..._T_ュ_x0001___x0001__"/>
      <sheetName val="褠(Опубликоват&amp;ь..._T_ュ_x0001___x0001__褈_x0001_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/>
      <sheetData sheetId="39" refreshError="1"/>
      <sheetData sheetId="40"/>
      <sheetData sheetId="4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/>
      <sheetData sheetId="257"/>
      <sheetData sheetId="258"/>
      <sheetData sheetId="259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/>
      <sheetData sheetId="279"/>
      <sheetData sheetId="280" refreshError="1"/>
      <sheetData sheetId="281" refreshError="1"/>
      <sheetData sheetId="282"/>
      <sheetData sheetId="283" refreshError="1"/>
      <sheetData sheetId="284" refreshError="1"/>
      <sheetData sheetId="285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/>
      <sheetData sheetId="33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/>
      <sheetData sheetId="355" refreshError="1"/>
      <sheetData sheetId="356"/>
      <sheetData sheetId="357"/>
      <sheetData sheetId="358"/>
      <sheetData sheetId="359" refreshError="1"/>
      <sheetData sheetId="360" refreshError="1"/>
      <sheetData sheetId="361"/>
      <sheetData sheetId="362" refreshError="1"/>
      <sheetData sheetId="363" refreshError="1"/>
      <sheetData sheetId="364" refreshError="1"/>
      <sheetData sheetId="365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/>
      <sheetData sheetId="373"/>
      <sheetData sheetId="374"/>
      <sheetData sheetId="375"/>
      <sheetData sheetId="376"/>
      <sheetData sheetId="377"/>
      <sheetData sheetId="378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/>
      <sheetData sheetId="397"/>
      <sheetData sheetId="398"/>
      <sheetData sheetId="399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/>
      <sheetData sheetId="417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топография"/>
      <sheetName val="геология"/>
      <sheetName val="гидрология"/>
      <sheetName val="эл.химз."/>
      <sheetName val="геология "/>
      <sheetName val="Лист1"/>
      <sheetName val="Обновление"/>
      <sheetName val="Смета"/>
      <sheetName val="смета 2 проект. работы"/>
      <sheetName val="Пример расчета"/>
      <sheetName val="Данные для расчёта сметы"/>
      <sheetName val="Шкаф"/>
      <sheetName val="Коэфф1."/>
      <sheetName val="Прайс лист"/>
      <sheetName val="Зап-3- СЦБ"/>
      <sheetName val="Счет-Фактура"/>
      <sheetName val="Summary"/>
      <sheetName val="Цена"/>
      <sheetName val="Product"/>
      <sheetName val="График"/>
      <sheetName val="4сд"/>
      <sheetName val="2сд"/>
      <sheetName val="7сд"/>
      <sheetName val="MAIN_PARAMETERS"/>
      <sheetName val="Кредиты"/>
      <sheetName val="Амур ДОН"/>
      <sheetName val="СС"/>
      <sheetName val="СВОД"/>
      <sheetName val="ПДР"/>
      <sheetName val="Calc"/>
      <sheetName val="ID"/>
      <sheetName val="RSOILBAL"/>
      <sheetName val="total"/>
      <sheetName val="Комплектация"/>
      <sheetName val="трубы"/>
      <sheetName val="СМР"/>
      <sheetName val="дороги"/>
      <sheetName val="Ачинский НПЗ"/>
      <sheetName val="ЭХЗ"/>
      <sheetName val="РасчетКомандир1"/>
      <sheetName val="РасчетКомандир2"/>
      <sheetName val="Коэфф"/>
      <sheetName val="Смета2 проект. раб."/>
      <sheetName val="свод 2"/>
      <sheetName val="Суточная"/>
      <sheetName val="вариант"/>
      <sheetName val="Табл38-7"/>
      <sheetName val="данные"/>
      <sheetName val="Баланс"/>
      <sheetName val="Production and Spend"/>
      <sheetName val="ТИТУЛ"/>
      <sheetName val="6.14"/>
      <sheetName val="ОБЩЕСТВА"/>
      <sheetName val="6.3.1"/>
      <sheetName val="6.20"/>
      <sheetName val="6.4.1"/>
      <sheetName val="ПРОГНОЗ_1"/>
      <sheetName val="6_11_1  сторонние"/>
      <sheetName val="установки"/>
      <sheetName val="8.14 КР (списание)ОПСТИКР"/>
      <sheetName val="Стр1"/>
      <sheetName val="Список"/>
      <sheetName val="эл_химз_"/>
      <sheetName val="геология_"/>
      <sheetName val="6_14"/>
      <sheetName val="6_3_1"/>
      <sheetName val="6_20"/>
      <sheetName val="6_4_1"/>
      <sheetName val="6_11_1__сторонние"/>
      <sheetName val="8_14_КР_(списание)ОПСТИКР"/>
      <sheetName val="топо"/>
      <sheetName val="DATA"/>
      <sheetName val="Списки"/>
      <sheetName val="6.14_КР"/>
      <sheetName val="см8"/>
      <sheetName val="Прилож"/>
      <sheetName val="СметаСводная Рыб"/>
      <sheetName val="все"/>
      <sheetName val="Нормы"/>
      <sheetName val="sapactivexlhiddensheet"/>
      <sheetName val="OCK1"/>
      <sheetName val="1.3"/>
      <sheetName val="ИГ1"/>
      <sheetName val="К.рын"/>
      <sheetName val="Сводная смета"/>
      <sheetName val="Землеотвод"/>
      <sheetName val="1"/>
      <sheetName val="РП"/>
      <sheetName val="к.84-к.83"/>
      <sheetName val="СМЕТА проект"/>
      <sheetName val="2002(v2)"/>
      <sheetName val="справ."/>
      <sheetName val="Пояснение "/>
      <sheetName val="93-110"/>
      <sheetName val="list"/>
      <sheetName val="См 1 наруж.водопровод"/>
      <sheetName val="Восстановл_Лист7"/>
      <sheetName val="Восстановл_Лист13"/>
      <sheetName val="Восстановл_Лист15"/>
      <sheetName val="Восстановл_Лист19"/>
      <sheetName val="Восстановл_Лист44"/>
      <sheetName val="Восстановл_Лист6"/>
      <sheetName val="Восстановл_Лист4"/>
      <sheetName val="Восстановл_Лист45"/>
      <sheetName val="Восстановл_Лист9"/>
      <sheetName val="Восстановл_Лист10"/>
      <sheetName val="Восстановл_Лист46"/>
      <sheetName val="Восстановл_Лист11"/>
      <sheetName val="Восстановл_Лист47"/>
      <sheetName val="Восстановл_Лист20"/>
      <sheetName val="Восстановл_Лист49"/>
      <sheetName val="Восстановл_Лист21"/>
      <sheetName val="сводная"/>
      <sheetName val="Разработка проекта"/>
      <sheetName val="КП НовоКов"/>
      <sheetName val="ПДР ООО &quot;Юкос ФБЦ&quot;"/>
      <sheetName val="Прибыль опл"/>
      <sheetName val="сохранить"/>
      <sheetName val="3.1"/>
      <sheetName val="Коммерческие расходы"/>
      <sheetName val="13.1"/>
      <sheetName val="исходные данные"/>
      <sheetName val="расчетные таблицы"/>
      <sheetName val="Лист опроса"/>
      <sheetName val="5ОборРабМест(HP)"/>
      <sheetName val="СметаСводная Колпино"/>
      <sheetName val="HP и оргтехника"/>
      <sheetName val="Лист2"/>
      <sheetName val="справ_"/>
      <sheetName val="оборудован"/>
      <sheetName val="СметаСводная снег"/>
      <sheetName val="СметаСводная"/>
      <sheetName val="СметаСводная павильон"/>
      <sheetName val="Перечень ИУ"/>
      <sheetName val="Упр"/>
      <sheetName val="НМА"/>
      <sheetName val="оператор"/>
      <sheetName val="исх_данные"/>
      <sheetName val="ст ГТМ"/>
      <sheetName val="2002_v2_"/>
      <sheetName val="свод1"/>
      <sheetName val="таблица руководству"/>
      <sheetName val="Суточная добыча за неделю"/>
      <sheetName val="Хаттон 90.90 Femco"/>
      <sheetName val="ИД1"/>
      <sheetName val="шаблон"/>
      <sheetName val="Таблица 4 АСУТП"/>
      <sheetName val="Смета 5.2. Кусты25,29,31,65"/>
      <sheetName val="свод общ"/>
      <sheetName val="Хар_"/>
      <sheetName val="С1_"/>
      <sheetName val="СтрЗапасов (2)"/>
      <sheetName val="Norm"/>
      <sheetName val="НМ расчеты"/>
      <sheetName val="свод 3"/>
      <sheetName val="Переменные и константы"/>
      <sheetName val="Исполнение _освоение по закупк_"/>
      <sheetName val="Исполнение для Ускова"/>
      <sheetName val="Выборка по отсыпкам"/>
      <sheetName val="ИП _отсыпки_"/>
      <sheetName val="ИП _отсыпки_ФОТ_диз_т_"/>
      <sheetName val="ИП _отсыпки_ _выборка_"/>
      <sheetName val="Исполнение по оборуд_"/>
      <sheetName val="Исполнение по оборуд_ _2_"/>
      <sheetName val="Исполнение сжато"/>
      <sheetName val="Форма для бурения"/>
      <sheetName val="Форма для КС"/>
      <sheetName val="Форма для ГР"/>
      <sheetName val="Корректировка"/>
      <sheetName val="Смета 1свод"/>
      <sheetName val="Вспомогательный"/>
      <sheetName val="Смета 1"/>
      <sheetName val="История"/>
      <sheetName val="Р1"/>
      <sheetName val="Параметры_i"/>
      <sheetName val="Таблица 2"/>
      <sheetName val="информация"/>
      <sheetName val="Текущие цены"/>
      <sheetName val="рабочий"/>
      <sheetName val="окраска"/>
      <sheetName val="отчет эл_эн  2000"/>
      <sheetName val="справка"/>
      <sheetName val="суб.подряд"/>
      <sheetName val="ПСБ - ОЭ"/>
      <sheetName val="См3 СЦБ-зап"/>
      <sheetName val="D"/>
      <sheetName val="ИД"/>
      <sheetName val="СметаСводная 1 оч"/>
      <sheetName val="Итог"/>
      <sheetName val="3.1 ТХ"/>
      <sheetName val="ЗП_ЮНГ"/>
      <sheetName val="РН-ПНГ"/>
      <sheetName val="СС замеч с ответами"/>
      <sheetName val="начало"/>
      <sheetName val="Main"/>
      <sheetName val="УП _2004"/>
      <sheetName val="Курсы"/>
      <sheetName val="3.2"/>
      <sheetName val="3.3"/>
      <sheetName val="Р2.1"/>
      <sheetName val="Р2.2"/>
      <sheetName val="Р3"/>
      <sheetName val="Р4"/>
      <sheetName val="Р5"/>
      <sheetName val="Р7"/>
      <sheetName val="Удельные(проф.)"/>
      <sheetName val="Спецификация"/>
      <sheetName val="Константы и результаты"/>
      <sheetName val="Лизинг"/>
      <sheetName val="расчет №3"/>
      <sheetName val="в работу"/>
      <sheetName val="1ПС"/>
      <sheetName val="20_Кредиты краткосрочные"/>
      <sheetName val="№5 СУБ Инж защ"/>
      <sheetName val="3.5"/>
      <sheetName val="Смета 2"/>
      <sheetName val="Январь"/>
      <sheetName val="ИДвалка"/>
      <sheetName val="ц_1991"/>
      <sheetName val="ДКС"/>
      <sheetName val="Етыпур"/>
      <sheetName val="НВГПЗ"/>
      <sheetName val="НГКХ"/>
      <sheetName val="ПСП"/>
      <sheetName val="Тобольск"/>
      <sheetName val="УПН"/>
      <sheetName val="ПСПавтодор"/>
      <sheetName val="Лист3"/>
      <sheetName val="часы"/>
      <sheetName val="АЧ"/>
      <sheetName val="кп"/>
      <sheetName val="Общая часть"/>
      <sheetName val="Табл.5"/>
      <sheetName val="Табл.2"/>
      <sheetName val="Исх.данные"/>
      <sheetName val="Input"/>
      <sheetName val="Calculation"/>
      <sheetName val="ВКЕ"/>
      <sheetName val="rvldmrv"/>
      <sheetName val="Additives"/>
      <sheetName val="Ryazan"/>
      <sheetName val="Assumpt"/>
      <sheetName val="Control"/>
      <sheetName val="Параметры"/>
      <sheetName val="См №3 ОПР"/>
      <sheetName val="см.№6 АВЗУ и ГПЗУ"/>
      <sheetName val="Геофизика"/>
      <sheetName val="Геодезия"/>
      <sheetName val="Экология1"/>
      <sheetName val="НГХК"/>
      <sheetName val="КП к снег Рыбинская"/>
      <sheetName val="АУП"/>
      <sheetName val="CENTR"/>
      <sheetName val="Lim"/>
      <sheetName val="Справочник"/>
      <sheetName val="PwC Copies from old models --&gt;&gt;"/>
      <sheetName val="Справочники"/>
      <sheetName val="Сравнение ДПН факт 06-07"/>
      <sheetName val="Journals"/>
      <sheetName val="Names"/>
      <sheetName val="кп ГК"/>
      <sheetName val="Input Assumptions"/>
      <sheetName val="DMTR_BP_03"/>
      <sheetName val="см №1.1 Геодезические работы "/>
      <sheetName val="см №1.4 Экология "/>
      <sheetName val="АСУ ТП 1 этап ПД"/>
      <sheetName val="2.2 "/>
      <sheetName val="Расчет курса"/>
      <sheetName val="XLR_NoRangeSheet"/>
      <sheetName val="НЕДЕЛИ"/>
      <sheetName val="GD"/>
      <sheetName val="мсн"/>
      <sheetName val="влад-таблица"/>
      <sheetName val="2002(v1)"/>
      <sheetName val="КП к ГК"/>
      <sheetName val="Баланс (Ф1)"/>
      <sheetName val="ПОДПИСИ"/>
      <sheetName val="РАСЧЕТ"/>
      <sheetName val="КП (2)"/>
      <sheetName val="Бюджет"/>
      <sheetName val="Перечень Заказчиков"/>
      <sheetName val="Б.Сатка"/>
      <sheetName val="изыскания 2"/>
      <sheetName val="свод (2)"/>
      <sheetName val="Калплан ОИ2 Макм крестики"/>
      <sheetName val="Смета терзем"/>
      <sheetName val="ресурсная вед."/>
      <sheetName val="смета СИД"/>
      <sheetName val="р.Волхов"/>
      <sheetName val="СП"/>
      <sheetName val="эл_химз_1"/>
      <sheetName val="геология_1"/>
      <sheetName val="6_141"/>
      <sheetName val="6_3_11"/>
      <sheetName val="6_201"/>
      <sheetName val="6_4_11"/>
      <sheetName val="6_11_1__сторонние1"/>
      <sheetName val="8_14_КР_(списание)ОПСТИКР1"/>
      <sheetName val="6_14_КР"/>
      <sheetName val="Данные_для_расчёта_сметы"/>
      <sheetName val="Текущие_цены"/>
      <sheetName val="свод_2"/>
      <sheetName val="Зап-3-_СЦБ"/>
      <sheetName val="Пример_расчета"/>
      <sheetName val="СметаСводная_Рыб"/>
      <sheetName val="отчет_эл_эн__2000"/>
      <sheetName val="к_84-к_83"/>
      <sheetName val="6.3"/>
      <sheetName val="6.7"/>
      <sheetName val="6.3.1.3"/>
      <sheetName val="Opex personnel (Term facs)"/>
      <sheetName val="Капитальные затраты"/>
      <sheetName val="трансформация1"/>
      <sheetName val="Destination"/>
      <sheetName val="breakdown"/>
      <sheetName val="EKDEB90"/>
      <sheetName val="Калплан Кра"/>
      <sheetName val="Коэф КВ"/>
      <sheetName val="кп (3)"/>
      <sheetName val="Смета2_проект__раб_"/>
      <sheetName val="Смета_1"/>
      <sheetName val="13_1"/>
      <sheetName val=""/>
      <sheetName val="Подрядчики"/>
      <sheetName val="мат"/>
      <sheetName val="Коэфф1_"/>
      <sheetName val="Прайс_лист"/>
      <sheetName val="См_1_наруж_водопровод"/>
      <sheetName val="Разработка_проекта"/>
      <sheetName val="КП_НовоКов"/>
      <sheetName val="СметаСводная_1_оч"/>
      <sheetName val="пятилетка"/>
      <sheetName val="мониторинг"/>
      <sheetName val="Св. смета"/>
      <sheetName val="РБС ИЗМ1"/>
      <sheetName val="Справочные данные"/>
      <sheetName val="суб_подряд"/>
      <sheetName val="ПСБ_-_ОЭ"/>
      <sheetName val="4"/>
      <sheetName val="Материалы"/>
      <sheetName val="6.11 новый"/>
      <sheetName val="К"/>
      <sheetName val="Кал.план Жукова даты - не надо"/>
      <sheetName val="матер."/>
      <sheetName val="КП Прим (3)"/>
      <sheetName val="фонтан разбитый2"/>
      <sheetName val="накладная"/>
      <sheetName val="Акт"/>
      <sheetName val="Смета-Т"/>
      <sheetName val="Смета 3 Гидролог"/>
      <sheetName val="Записка СЦБ"/>
      <sheetName val="РС "/>
      <sheetName val="геолог"/>
      <sheetName val="Курс доллара"/>
      <sheetName val="Календарь новый"/>
      <sheetName val="Смета № 1 ИИ линия"/>
      <sheetName val="Дополнительные параметры"/>
      <sheetName val="ЛЧ"/>
      <sheetName val="Leistungsakt"/>
      <sheetName val="Свод объем"/>
      <sheetName val="Дог цена"/>
      <sheetName val="1155"/>
      <sheetName val="Настройки"/>
      <sheetName val="SakhNIPI5"/>
      <sheetName val="ПИР"/>
      <sheetName val="ОПС"/>
      <sheetName val="СметаСводная_снег"/>
      <sheetName val="Исходные"/>
      <sheetName val="Капвложения"/>
      <sheetName val="259-290"/>
      <sheetName val="р.Нева"/>
      <sheetName val="р.Молога"/>
      <sheetName val="518-540"/>
      <sheetName val="470-518"/>
      <sheetName val="365-405"/>
      <sheetName val="290-365"/>
      <sheetName val="157-259"/>
      <sheetName val="132-157"/>
      <sheetName val="405-470"/>
      <sheetName val="111-132"/>
      <sheetName val="111"/>
      <sheetName val="Сахалин"/>
      <sheetName val="Чумляк"/>
      <sheetName val="18 рек Ю-Х"/>
      <sheetName val="нпс Палкино"/>
      <sheetName val="Россия - Китай"/>
      <sheetName val="КМ 210-238"/>
      <sheetName val="БТС-2 км 405-459"/>
      <sheetName val="БТС-2 км 405-453"/>
      <sheetName val="БТС-2 км 313-352"/>
      <sheetName val="БТС-2 км326-352"/>
      <sheetName val="Улейма И"/>
      <sheetName val="Белая УБКА"/>
      <sheetName val="Уфа"/>
      <sheetName val="км 72-75р.Левоннька"/>
      <sheetName val="dgghg"/>
      <sheetName val="бтс-2"/>
      <sheetName val="колва"/>
      <sheetName val="Чермасан"/>
      <sheetName val="Корожечна"/>
      <sheetName val="Колтасы-Куйбышев"/>
      <sheetName val="Самара"/>
      <sheetName val="Мишуга"/>
      <sheetName val="киенгоп-н.Челны км 104-206"/>
      <sheetName val="ВЛ Урдома"/>
      <sheetName val="Вл Микунь Урдома"/>
      <sheetName val="ВЛ Синдор-Микунь"/>
      <sheetName val="Тон Чермасан"/>
      <sheetName val="Трасса км 16-147"/>
      <sheetName val="Тверца"/>
      <sheetName val="трасса 0-76"/>
      <sheetName val="Колва 78"/>
      <sheetName val="Гидрология .р.Колва км 38"/>
      <sheetName val="Восстановл_Лист5"/>
      <sheetName val="Восстановл_Лист29"/>
      <sheetName val="Восстановл_Лист2"/>
      <sheetName val="Восстановл_Лист8"/>
      <sheetName val="Восстановл_Лист27"/>
      <sheetName val="Восстановл_Лист28"/>
      <sheetName val="Восстановл_Лист12"/>
      <sheetName val="Восстановл_Лист14"/>
      <sheetName val="Восстановл_Лист1"/>
      <sheetName val="Восстановл_Лист18"/>
      <sheetName val="Восстановл_Лист25"/>
      <sheetName val="ГПК"/>
      <sheetName val="Западн"/>
      <sheetName val="ПСП "/>
      <sheetName val="Спр_общий"/>
      <sheetName val="р_Волхов"/>
      <sheetName val="р_Нева"/>
      <sheetName val="р_Молога"/>
      <sheetName val="18_рек_Ю-Х"/>
      <sheetName val="нпс_Палкино"/>
      <sheetName val="Россия_-_Китай"/>
      <sheetName val="КМ_210-238"/>
      <sheetName val="БТС-2_км_405-459"/>
      <sheetName val="БТС-2_км_405-453"/>
      <sheetName val="БТС-2_км_313-352"/>
      <sheetName val="БТС-2_км326-352"/>
      <sheetName val="Улейма_И"/>
      <sheetName val="Белая_УБКА"/>
      <sheetName val="км_72-75р_Левоннька"/>
      <sheetName val="Б_Сатка"/>
      <sheetName val="киенгоп-н_Челны_км_104-206"/>
      <sheetName val="ВЛ_Урдома"/>
      <sheetName val="Вл_Микунь_Урдома"/>
      <sheetName val="ВЛ_Синдор-Микунь"/>
      <sheetName val="Тон_Чермасан"/>
      <sheetName val="Трасса_км_16-147"/>
      <sheetName val="трасса_0-76"/>
      <sheetName val="Колва_78"/>
      <sheetName val="Гидрология__р_Колва_км_38"/>
      <sheetName val="свод_3"/>
      <sheetName val="ПСП_"/>
      <sheetName val="СМЕТА_проект"/>
      <sheetName val="Сводная_смета"/>
      <sheetName val="Стр1По"/>
      <sheetName val="Новая сводка (до бюджета) (2)"/>
      <sheetName val="Что пришло"/>
      <sheetName val="влад-таблица (2)"/>
      <sheetName val="Новая сводка (до бюджета)"/>
      <sheetName val="Сводка"/>
      <sheetName val="Новая сводка"/>
      <sheetName val="Бю-т"/>
      <sheetName val="ПерехОстатки"/>
      <sheetName val="Общие расходы"/>
      <sheetName val="Новая сводка (по бюджету)"/>
      <sheetName val="âëàä-òàáëèöà"/>
      <sheetName val="Íîâàÿ ñâîäêà (äî áþäæåòà) (2)"/>
      <sheetName val="×òî ïðèøëî"/>
      <sheetName val="âëàä-òàáëèöà (2)"/>
      <sheetName val="Íîâàÿ ñâîäêà (äî áþäæåòà)"/>
      <sheetName val="Ñâîäêà"/>
      <sheetName val="Íîâàÿ ñâîäêà"/>
      <sheetName val="Áþ-ò"/>
      <sheetName val="ÏåðåõÎñòàòêè"/>
      <sheetName val="Îáùèå ðàñõîäû"/>
      <sheetName val="Íîâàÿ ñâîäêà (ïî áþäæåòó)"/>
      <sheetName val="влад_таблица"/>
      <sheetName val="6.10.1"/>
      <sheetName val="Восстановл_Лист16"/>
      <sheetName val="Восстановл_Лист17"/>
      <sheetName val="6.7.3_ТН"/>
      <sheetName val="6.1"/>
      <sheetName val="НДС"/>
      <sheetName val="Гр5(о)"/>
      <sheetName val="пр_5_1"/>
      <sheetName val="Россия"/>
      <sheetName val="Украина"/>
      <sheetName val="Белорусия"/>
      <sheetName val="6.52-свод"/>
      <sheetName val="Новая_сводка_(до_бюджета)_(2)"/>
      <sheetName val="Что_пришло"/>
      <sheetName val="влад-таблица_(2)"/>
      <sheetName val="Новая_сводка_(до_бюджета)"/>
      <sheetName val="Новая_сводка"/>
      <sheetName val="Общие_расходы"/>
      <sheetName val="Новая_сводка_(по_бюджету)"/>
      <sheetName val="Íîâàÿ_ñâîäêà_(äî_áþäæåòà)_(2)"/>
      <sheetName val="×òî_ïðèøëî"/>
      <sheetName val="âëàä-òàáëèöà_(2)"/>
      <sheetName val="Íîâàÿ_ñâîäêà_(äî_áþäæåòà)"/>
      <sheetName val="Íîâàÿ_ñâîäêà"/>
      <sheetName val="Îáùèå_ðàñõîäû"/>
      <sheetName val="Íîâàÿ_ñâîäêà_(ïî_áþäæåòó)"/>
      <sheetName val="6_10_1"/>
      <sheetName val="6_7_3_ТН"/>
      <sheetName val="6_1"/>
      <sheetName val="ЦО"/>
      <sheetName val="Статьи"/>
      <sheetName val="2"/>
      <sheetName val="Новая_сводка_(до_бюджета)_(2)1"/>
      <sheetName val="Что_пришло1"/>
      <sheetName val="влад-таблица_(2)1"/>
      <sheetName val="Новая_сводка_(до_бюджета)1"/>
      <sheetName val="Новая_сводка1"/>
      <sheetName val="Общие_расходы1"/>
      <sheetName val="Новая_сводка_(по_бюджету)1"/>
      <sheetName val="Íîâàÿ_ñâîäêà_(äî_áþäæåòà)_(2)1"/>
      <sheetName val="×òî_ïðèøëî1"/>
      <sheetName val="âëàä-òàáëèöà_(2)1"/>
      <sheetName val="Íîâàÿ_ñâîäêà_(äî_áþäæåòà)1"/>
      <sheetName val="Íîâàÿ_ñâîäêà1"/>
      <sheetName val="Îáùèå_ðàñõîäû1"/>
      <sheetName val="Íîâàÿ_ñâîäêà_(ïî_áþäæåòó)1"/>
      <sheetName val="6_10_11"/>
      <sheetName val="6_7_3_ТН1"/>
      <sheetName val="6_11"/>
      <sheetName val="6_52-свод"/>
      <sheetName val="ДДС (Форма №3)"/>
      <sheetName val="09-07"/>
      <sheetName val="Титул1"/>
      <sheetName val="Титул2"/>
      <sheetName val="Титул3"/>
      <sheetName val="Info"/>
      <sheetName val="СВОДНАЯ "/>
      <sheetName val="выборка на22 июня"/>
      <sheetName val="HP_и_оргтехника"/>
      <sheetName val="Лист_опроса"/>
      <sheetName val="Хаттон_90_90_Femco"/>
      <sheetName val="свод_общ"/>
      <sheetName val="таблица_руководству"/>
      <sheetName val="Суточная_добыча_за_неделю"/>
      <sheetName val="СметаСводная_павильон"/>
      <sheetName val="3труба (П)"/>
      <sheetName val="15"/>
      <sheetName val="ИПЦ2002-2004"/>
      <sheetName val="Восстановл_Лист75"/>
      <sheetName val="Восстановл_Лист76"/>
      <sheetName val="Восстановл_Лист77"/>
      <sheetName val="Восстановл_Лист78"/>
      <sheetName val="Восстановл_Лист79"/>
      <sheetName val="Восстановл_Лист80"/>
      <sheetName val="Восстановл_Лист81"/>
      <sheetName val="Восстановл_Лист82"/>
      <sheetName val="Восстановл_Лист83"/>
      <sheetName val="Восстановл_Лист84"/>
      <sheetName val="Восстановл_Лист85"/>
      <sheetName val="Восстановл_Лист88"/>
      <sheetName val="Восстановл_Лист91"/>
      <sheetName val="Восстановл_Лист92"/>
      <sheetName val="Восстановл_Лист86"/>
      <sheetName val="Восстановл_Лист89"/>
      <sheetName val="Восстановл_Лист87"/>
      <sheetName val="Восстановл_Лист90"/>
      <sheetName val="Восстановл_Лист93"/>
      <sheetName val="Восстановл_Лист94"/>
      <sheetName val="Восстановл_Лист95"/>
      <sheetName val="Восстановл_Лист38"/>
      <sheetName val="Восстановл_Лист40"/>
      <sheetName val="Восстановл_Лист39"/>
      <sheetName val="Восстановл_Лист41"/>
      <sheetName val="Восстановл_Лист37"/>
      <sheetName val="Объемы работ по ПВ"/>
      <sheetName val="16"/>
      <sheetName val="Коэф"/>
      <sheetName val="Бл.электр."/>
      <sheetName val="Таблица 5"/>
      <sheetName val="Таблица 3"/>
      <sheetName val="1.401.2"/>
      <sheetName val="Source lists"/>
      <sheetName val="PO Data"/>
      <sheetName val="Rub"/>
      <sheetName val="свод_ИИР"/>
      <sheetName val="7.ТХ Сети (кор)"/>
      <sheetName val="Tier 311208"/>
      <sheetName val="3_1"/>
      <sheetName val="Коммерческие_расходы"/>
      <sheetName val="СС_замеч_с_ответами"/>
      <sheetName val="ПДР_ООО_&quot;Юкос_ФБЦ&quot;"/>
      <sheetName val="УП__2004"/>
      <sheetName val="Ачинский_НПЗ"/>
      <sheetName val="3_2"/>
      <sheetName val="3_3"/>
      <sheetName val="Р2_1"/>
      <sheetName val="Р2_2"/>
      <sheetName val="Удельные(проф_)"/>
      <sheetName val="Константы_и_результаты"/>
      <sheetName val="расчет_№3"/>
      <sheetName val="в_работу"/>
      <sheetName val="№5_СУБ_Инж_защ"/>
      <sheetName val="исходные_данные"/>
      <sheetName val="расчетные_таблицы"/>
      <sheetName val="Исполнение__освоение_по_закупк_"/>
      <sheetName val="Исполнение_для_Ускова"/>
      <sheetName val="Выборка_по_отсыпкам"/>
      <sheetName val="ИП__отсыпки_"/>
      <sheetName val="ИП__отсыпки_ФОТ_диз_т_"/>
      <sheetName val="ИП__отсыпки___выборка_"/>
      <sheetName val="Исполнение_по_оборуд_"/>
      <sheetName val="Исполнение_по_оборуд___2_"/>
      <sheetName val="Исполнение_сжато"/>
      <sheetName val="Форма_для_бурения"/>
      <sheetName val="Форма_для_КС"/>
      <sheetName val="Форма_для_ГР"/>
      <sheetName val="Смета_1свод"/>
      <sheetName val="Прибыль_опл"/>
      <sheetName val="Амур_ДОН"/>
      <sheetName val="справ_1"/>
      <sheetName val="Перечень_ИУ"/>
      <sheetName val="3_1_ТХ"/>
      <sheetName val="1_3"/>
      <sheetName val="К_рын"/>
      <sheetName val="3_5"/>
      <sheetName val="См3_СЦБ-зап"/>
      <sheetName val="СметаСводная_Колпино"/>
      <sheetName val="Смета_2"/>
      <sheetName val="Таблица_4_АСУТП"/>
      <sheetName val="20_Кредиты_краткосрочные"/>
      <sheetName val="Перечень_Заказчиков"/>
      <sheetName val="Переменные_и_константы"/>
      <sheetName val="КП_к_снег_Рыбинская"/>
      <sheetName val="Смета_5_2__Кусты25,29,31,65"/>
      <sheetName val="Табл_5"/>
      <sheetName val="Табл_2"/>
      <sheetName val="Капитальные_затраты"/>
      <sheetName val="Opex_personnel_(Term_facs)"/>
      <sheetName val="КП_(2)"/>
      <sheetName val="2_2_"/>
      <sheetName val="М_1"/>
      <sheetName val="Акт выбора"/>
      <sheetName val="ПД"/>
      <sheetName val="№1"/>
      <sheetName val="См.№7 Эл."/>
      <sheetName val="См.№8 Пож."/>
      <sheetName val="См.№3 ВиК"/>
      <sheetName val="Восстановл_Лист42"/>
      <sheetName val="Восстановл_Лист22"/>
      <sheetName val="Восстановл_Лист43"/>
      <sheetName val="Восстановл_Лист24"/>
      <sheetName val="Восстановл_Лист48"/>
      <sheetName val="Восстановл_Лист50"/>
      <sheetName val="Восстановл_Лист30"/>
      <sheetName val="Восстановл_Лист51"/>
      <sheetName val="Восстановл_Лист23"/>
      <sheetName val="Восстановл_Лист32"/>
      <sheetName val="Восстановл_Лист52"/>
      <sheetName val="Восстановл_Лист53"/>
      <sheetName val="Восстановл_Лист55"/>
      <sheetName val="Восстановл_Лист56"/>
      <sheetName val="Восстановл_Лист26"/>
      <sheetName val="Восстановл_Лист57"/>
      <sheetName val="Восстановл_Лист58"/>
      <sheetName val="Восстановл_Лист59"/>
      <sheetName val="Восстановл_Лист60"/>
      <sheetName val="Восстановл_Лист61"/>
      <sheetName val="Восстановл_Лист3"/>
      <sheetName val="Восстановл_Лист62"/>
      <sheetName val="Восстановл_Лист63"/>
      <sheetName val="Восстановл_Лист64"/>
      <sheetName val="Восстановл_Лист35"/>
      <sheetName val="Восстановл_Лист67"/>
      <sheetName val="Восстановл_Лист68"/>
      <sheetName val="Восстановл_Лист65"/>
      <sheetName val="Восстановл_Лист69"/>
      <sheetName val="Восстановл_Лист66"/>
      <sheetName val="Восстановл_Лист97"/>
      <sheetName val="Восстановл_Лист54"/>
      <sheetName val="Восстановл_Лист70"/>
      <sheetName val="Восстановл_Лист96"/>
      <sheetName val="Восстановл_Лист33"/>
      <sheetName val="Восстановл_Лист71"/>
      <sheetName val="Восстановл_Лист36"/>
      <sheetName val="Восстановл_Лист98"/>
      <sheetName val="Восстановл_Лист34"/>
      <sheetName val="Восстановл_Лист72"/>
      <sheetName val="Восстановл_Лист73"/>
      <sheetName val="Восстановл_Лист74"/>
      <sheetName val="Восстановл_Лист31"/>
      <sheetName val="РСС_АУ"/>
      <sheetName val="Раб.АУ"/>
      <sheetName val="Сметы за сопровождение"/>
      <sheetName val="СМ_x000b__x0011__x0012__x000c__x0011__x0011__x0011__x0011__x0011__x0011_"/>
      <sheetName val="ᄀᄀᄀᄀᄀᄀᄀᄀᄀᄀᄀᄀᄀᄀᄀᄀᄀ"/>
      <sheetName val="2-stage"/>
      <sheetName val="См.3_АСУ"/>
      <sheetName val="Полигон - ИЭИ "/>
      <sheetName val="Ком"/>
      <sheetName val="Смета ТЗ АСУ-16"/>
      <sheetName val="База Геодезия"/>
      <sheetName val="База Геология"/>
      <sheetName val="База Геофизика"/>
      <sheetName val="4.1.1"/>
      <sheetName val="исп.1.1.1"/>
      <sheetName val="База Гидро"/>
      <sheetName val="4.2.1"/>
      <sheetName val="исп.1.1.2"/>
      <sheetName val="Исп. смета этап 1.1, 1.2"/>
      <sheetName val="Экология-3"/>
      <sheetName val="эл_химз_2"/>
      <sheetName val="геология_2"/>
      <sheetName val="Смета2_проект__раб_1"/>
      <sheetName val="Зап-3-_СЦБ1"/>
      <sheetName val="свод_21"/>
      <sheetName val="Данные_для_расчёта_сметы1"/>
      <sheetName val="Смета_11"/>
      <sheetName val="СМЕТА_проект1"/>
      <sheetName val="Production_and_Spend"/>
      <sheetName val="6_142"/>
      <sheetName val="6_3_12"/>
      <sheetName val="6_202"/>
      <sheetName val="6_4_12"/>
      <sheetName val="6_11_1__сторонние2"/>
      <sheetName val="8_14_КР_(списание)ОПСТИКР2"/>
      <sheetName val="6_14_КР1"/>
      <sheetName val="Пример_расчета1"/>
      <sheetName val="СметаСводная_Рыб1"/>
      <sheetName val="Коэфф1_1"/>
      <sheetName val="Прайс_лист1"/>
      <sheetName val="1_31"/>
      <sheetName val="К_рын1"/>
      <sheetName val="Сводная_смета1"/>
      <sheetName val="РС_"/>
      <sheetName val="См_1_наруж_водопровод1"/>
      <sheetName val="Разработка_проекта1"/>
      <sheetName val="КП_НовоКов1"/>
      <sheetName val="суб_подряд1"/>
      <sheetName val="ПСБ_-_ОЭ1"/>
      <sheetName val="отчет_эл_эн__20001"/>
      <sheetName val="Текущие_цены1"/>
      <sheetName val="к_84-к_831"/>
      <sheetName val="СметаСводная_Колпино1"/>
      <sheetName val="справ_2"/>
      <sheetName val="СметаСводная_снег1"/>
      <sheetName val="свод_31"/>
      <sheetName val="СметаСводная_1_оч1"/>
      <sheetName val="Переменные_и_константы1"/>
      <sheetName val="свод_(2)"/>
      <sheetName val="Калплан_ОИ2_Макм_крестики"/>
      <sheetName val="13_11"/>
      <sheetName val="6_3"/>
      <sheetName val="6_7"/>
      <sheetName val="6_3_1_3"/>
      <sheetName val="КП_(2)1"/>
      <sheetName val="СметаСводная_павильон1"/>
      <sheetName val="Св__смета"/>
      <sheetName val="РБС_ИЗМ1"/>
      <sheetName val="Лист_опроса1"/>
      <sheetName val="Исполнение__освоение_по_закупк1"/>
      <sheetName val="Исполнение_для_Ускова1"/>
      <sheetName val="Выборка_по_отсыпкам1"/>
      <sheetName val="ИП__отсыпки_1"/>
      <sheetName val="ИП__отсыпки_ФОТ_диз_т_1"/>
      <sheetName val="ИП__отсыпки___выборка_1"/>
      <sheetName val="Исполнение_по_оборуд_1"/>
      <sheetName val="Исполнение_по_оборуд___2_1"/>
      <sheetName val="Исполнение_сжато1"/>
      <sheetName val="Форма_для_бурения1"/>
      <sheetName val="Форма_для_КС1"/>
      <sheetName val="Форма_для_ГР1"/>
      <sheetName val="Смета_1свод1"/>
      <sheetName val="таблица_руководству1"/>
      <sheetName val="Суточная_добыча_за_неделю1"/>
      <sheetName val="Прибыль_опл1"/>
      <sheetName val="№5_СУБ_Инж_защ1"/>
      <sheetName val="HP_и_оргтехника1"/>
      <sheetName val="Таблица_2"/>
      <sheetName val="Таблица_4_АСУТП1"/>
      <sheetName val="ст_ГТМ"/>
      <sheetName val="ПДР_ООО_&quot;Юкос_ФБЦ&quot;1"/>
      <sheetName val="исходные_данные1"/>
      <sheetName val="расчетные_таблицы1"/>
      <sheetName val="Амур_ДОН1"/>
      <sheetName val="кп_ГК"/>
      <sheetName val="Справочные_данные"/>
      <sheetName val="Б_Сатка1"/>
      <sheetName val="Перечень_ИУ1"/>
      <sheetName val="3_1_ТХ1"/>
      <sheetName val="3_51"/>
      <sheetName val="Смета_21"/>
      <sheetName val="Ачинский_НПЗ1"/>
      <sheetName val="См3_СЦБ-зап1"/>
      <sheetName val="Хаттон_90_90_Femco1"/>
      <sheetName val="свод_общ1"/>
      <sheetName val="Смета_5_2__Кусты25,29,31,651"/>
      <sheetName val="смета_СИД"/>
      <sheetName val="ресурсная_вед_"/>
      <sheetName val="р_Волхов1"/>
      <sheetName val="Смета_терзем"/>
      <sheetName val="КП_к_ГК"/>
      <sheetName val="изыскания_2"/>
      <sheetName val="Калплан_Кра"/>
      <sheetName val="6_11_новый"/>
      <sheetName val="Opex_personnel_(Term_facs)1"/>
      <sheetName val="р_Нева1"/>
      <sheetName val="р_Молога1"/>
      <sheetName val="18_рек_Ю-Х1"/>
      <sheetName val="нпс_Палкино1"/>
      <sheetName val="Россия_-_Китай1"/>
      <sheetName val="КМ_210-2381"/>
      <sheetName val="БТС-2_км_405-4591"/>
      <sheetName val="БТС-2_км_405-4531"/>
      <sheetName val="БТС-2_км_313-3521"/>
      <sheetName val="БТС-2_км326-3521"/>
      <sheetName val="Улейма_И1"/>
      <sheetName val="Белая_УБКА1"/>
      <sheetName val="км_72-75р_Левоннька1"/>
      <sheetName val="киенгоп-н_Челны_км_104-2061"/>
      <sheetName val="ВЛ_Урдома1"/>
      <sheetName val="Вл_Микунь_Урдома1"/>
      <sheetName val="ВЛ_Синдор-Микунь1"/>
      <sheetName val="Тон_Чермасан1"/>
      <sheetName val="Трасса_км_16-1471"/>
      <sheetName val="трасса_0-761"/>
      <sheetName val="Колва_781"/>
      <sheetName val="Гидрология__р_Колва_км_381"/>
      <sheetName val="ПСП_1"/>
      <sheetName val="Новая_сводка_(до_бюджета)_(2)2"/>
      <sheetName val="Что_пришло2"/>
      <sheetName val="влад-таблица_(2)2"/>
      <sheetName val="Новая_сводка_(до_бюджета)2"/>
      <sheetName val="Новая_сводка2"/>
      <sheetName val="Общие_расходы2"/>
      <sheetName val="Новая_сводка_(по_бюджету)2"/>
      <sheetName val="Íîâàÿ_ñâîäêà_(äî_áþäæåòà)_(2)2"/>
      <sheetName val="×òî_ïðèøëî2"/>
      <sheetName val="âëàä-òàáëèöà_(2)2"/>
      <sheetName val="Íîâàÿ_ñâîäêà_(äî_áþäæåòà)2"/>
      <sheetName val="Íîâàÿ_ñâîäêà2"/>
      <sheetName val="Îáùèå_ðàñõîäû2"/>
      <sheetName val="Íîâàÿ_ñâîäêà_(ïî_áþäæåòó)2"/>
      <sheetName val="6_10_12"/>
      <sheetName val="6_7_3_ТН2"/>
      <sheetName val="6_12"/>
      <sheetName val="6_52-свод1"/>
      <sheetName val="Коэф_КВ"/>
      <sheetName val="3_11"/>
      <sheetName val="Коммерческие_расходы1"/>
      <sheetName val="СС_замеч_с_ответами1"/>
      <sheetName val="УП__20041"/>
      <sheetName val="Кал_план_Жукова_даты_-_не_надо"/>
      <sheetName val="Пояснение_"/>
      <sheetName val="Капитальные_затраты1"/>
      <sheetName val="ДДС_(Форма_№3)"/>
      <sheetName val="смета_2_проект__работы"/>
      <sheetName val="в_работу1"/>
      <sheetName val="3_21"/>
      <sheetName val="3_31"/>
      <sheetName val="Р2_11"/>
      <sheetName val="Р2_21"/>
      <sheetName val="Удельные(проф_)1"/>
      <sheetName val="Константы_и_результаты1"/>
      <sheetName val="расчет_№31"/>
      <sheetName val="20_Кредиты_краткосрочные1"/>
      <sheetName val="Перечень_Заказчиков1"/>
      <sheetName val="2_2_1"/>
      <sheetName val="СтрЗапасов_(2)"/>
      <sheetName val="PwC_Copies_from_old_models_--&gt;&gt;"/>
      <sheetName val="Сравнение_ДПН_факт_06-07"/>
      <sheetName val="НМ_расчеты"/>
      <sheetName val="КП_к_снег_Рыбинская1"/>
      <sheetName val="матер_"/>
      <sheetName val="КП_Прим_(3)"/>
      <sheetName val="кп_(3)"/>
      <sheetName val="фонтан_разбитый2"/>
      <sheetName val="Баланс_(Ф1)"/>
      <sheetName val="Смета_3_Гидролог"/>
      <sheetName val="Записка_СЦБ"/>
      <sheetName val="Общая_часть"/>
      <sheetName val="Табл_51"/>
      <sheetName val="Табл_21"/>
      <sheetName val="См_№3_ОПР"/>
      <sheetName val="см_№6_АВЗУ_и_ГПЗУ"/>
      <sheetName val="Input_Assumptions"/>
      <sheetName val="см_№1_1_Геодезические_работы_"/>
      <sheetName val="см_№1_4_Экология_"/>
      <sheetName val="АСУ_ТП_1_этап_ПД"/>
      <sheetName val="Расчет_курса"/>
      <sheetName val="Курс_доллара"/>
      <sheetName val="Календарь_новый"/>
      <sheetName val="Смета_№_1_ИИ_линия"/>
      <sheetName val="Дополнительные_параметры"/>
      <sheetName val="Свод_объем"/>
      <sheetName val="Дог_цена"/>
      <sheetName val="СВОДНАЯ_"/>
      <sheetName val="выборка_на22_июня"/>
      <sheetName val="3труба_(П)"/>
      <sheetName val="Объемы_работ_по_ПВ"/>
      <sheetName val="Бл_электр_"/>
      <sheetName val="Таблица_5"/>
      <sheetName val="Таблица_3"/>
      <sheetName val="1_401_2"/>
      <sheetName val="Source_lists"/>
      <sheetName val="PO_Data"/>
      <sheetName val="7_ТХ_Сети_(кор)"/>
      <sheetName val="Tier_311208"/>
      <sheetName val="Акт_выбора"/>
      <sheetName val="См_№7_Эл_"/>
      <sheetName val="См_№8_Пож_"/>
      <sheetName val="См_№3_ВиК"/>
      <sheetName val="Раб_АУ"/>
      <sheetName val="Сметы_за_сопровождение"/>
      <sheetName val="СМ"/>
      <sheetName val="лч и кам"/>
      <sheetName val="2 Геология"/>
      <sheetName val="ПРОЦЕНТЫ"/>
      <sheetName val="См_3_АСУ"/>
      <sheetName val="Полигон_-_ИЭИ_"/>
      <sheetName val="ФОТ для смет"/>
      <sheetName val="ПС_x0000__x0000__x0000__x0000__x0000__x0000_"/>
      <sheetName val="Drop-down"/>
      <sheetName val="31.08.2004"/>
      <sheetName val="Общ"/>
      <sheetName val="BACT"/>
      <sheetName val="_x0000__x0000_"/>
      <sheetName val="ИНСТРУКЦИЯ"/>
      <sheetName val=" Свод"/>
      <sheetName val="Договорная цена"/>
      <sheetName val="Объем работ"/>
      <sheetName val="АСУ-линия-1"/>
      <sheetName val="ТЗ АСУ-1"/>
      <sheetName val="Виды работ АСО"/>
      <sheetName val="таблица_руко_x0019__x0015_ _x0003__x000c__x0011__x0011_"/>
      <sheetName val="MararashAA"/>
      <sheetName val="ИД СМР"/>
      <sheetName val="6"/>
      <sheetName val="1.14"/>
      <sheetName val="1.7"/>
      <sheetName val="ЛС_РЕС"/>
      <sheetName val="8"/>
      <sheetName val="ПД-2.2"/>
      <sheetName val="кап.ремонт"/>
      <sheetName val="Lucent"/>
      <sheetName val="Настр"/>
      <sheetName val="таблица_руко_x0019__x0015__x0009__x0003__x000c__x0011__x0011_"/>
      <sheetName val="Норм"/>
      <sheetName val="#ССЫЛКА"/>
      <sheetName val="Распределение_затрат"/>
      <sheetName val="ЗАТ_ПОДР"/>
      <sheetName val="ПРОЧИЕ_ЗАТР"/>
      <sheetName val="ПОКУП_ВОДА"/>
      <sheetName val="РАСПРЕД ПО ПРОЦЕСС"/>
      <sheetName val="РЕАГ_КАТАЛ"/>
      <sheetName val="СЫРЬЕ"/>
      <sheetName val="СМЕТА_ТЕКРЕМ"/>
      <sheetName val="УСЛУГИ_ПРОМХАР"/>
      <sheetName val="Исх."/>
      <sheetName val="исх-данные"/>
      <sheetName val="СМИС"/>
      <sheetName val="Вспом."/>
      <sheetName val="УКП"/>
      <sheetName val="БД"/>
      <sheetName val="Лист4"/>
      <sheetName val="Общий"/>
      <sheetName val="ТабР"/>
      <sheetName val="База"/>
      <sheetName val="ИД ПНР"/>
      <sheetName val="41"/>
      <sheetName val="basa"/>
      <sheetName val="Обор"/>
      <sheetName val="СВ 2"/>
      <sheetName val="ГАЗ_камаз"/>
      <sheetName val="1.2_"/>
      <sheetName val="Base"/>
      <sheetName val="Main list"/>
      <sheetName val="Технический лист"/>
      <sheetName val="пофакторный"/>
      <sheetName val="РАСШИФ_ЦЕХ_РАСХ"/>
      <sheetName val="топ"/>
      <sheetName val="Дог_рас"/>
      <sheetName val="Ограничения шаблон"/>
      <sheetName val="Лист"/>
      <sheetName val="Исх"/>
      <sheetName val="Причины отклонений"/>
      <sheetName val="Статус работы"/>
      <sheetName val="Уровень графика"/>
      <sheetName val="Приложение 2"/>
      <sheetName val="анализ 2003_2004исполнение МТО"/>
      <sheetName val="сводный"/>
      <sheetName val="Имя"/>
      <sheetName val="3_гидромет"/>
      <sheetName val="аванс по ОС"/>
      <sheetName val="Авансы выданные"/>
      <sheetName val="Кред"/>
      <sheetName val="ДЗ"/>
      <sheetName val="Кред. задолж."/>
      <sheetName val="Прочие"/>
      <sheetName val="Тестовый"/>
      <sheetName val="№2Гидромет."/>
      <sheetName val="№2Геолог"/>
      <sheetName val="№2Геолог с.п."/>
      <sheetName val="№3Экологи (2этап)"/>
      <sheetName val="расчеты"/>
      <sheetName val="ПС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 refreshError="1"/>
      <sheetData sheetId="364" refreshError="1"/>
      <sheetData sheetId="365" refreshError="1"/>
      <sheetData sheetId="366" refreshError="1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/>
      <sheetData sheetId="571"/>
      <sheetData sheetId="572"/>
      <sheetData sheetId="573"/>
      <sheetData sheetId="574"/>
      <sheetData sheetId="575" refreshError="1"/>
      <sheetData sheetId="576" refreshError="1"/>
      <sheetData sheetId="577"/>
      <sheetData sheetId="578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 refreshError="1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 refreshError="1"/>
      <sheetData sheetId="879"/>
      <sheetData sheetId="880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/>
      <sheetData sheetId="892"/>
      <sheetData sheetId="893" refreshError="1"/>
      <sheetData sheetId="894" refreshError="1"/>
      <sheetData sheetId="895" refreshError="1"/>
      <sheetData sheetId="896" refreshError="1"/>
      <sheetData sheetId="897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 refreshError="1"/>
      <sheetData sheetId="906" refreshError="1"/>
      <sheetData sheetId="907" refreshError="1"/>
      <sheetData sheetId="908" refreshError="1"/>
      <sheetData sheetId="909" refreshError="1"/>
      <sheetData sheetId="910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 refreshError="1"/>
      <sheetData sheetId="1000" refreshError="1"/>
      <sheetData sheetId="1001" refreshError="1"/>
      <sheetData sheetId="1002" refreshError="1"/>
      <sheetData sheetId="100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JESEČNO"/>
      <sheetName val="Grey Cement"/>
      <sheetName val="Sheet1"/>
      <sheetName val="график"/>
      <sheetName val="Grey_Cement"/>
    </sheetNames>
    <sheetDataSet>
      <sheetData sheetId="0">
        <row r="10">
          <cell r="B10">
            <v>1998</v>
          </cell>
          <cell r="C10" t="str">
            <v>Rujan</v>
          </cell>
          <cell r="D10">
            <v>42743</v>
          </cell>
          <cell r="H10">
            <v>31275</v>
          </cell>
          <cell r="I10">
            <v>0</v>
          </cell>
          <cell r="J10">
            <v>0</v>
          </cell>
          <cell r="K10">
            <v>0</v>
          </cell>
          <cell r="L10">
            <v>1863000</v>
          </cell>
          <cell r="P10">
            <v>4034939.2</v>
          </cell>
          <cell r="T10">
            <v>43.586084271108717</v>
          </cell>
          <cell r="U10" t="e">
            <v>#DIV/0!</v>
          </cell>
          <cell r="V10" t="e">
            <v>#DIV/0!</v>
          </cell>
          <cell r="W10" t="e">
            <v>#DIV/0!</v>
          </cell>
          <cell r="X10">
            <v>94.4</v>
          </cell>
          <cell r="Y10" t="e">
            <v>#DIV/0!</v>
          </cell>
          <cell r="Z10" t="e">
            <v>#DIV/0!</v>
          </cell>
          <cell r="AA10" t="e">
            <v>#DIV/0!</v>
          </cell>
          <cell r="AB10">
            <v>28996</v>
          </cell>
          <cell r="AF10">
            <v>0.67838008562805607</v>
          </cell>
          <cell r="AG10" t="e">
            <v>#DIV/0!</v>
          </cell>
          <cell r="AH10" t="e">
            <v>#DIV/0!</v>
          </cell>
          <cell r="AI10" t="e">
            <v>#DIV/0!</v>
          </cell>
          <cell r="AJ10">
            <v>111154</v>
          </cell>
          <cell r="AN10">
            <v>3554.084732214229</v>
          </cell>
          <cell r="AO10" t="e">
            <v>#DIV/0!</v>
          </cell>
          <cell r="AP10" t="e">
            <v>#DIV/0!</v>
          </cell>
          <cell r="AQ10" t="e">
            <v>#DIV/0!</v>
          </cell>
          <cell r="AV10">
            <v>0</v>
          </cell>
          <cell r="AW10" t="e">
            <v>#DIV/0!</v>
          </cell>
          <cell r="AX10" t="e">
            <v>#DIV/0!</v>
          </cell>
          <cell r="AY10" t="e">
            <v>#DIV/0!</v>
          </cell>
          <cell r="AZ10">
            <v>0</v>
          </cell>
          <cell r="BD10">
            <v>0</v>
          </cell>
          <cell r="BH10">
            <v>0</v>
          </cell>
          <cell r="BL10">
            <v>0</v>
          </cell>
        </row>
        <row r="11">
          <cell r="B11">
            <v>1998</v>
          </cell>
          <cell r="C11" t="str">
            <v>Listopad</v>
          </cell>
          <cell r="D11">
            <v>37416</v>
          </cell>
          <cell r="H11">
            <v>3903</v>
          </cell>
          <cell r="I11">
            <v>0</v>
          </cell>
          <cell r="J11">
            <v>0</v>
          </cell>
          <cell r="K11">
            <v>0</v>
          </cell>
          <cell r="L11">
            <v>1747986</v>
          </cell>
          <cell r="P11">
            <v>3700442.4</v>
          </cell>
          <cell r="T11">
            <v>46.717607440667095</v>
          </cell>
          <cell r="U11" t="e">
            <v>#DIV/0!</v>
          </cell>
          <cell r="V11" t="e">
            <v>#DIV/0!</v>
          </cell>
          <cell r="W11" t="e">
            <v>#DIV/0!</v>
          </cell>
          <cell r="X11">
            <v>98.899999999999991</v>
          </cell>
          <cell r="Y11" t="e">
            <v>#DIV/0!</v>
          </cell>
          <cell r="Z11" t="e">
            <v>#DIV/0!</v>
          </cell>
          <cell r="AA11" t="e">
            <v>#DIV/0!</v>
          </cell>
          <cell r="AB11">
            <v>26098</v>
          </cell>
          <cell r="AF11">
            <v>0.69750908702159509</v>
          </cell>
          <cell r="AG11" t="e">
            <v>#DIV/0!</v>
          </cell>
          <cell r="AH11" t="e">
            <v>#DIV/0!</v>
          </cell>
          <cell r="AI11" t="e">
            <v>#DIV/0!</v>
          </cell>
          <cell r="AJ11">
            <v>16888</v>
          </cell>
          <cell r="AN11">
            <v>4326.9280040994108</v>
          </cell>
          <cell r="AO11" t="e">
            <v>#DIV/0!</v>
          </cell>
          <cell r="AP11" t="e">
            <v>#DIV/0!</v>
          </cell>
          <cell r="AQ11" t="e">
            <v>#DIV/0!</v>
          </cell>
          <cell r="AV11">
            <v>0</v>
          </cell>
          <cell r="AW11" t="e">
            <v>#DIV/0!</v>
          </cell>
          <cell r="AX11" t="e">
            <v>#DIV/0!</v>
          </cell>
          <cell r="AY11" t="e">
            <v>#DIV/0!</v>
          </cell>
          <cell r="AZ11">
            <v>0</v>
          </cell>
          <cell r="BD11">
            <v>0</v>
          </cell>
          <cell r="BH11">
            <v>0</v>
          </cell>
          <cell r="BL11">
            <v>0</v>
          </cell>
        </row>
        <row r="12">
          <cell r="B12">
            <v>1998</v>
          </cell>
          <cell r="C12" t="str">
            <v>Studeni</v>
          </cell>
          <cell r="D12">
            <v>32909</v>
          </cell>
          <cell r="E12">
            <v>113068</v>
          </cell>
          <cell r="H12">
            <v>35414</v>
          </cell>
          <cell r="I12">
            <v>70592</v>
          </cell>
          <cell r="J12">
            <v>0</v>
          </cell>
          <cell r="K12">
            <v>0</v>
          </cell>
          <cell r="L12">
            <v>1686000</v>
          </cell>
          <cell r="M12">
            <v>5296986</v>
          </cell>
          <cell r="P12">
            <v>3383045.2</v>
          </cell>
          <cell r="Q12">
            <v>11118426.800000001</v>
          </cell>
          <cell r="T12">
            <v>51.232185724269954</v>
          </cell>
          <cell r="U12">
            <v>46.847790710015211</v>
          </cell>
          <cell r="V12" t="e">
            <v>#DIV/0!</v>
          </cell>
          <cell r="W12" t="e">
            <v>#DIV/0!</v>
          </cell>
          <cell r="X12">
            <v>102.80000000000001</v>
          </cell>
          <cell r="Y12">
            <v>98.333983089822055</v>
          </cell>
          <cell r="Z12" t="e">
            <v>#DIV/0!</v>
          </cell>
          <cell r="AA12" t="e">
            <v>#DIV/0!</v>
          </cell>
          <cell r="AB12">
            <v>22804</v>
          </cell>
          <cell r="AC12">
            <v>77898</v>
          </cell>
          <cell r="AF12">
            <v>0.69294114072138324</v>
          </cell>
          <cell r="AG12">
            <v>0.68894824353486395</v>
          </cell>
          <cell r="AH12" t="e">
            <v>#DIV/0!</v>
          </cell>
          <cell r="AI12" t="e">
            <v>#DIV/0!</v>
          </cell>
          <cell r="AJ12">
            <v>117895</v>
          </cell>
          <cell r="AK12">
            <v>245937</v>
          </cell>
          <cell r="AN12">
            <v>3329.0506579318912</v>
          </cell>
          <cell r="AO12">
            <v>3483.9216908431554</v>
          </cell>
          <cell r="AP12" t="e">
            <v>#DIV/0!</v>
          </cell>
          <cell r="AQ12" t="e">
            <v>#DIV/0!</v>
          </cell>
          <cell r="AS12">
            <v>0</v>
          </cell>
          <cell r="AV12">
            <v>0</v>
          </cell>
          <cell r="AW12">
            <v>0</v>
          </cell>
          <cell r="AX12" t="e">
            <v>#DIV/0!</v>
          </cell>
          <cell r="AY12" t="e">
            <v>#DIV/0!</v>
          </cell>
          <cell r="AZ12">
            <v>0</v>
          </cell>
          <cell r="BA12">
            <v>0</v>
          </cell>
          <cell r="BD12">
            <v>0</v>
          </cell>
          <cell r="BE12">
            <v>0</v>
          </cell>
          <cell r="BH12">
            <v>0</v>
          </cell>
          <cell r="BI12">
            <v>0</v>
          </cell>
          <cell r="BL12">
            <v>0</v>
          </cell>
          <cell r="BM12">
            <v>0</v>
          </cell>
        </row>
        <row r="13">
          <cell r="B13">
            <v>1998</v>
          </cell>
          <cell r="C13" t="str">
            <v>Prosinac</v>
          </cell>
          <cell r="D13">
            <v>14685</v>
          </cell>
          <cell r="E13">
            <v>85010</v>
          </cell>
          <cell r="H13">
            <v>36583</v>
          </cell>
          <cell r="I13">
            <v>75900</v>
          </cell>
          <cell r="J13">
            <v>0</v>
          </cell>
          <cell r="K13">
            <v>0</v>
          </cell>
          <cell r="L13">
            <v>729128</v>
          </cell>
          <cell r="M13">
            <v>4163114</v>
          </cell>
          <cell r="P13">
            <v>1566889.5</v>
          </cell>
          <cell r="Q13">
            <v>8650377.0999999996</v>
          </cell>
          <cell r="T13">
            <v>49.651208716377255</v>
          </cell>
          <cell r="U13">
            <v>48.972050347017998</v>
          </cell>
          <cell r="V13" t="e">
            <v>#DIV/0!</v>
          </cell>
          <cell r="W13" t="e">
            <v>#DIV/0!</v>
          </cell>
          <cell r="X13">
            <v>106.7</v>
          </cell>
          <cell r="Y13">
            <v>101.75717092106811</v>
          </cell>
          <cell r="Z13" t="e">
            <v>#DIV/0!</v>
          </cell>
          <cell r="AA13" t="e">
            <v>#DIV/0!</v>
          </cell>
          <cell r="AB13">
            <v>10291</v>
          </cell>
          <cell r="AC13">
            <v>59193</v>
          </cell>
          <cell r="AF13">
            <v>0.70078311201906707</v>
          </cell>
          <cell r="AG13">
            <v>0.69630631690389366</v>
          </cell>
          <cell r="AH13" t="e">
            <v>#DIV/0!</v>
          </cell>
          <cell r="AI13" t="e">
            <v>#DIV/0!</v>
          </cell>
          <cell r="AJ13">
            <v>125991</v>
          </cell>
          <cell r="AK13">
            <v>260774</v>
          </cell>
          <cell r="AN13">
            <v>3443.9767104939451</v>
          </cell>
          <cell r="AO13">
            <v>3435.7575757575755</v>
          </cell>
          <cell r="AP13" t="e">
            <v>#DIV/0!</v>
          </cell>
          <cell r="AQ13" t="e">
            <v>#DIV/0!</v>
          </cell>
          <cell r="AS13">
            <v>0</v>
          </cell>
          <cell r="AV13">
            <v>0</v>
          </cell>
          <cell r="AW13">
            <v>0</v>
          </cell>
          <cell r="AX13" t="e">
            <v>#DIV/0!</v>
          </cell>
          <cell r="AY13" t="e">
            <v>#DIV/0!</v>
          </cell>
          <cell r="AZ13">
            <v>0</v>
          </cell>
          <cell r="BA13">
            <v>0</v>
          </cell>
          <cell r="BD13">
            <v>0</v>
          </cell>
          <cell r="BE13">
            <v>0</v>
          </cell>
          <cell r="BH13">
            <v>0</v>
          </cell>
          <cell r="BI13">
            <v>0</v>
          </cell>
          <cell r="BL13">
            <v>0</v>
          </cell>
          <cell r="BM13">
            <v>0</v>
          </cell>
        </row>
        <row r="14">
          <cell r="B14">
            <v>1999</v>
          </cell>
          <cell r="C14" t="str">
            <v>Siječanj</v>
          </cell>
          <cell r="D14">
            <v>17824</v>
          </cell>
          <cell r="E14">
            <v>65418</v>
          </cell>
          <cell r="G14">
            <v>17824</v>
          </cell>
          <cell r="H14">
            <v>29548</v>
          </cell>
          <cell r="I14">
            <v>101545</v>
          </cell>
          <cell r="J14">
            <v>0</v>
          </cell>
          <cell r="K14">
            <v>29548</v>
          </cell>
          <cell r="L14">
            <v>1034976</v>
          </cell>
          <cell r="M14">
            <v>3450104</v>
          </cell>
          <cell r="O14">
            <v>1034976</v>
          </cell>
          <cell r="P14">
            <v>2055107.2</v>
          </cell>
          <cell r="Q14">
            <v>7005041.9000000004</v>
          </cell>
          <cell r="S14">
            <v>2055107.2</v>
          </cell>
          <cell r="T14">
            <v>58.066427289048477</v>
          </cell>
          <cell r="U14">
            <v>52.739368369561895</v>
          </cell>
          <cell r="V14" t="e">
            <v>#DIV/0!</v>
          </cell>
          <cell r="W14">
            <v>58.066427289048477</v>
          </cell>
          <cell r="X14">
            <v>115.3</v>
          </cell>
          <cell r="Y14">
            <v>107.08126050933994</v>
          </cell>
          <cell r="Z14" t="e">
            <v>#DIV/0!</v>
          </cell>
          <cell r="AA14">
            <v>115.3</v>
          </cell>
          <cell r="AB14">
            <v>11630</v>
          </cell>
          <cell r="AC14">
            <v>44725</v>
          </cell>
          <cell r="AE14">
            <v>11630</v>
          </cell>
          <cell r="AF14">
            <v>0.65249102333931774</v>
          </cell>
          <cell r="AG14">
            <v>0.68368033263016292</v>
          </cell>
          <cell r="AH14" t="e">
            <v>#DIV/0!</v>
          </cell>
          <cell r="AI14">
            <v>0.65249102333931774</v>
          </cell>
          <cell r="AJ14">
            <v>101149</v>
          </cell>
          <cell r="AK14">
            <v>345035</v>
          </cell>
          <cell r="AM14">
            <v>101149</v>
          </cell>
          <cell r="AN14">
            <v>3423.2096927033976</v>
          </cell>
          <cell r="AO14">
            <v>3397.8531685459648</v>
          </cell>
          <cell r="AP14" t="e">
            <v>#DIV/0!</v>
          </cell>
          <cell r="AQ14">
            <v>3423.2096927033976</v>
          </cell>
          <cell r="AR14">
            <v>3100</v>
          </cell>
          <cell r="AS14">
            <v>3100</v>
          </cell>
          <cell r="AU14">
            <v>3100</v>
          </cell>
          <cell r="AV14">
            <v>3.0647856133031469E-2</v>
          </cell>
          <cell r="AW14">
            <v>8.984595765646964E-3</v>
          </cell>
          <cell r="AX14" t="e">
            <v>#DIV/0!</v>
          </cell>
          <cell r="AY14">
            <v>3.0647856133031469E-2</v>
          </cell>
          <cell r="AZ14">
            <v>0</v>
          </cell>
          <cell r="BA14">
            <v>0</v>
          </cell>
          <cell r="BC14">
            <v>0</v>
          </cell>
          <cell r="BD14">
            <v>0</v>
          </cell>
          <cell r="BE14">
            <v>0</v>
          </cell>
          <cell r="BG14">
            <v>0</v>
          </cell>
          <cell r="BH14">
            <v>0</v>
          </cell>
          <cell r="BI14">
            <v>0</v>
          </cell>
          <cell r="BK14">
            <v>0</v>
          </cell>
          <cell r="BL14">
            <v>0</v>
          </cell>
          <cell r="BM14">
            <v>0</v>
          </cell>
          <cell r="BO14">
            <v>0</v>
          </cell>
        </row>
        <row r="15">
          <cell r="B15">
            <v>1999</v>
          </cell>
          <cell r="C15" t="str">
            <v>Veljača</v>
          </cell>
          <cell r="D15">
            <v>11015</v>
          </cell>
          <cell r="E15">
            <v>43524</v>
          </cell>
          <cell r="G15">
            <v>28839</v>
          </cell>
          <cell r="H15">
            <v>28340</v>
          </cell>
          <cell r="I15">
            <v>94471</v>
          </cell>
          <cell r="J15">
            <v>0</v>
          </cell>
          <cell r="K15">
            <v>57888</v>
          </cell>
          <cell r="L15">
            <v>572985</v>
          </cell>
          <cell r="M15">
            <v>2337089</v>
          </cell>
          <cell r="O15">
            <v>1607961</v>
          </cell>
          <cell r="P15">
            <v>1205041</v>
          </cell>
          <cell r="Q15">
            <v>4827037.7</v>
          </cell>
          <cell r="S15">
            <v>3260148.2</v>
          </cell>
          <cell r="T15">
            <v>52.018610985020423</v>
          </cell>
          <cell r="U15">
            <v>53.696558220751768</v>
          </cell>
          <cell r="V15" t="e">
            <v>#DIV/0!</v>
          </cell>
          <cell r="W15">
            <v>55.756475605950278</v>
          </cell>
          <cell r="X15">
            <v>109.4</v>
          </cell>
          <cell r="Y15">
            <v>110.90519483503356</v>
          </cell>
          <cell r="Z15" t="e">
            <v>#DIV/0!</v>
          </cell>
          <cell r="AA15">
            <v>113.04650646693715</v>
          </cell>
          <cell r="AB15">
            <v>7433</v>
          </cell>
          <cell r="AC15">
            <v>29354</v>
          </cell>
          <cell r="AE15">
            <v>19063</v>
          </cell>
          <cell r="AF15">
            <v>0.67480708125283706</v>
          </cell>
          <cell r="AG15">
            <v>0.67443249701314223</v>
          </cell>
          <cell r="AH15" t="e">
            <v>#DIV/0!</v>
          </cell>
          <cell r="AI15">
            <v>0.6610145982870419</v>
          </cell>
          <cell r="AJ15">
            <v>101990</v>
          </cell>
          <cell r="AK15">
            <v>329130</v>
          </cell>
          <cell r="AM15">
            <v>203139</v>
          </cell>
          <cell r="AN15">
            <v>3598.8002822865205</v>
          </cell>
          <cell r="AO15">
            <v>3483.9262842565445</v>
          </cell>
          <cell r="AP15" t="e">
            <v>#DIV/0!</v>
          </cell>
          <cell r="AQ15">
            <v>3509.172885572139</v>
          </cell>
          <cell r="AR15">
            <v>8170</v>
          </cell>
          <cell r="AS15">
            <v>11270</v>
          </cell>
          <cell r="AU15">
            <v>11270</v>
          </cell>
          <cell r="AV15">
            <v>8.0105892734581824E-2</v>
          </cell>
          <cell r="AW15">
            <v>3.4241788958770093E-2</v>
          </cell>
          <cell r="AX15" t="e">
            <v>#DIV/0!</v>
          </cell>
          <cell r="AY15">
            <v>5.5479253122246344E-2</v>
          </cell>
          <cell r="AZ15">
            <v>0</v>
          </cell>
          <cell r="BA15">
            <v>0</v>
          </cell>
          <cell r="BC15">
            <v>0</v>
          </cell>
          <cell r="BD15">
            <v>0</v>
          </cell>
          <cell r="BE15">
            <v>0</v>
          </cell>
          <cell r="BG15">
            <v>0</v>
          </cell>
          <cell r="BH15">
            <v>0</v>
          </cell>
          <cell r="BI15">
            <v>0</v>
          </cell>
          <cell r="BK15">
            <v>0</v>
          </cell>
          <cell r="BL15">
            <v>0</v>
          </cell>
          <cell r="BM15">
            <v>0</v>
          </cell>
          <cell r="BO15">
            <v>0</v>
          </cell>
        </row>
        <row r="16">
          <cell r="B16">
            <v>1999</v>
          </cell>
          <cell r="C16" t="str">
            <v>Ožujak</v>
          </cell>
          <cell r="D16">
            <v>40934</v>
          </cell>
          <cell r="E16">
            <v>69773</v>
          </cell>
          <cell r="G16">
            <v>69773</v>
          </cell>
          <cell r="H16">
            <v>29153</v>
          </cell>
          <cell r="I16">
            <v>87041</v>
          </cell>
          <cell r="J16">
            <v>0</v>
          </cell>
          <cell r="K16">
            <v>87041</v>
          </cell>
          <cell r="L16">
            <v>1762053</v>
          </cell>
          <cell r="M16">
            <v>3370014</v>
          </cell>
          <cell r="O16">
            <v>3370014</v>
          </cell>
          <cell r="P16">
            <v>3982878.2</v>
          </cell>
          <cell r="Q16">
            <v>7243026.4000000004</v>
          </cell>
          <cell r="S16">
            <v>7243026.4000000004</v>
          </cell>
          <cell r="T16">
            <v>43.046196316020911</v>
          </cell>
          <cell r="U16">
            <v>48.299686125005373</v>
          </cell>
          <cell r="V16" t="e">
            <v>#DIV/0!</v>
          </cell>
          <cell r="W16">
            <v>48.299686125005373</v>
          </cell>
          <cell r="X16">
            <v>97.300000000000011</v>
          </cell>
          <cell r="Y16">
            <v>103.80844166081437</v>
          </cell>
          <cell r="Z16" t="e">
            <v>#DIV/0!</v>
          </cell>
          <cell r="AA16">
            <v>103.80844166081437</v>
          </cell>
          <cell r="AB16">
            <v>27583</v>
          </cell>
          <cell r="AC16">
            <v>46646</v>
          </cell>
          <cell r="AE16">
            <v>46646</v>
          </cell>
          <cell r="AF16">
            <v>0.6738408169248058</v>
          </cell>
          <cell r="AG16">
            <v>0.66853940636062659</v>
          </cell>
          <cell r="AH16" t="e">
            <v>#DIV/0!</v>
          </cell>
          <cell r="AI16">
            <v>0.66853940636062659</v>
          </cell>
          <cell r="AJ16">
            <v>107890</v>
          </cell>
          <cell r="AK16">
            <v>311029</v>
          </cell>
          <cell r="AM16">
            <v>311029</v>
          </cell>
          <cell r="AN16">
            <v>3700.8198127122423</v>
          </cell>
          <cell r="AO16">
            <v>3573.361978837559</v>
          </cell>
          <cell r="AP16" t="e">
            <v>#DIV/0!</v>
          </cell>
          <cell r="AQ16">
            <v>3573.361978837559</v>
          </cell>
          <cell r="AR16">
            <v>10364</v>
          </cell>
          <cell r="AS16">
            <v>21634</v>
          </cell>
          <cell r="AU16">
            <v>21634</v>
          </cell>
          <cell r="AV16">
            <v>9.6060802669385478E-2</v>
          </cell>
          <cell r="AW16">
            <v>6.9556215015320111E-2</v>
          </cell>
          <cell r="AX16" t="e">
            <v>#DIV/0!</v>
          </cell>
          <cell r="AY16">
            <v>6.9556215015320111E-2</v>
          </cell>
          <cell r="AZ16">
            <v>0</v>
          </cell>
          <cell r="BA16">
            <v>0</v>
          </cell>
          <cell r="BC16">
            <v>0</v>
          </cell>
          <cell r="BD16">
            <v>0</v>
          </cell>
          <cell r="BE16">
            <v>0</v>
          </cell>
          <cell r="BG16">
            <v>0</v>
          </cell>
          <cell r="BH16">
            <v>0</v>
          </cell>
          <cell r="BI16">
            <v>0</v>
          </cell>
          <cell r="BK16">
            <v>0</v>
          </cell>
          <cell r="BL16">
            <v>0</v>
          </cell>
          <cell r="BM16">
            <v>0</v>
          </cell>
          <cell r="BO16">
            <v>0</v>
          </cell>
        </row>
        <row r="17">
          <cell r="B17">
            <v>1999</v>
          </cell>
          <cell r="C17" t="str">
            <v>Travanj</v>
          </cell>
          <cell r="D17">
            <v>36744</v>
          </cell>
          <cell r="E17">
            <v>88693</v>
          </cell>
          <cell r="G17">
            <v>106517</v>
          </cell>
          <cell r="H17">
            <v>32602</v>
          </cell>
          <cell r="I17">
            <v>90095</v>
          </cell>
          <cell r="J17">
            <v>0</v>
          </cell>
          <cell r="K17">
            <v>119643</v>
          </cell>
          <cell r="L17">
            <v>1596895</v>
          </cell>
          <cell r="M17">
            <v>3931933</v>
          </cell>
          <cell r="O17">
            <v>4966909</v>
          </cell>
          <cell r="P17">
            <v>3509052</v>
          </cell>
          <cell r="Q17">
            <v>8696971.1999999993</v>
          </cell>
          <cell r="S17">
            <v>10752078.4</v>
          </cell>
          <cell r="T17">
            <v>43.460020683649034</v>
          </cell>
          <cell r="U17">
            <v>44.331942768876914</v>
          </cell>
          <cell r="V17" t="e">
            <v>#DIV/0!</v>
          </cell>
          <cell r="W17">
            <v>46.630199874198482</v>
          </cell>
          <cell r="X17">
            <v>95.5</v>
          </cell>
          <cell r="Y17">
            <v>98.057019155964952</v>
          </cell>
          <cell r="Z17" t="e">
            <v>#DIV/0!</v>
          </cell>
          <cell r="AA17">
            <v>100.94236976257311</v>
          </cell>
          <cell r="AB17">
            <v>24879</v>
          </cell>
          <cell r="AC17">
            <v>59895</v>
          </cell>
          <cell r="AE17">
            <v>71525</v>
          </cell>
          <cell r="AF17">
            <v>0.67709013716525146</v>
          </cell>
          <cell r="AG17">
            <v>0.67530695770804916</v>
          </cell>
          <cell r="AH17" t="e">
            <v>#DIV/0!</v>
          </cell>
          <cell r="AI17">
            <v>0.671489058084625</v>
          </cell>
          <cell r="AJ17">
            <v>123426</v>
          </cell>
          <cell r="AK17">
            <v>333306</v>
          </cell>
          <cell r="AM17">
            <v>434455</v>
          </cell>
          <cell r="AN17">
            <v>3785.8413594258022</v>
          </cell>
          <cell r="AO17">
            <v>3699.4949775237251</v>
          </cell>
          <cell r="AP17" t="e">
            <v>#DIV/0!</v>
          </cell>
          <cell r="AQ17">
            <v>3631.2613358073604</v>
          </cell>
          <cell r="AR17">
            <v>13194</v>
          </cell>
          <cell r="AS17">
            <v>31728</v>
          </cell>
          <cell r="AU17">
            <v>34828</v>
          </cell>
          <cell r="AV17">
            <v>0.10689806037625783</v>
          </cell>
          <cell r="AW17">
            <v>9.5191805728069706E-2</v>
          </cell>
          <cell r="AX17" t="e">
            <v>#DIV/0!</v>
          </cell>
          <cell r="AY17">
            <v>8.0164804179949589E-2</v>
          </cell>
          <cell r="AZ17">
            <v>0</v>
          </cell>
          <cell r="BA17">
            <v>0</v>
          </cell>
          <cell r="BC17">
            <v>0</v>
          </cell>
          <cell r="BD17">
            <v>0</v>
          </cell>
          <cell r="BE17">
            <v>0</v>
          </cell>
          <cell r="BG17">
            <v>0</v>
          </cell>
          <cell r="BH17">
            <v>0</v>
          </cell>
          <cell r="BI17">
            <v>0</v>
          </cell>
          <cell r="BK17">
            <v>0</v>
          </cell>
          <cell r="BL17">
            <v>0</v>
          </cell>
          <cell r="BM17">
            <v>0</v>
          </cell>
          <cell r="BO17">
            <v>0</v>
          </cell>
        </row>
        <row r="18">
          <cell r="B18">
            <v>1999</v>
          </cell>
          <cell r="C18" t="str">
            <v>Svibanj</v>
          </cell>
          <cell r="D18">
            <v>48236</v>
          </cell>
          <cell r="E18">
            <v>125914</v>
          </cell>
          <cell r="G18">
            <v>154753</v>
          </cell>
          <cell r="H18">
            <v>32500</v>
          </cell>
          <cell r="I18">
            <v>94255</v>
          </cell>
          <cell r="J18">
            <v>0</v>
          </cell>
          <cell r="K18">
            <v>152143</v>
          </cell>
          <cell r="L18">
            <v>2071080</v>
          </cell>
          <cell r="M18">
            <v>5430028</v>
          </cell>
          <cell r="O18">
            <v>7037989</v>
          </cell>
          <cell r="P18">
            <v>4428064.8</v>
          </cell>
          <cell r="Q18">
            <v>11919995</v>
          </cell>
          <cell r="S18">
            <v>15180143.199999999</v>
          </cell>
          <cell r="T18">
            <v>42.93639605274069</v>
          </cell>
          <cell r="U18">
            <v>43.12489476944581</v>
          </cell>
          <cell r="V18" t="e">
            <v>#DIV/0!</v>
          </cell>
          <cell r="W18">
            <v>45.478853398641704</v>
          </cell>
          <cell r="X18">
            <v>91.8</v>
          </cell>
          <cell r="Y18">
            <v>94.667749416268251</v>
          </cell>
          <cell r="Z18" t="e">
            <v>#DIV/0!</v>
          </cell>
          <cell r="AA18">
            <v>98.09272324284504</v>
          </cell>
          <cell r="AB18">
            <v>32271</v>
          </cell>
          <cell r="AC18">
            <v>84733</v>
          </cell>
          <cell r="AE18">
            <v>103796</v>
          </cell>
          <cell r="AF18">
            <v>0.66902313624678666</v>
          </cell>
          <cell r="AG18">
            <v>0.67294343758438302</v>
          </cell>
          <cell r="AH18" t="e">
            <v>#DIV/0!</v>
          </cell>
          <cell r="AI18">
            <v>0.67072043837599271</v>
          </cell>
          <cell r="AJ18">
            <v>113861</v>
          </cell>
          <cell r="AK18">
            <v>345177</v>
          </cell>
          <cell r="AM18">
            <v>548316</v>
          </cell>
          <cell r="AN18">
            <v>3503.4153846153849</v>
          </cell>
          <cell r="AO18">
            <v>3662.1611585592277</v>
          </cell>
          <cell r="AP18" t="e">
            <v>#DIV/0!</v>
          </cell>
          <cell r="AQ18">
            <v>3603.9515455854034</v>
          </cell>
          <cell r="AR18">
            <v>9347</v>
          </cell>
          <cell r="AS18">
            <v>32905</v>
          </cell>
          <cell r="AU18">
            <v>44175</v>
          </cell>
          <cell r="AV18">
            <v>8.2091321874917661E-2</v>
          </cell>
          <cell r="AW18">
            <v>9.5327904234639035E-2</v>
          </cell>
          <cell r="AX18" t="e">
            <v>#DIV/0!</v>
          </cell>
          <cell r="AY18">
            <v>8.0564856761429535E-2</v>
          </cell>
          <cell r="AZ18">
            <v>0</v>
          </cell>
          <cell r="BA18">
            <v>0</v>
          </cell>
          <cell r="BC18">
            <v>0</v>
          </cell>
          <cell r="BD18">
            <v>0</v>
          </cell>
          <cell r="BE18">
            <v>0</v>
          </cell>
          <cell r="BG18">
            <v>0</v>
          </cell>
          <cell r="BH18">
            <v>0</v>
          </cell>
          <cell r="BI18">
            <v>0</v>
          </cell>
          <cell r="BK18">
            <v>0</v>
          </cell>
          <cell r="BL18">
            <v>0</v>
          </cell>
          <cell r="BM18">
            <v>0</v>
          </cell>
          <cell r="BO18">
            <v>0</v>
          </cell>
        </row>
        <row r="19">
          <cell r="B19">
            <v>1999</v>
          </cell>
          <cell r="C19" t="str">
            <v>Lipanj</v>
          </cell>
          <cell r="D19">
            <v>41796</v>
          </cell>
          <cell r="E19">
            <v>126776</v>
          </cell>
          <cell r="G19">
            <v>196549</v>
          </cell>
          <cell r="H19">
            <v>35430</v>
          </cell>
          <cell r="I19">
            <v>100532</v>
          </cell>
          <cell r="J19">
            <v>0</v>
          </cell>
          <cell r="K19">
            <v>187573</v>
          </cell>
          <cell r="L19">
            <v>1725382</v>
          </cell>
          <cell r="M19">
            <v>5393357</v>
          </cell>
          <cell r="O19">
            <v>8763371</v>
          </cell>
          <cell r="P19">
            <v>3811795.2</v>
          </cell>
          <cell r="Q19">
            <v>11748912</v>
          </cell>
          <cell r="S19">
            <v>18991938.399999999</v>
          </cell>
          <cell r="T19">
            <v>41.281031677672502</v>
          </cell>
          <cell r="U19">
            <v>42.542413390547104</v>
          </cell>
          <cell r="V19" t="e">
            <v>#DIV/0!</v>
          </cell>
          <cell r="W19">
            <v>44.586189703330973</v>
          </cell>
          <cell r="X19">
            <v>91.2</v>
          </cell>
          <cell r="Y19">
            <v>92.674575629456683</v>
          </cell>
          <cell r="Z19" t="e">
            <v>#DIV/0!</v>
          </cell>
          <cell r="AA19">
            <v>96.626990724959157</v>
          </cell>
          <cell r="AB19">
            <v>28539</v>
          </cell>
          <cell r="AC19">
            <v>85689</v>
          </cell>
          <cell r="AE19">
            <v>132335</v>
          </cell>
          <cell r="AF19">
            <v>0.68281653746770021</v>
          </cell>
          <cell r="AG19">
            <v>0.67590868934183124</v>
          </cell>
          <cell r="AH19" t="e">
            <v>#DIV/0!</v>
          </cell>
          <cell r="AI19">
            <v>0.67329266493342632</v>
          </cell>
          <cell r="AJ19">
            <v>124424</v>
          </cell>
          <cell r="AK19">
            <v>361711</v>
          </cell>
          <cell r="AM19">
            <v>672740</v>
          </cell>
          <cell r="AN19">
            <v>3511.8261360429015</v>
          </cell>
          <cell r="AO19">
            <v>3597.9688059523337</v>
          </cell>
          <cell r="AP19" t="e">
            <v>#DIV/0!</v>
          </cell>
          <cell r="AQ19">
            <v>3586.5503030820005</v>
          </cell>
          <cell r="AR19">
            <v>3029</v>
          </cell>
          <cell r="AS19">
            <v>25570</v>
          </cell>
          <cell r="AU19">
            <v>47204</v>
          </cell>
          <cell r="AV19">
            <v>2.4344177972095416E-2</v>
          </cell>
          <cell r="AW19">
            <v>7.0691795383607356E-2</v>
          </cell>
          <cell r="AX19" t="e">
            <v>#DIV/0!</v>
          </cell>
          <cell r="AY19">
            <v>7.016678062847459E-2</v>
          </cell>
          <cell r="AZ19">
            <v>0</v>
          </cell>
          <cell r="BA19">
            <v>0</v>
          </cell>
          <cell r="BC19">
            <v>0</v>
          </cell>
          <cell r="BD19">
            <v>0</v>
          </cell>
          <cell r="BE19">
            <v>0</v>
          </cell>
          <cell r="BG19">
            <v>0</v>
          </cell>
          <cell r="BH19">
            <v>0</v>
          </cell>
          <cell r="BI19">
            <v>0</v>
          </cell>
          <cell r="BK19">
            <v>0</v>
          </cell>
          <cell r="BL19">
            <v>0</v>
          </cell>
          <cell r="BM19">
            <v>0</v>
          </cell>
          <cell r="BO19">
            <v>0</v>
          </cell>
        </row>
        <row r="20">
          <cell r="B20">
            <v>1999</v>
          </cell>
          <cell r="C20" t="str">
            <v>Srpanj</v>
          </cell>
          <cell r="D20">
            <v>43321</v>
          </cell>
          <cell r="E20">
            <v>133353</v>
          </cell>
          <cell r="G20">
            <v>239870</v>
          </cell>
          <cell r="H20">
            <v>36706</v>
          </cell>
          <cell r="I20">
            <v>104636</v>
          </cell>
          <cell r="J20">
            <v>0</v>
          </cell>
          <cell r="K20">
            <v>224279</v>
          </cell>
          <cell r="L20">
            <v>1779060</v>
          </cell>
          <cell r="M20">
            <v>5575522</v>
          </cell>
          <cell r="O20">
            <v>10542431</v>
          </cell>
          <cell r="P20">
            <v>3859901.1</v>
          </cell>
          <cell r="Q20">
            <v>12099761.1</v>
          </cell>
          <cell r="S20">
            <v>22851839.5</v>
          </cell>
          <cell r="T20">
            <v>41.066919046190073</v>
          </cell>
          <cell r="U20">
            <v>41.810247988421708</v>
          </cell>
          <cell r="V20" t="e">
            <v>#DIV/0!</v>
          </cell>
          <cell r="W20">
            <v>43.950602409638556</v>
          </cell>
          <cell r="X20">
            <v>89.100000000000009</v>
          </cell>
          <cell r="Y20">
            <v>90.734824863332662</v>
          </cell>
          <cell r="Z20" t="e">
            <v>#DIV/0!</v>
          </cell>
          <cell r="AA20">
            <v>95.267601200650347</v>
          </cell>
          <cell r="AB20">
            <v>29235</v>
          </cell>
          <cell r="AC20">
            <v>90045</v>
          </cell>
          <cell r="AE20">
            <v>161570</v>
          </cell>
          <cell r="AF20">
            <v>0.67484591768426394</v>
          </cell>
          <cell r="AG20">
            <v>0.67523790240939463</v>
          </cell>
          <cell r="AH20" t="e">
            <v>#DIV/0!</v>
          </cell>
          <cell r="AI20">
            <v>0.67357318547546585</v>
          </cell>
          <cell r="AJ20">
            <v>129362</v>
          </cell>
          <cell r="AK20">
            <v>367647</v>
          </cell>
          <cell r="AM20">
            <v>802102</v>
          </cell>
          <cell r="AN20">
            <v>3524.2739606603823</v>
          </cell>
          <cell r="AO20">
            <v>3513.5804120952635</v>
          </cell>
          <cell r="AP20" t="e">
            <v>#DIV/0!</v>
          </cell>
          <cell r="AQ20">
            <v>3576.3580183610593</v>
          </cell>
          <cell r="AR20">
            <v>2724</v>
          </cell>
          <cell r="AS20">
            <v>15100</v>
          </cell>
          <cell r="AU20">
            <v>49928</v>
          </cell>
          <cell r="AV20">
            <v>2.1057188355158393E-2</v>
          </cell>
          <cell r="AW20">
            <v>4.1072006571521054E-2</v>
          </cell>
          <cell r="AX20" t="e">
            <v>#DIV/0!</v>
          </cell>
          <cell r="AY20">
            <v>6.2246447459300684E-2</v>
          </cell>
          <cell r="AZ20">
            <v>0</v>
          </cell>
          <cell r="BA20">
            <v>0</v>
          </cell>
          <cell r="BC20">
            <v>0</v>
          </cell>
          <cell r="BD20">
            <v>0</v>
          </cell>
          <cell r="BE20">
            <v>0</v>
          </cell>
          <cell r="BG20">
            <v>0</v>
          </cell>
          <cell r="BH20">
            <v>0</v>
          </cell>
          <cell r="BI20">
            <v>0</v>
          </cell>
          <cell r="BK20">
            <v>0</v>
          </cell>
          <cell r="BL20">
            <v>0</v>
          </cell>
          <cell r="BM20">
            <v>0</v>
          </cell>
          <cell r="BO20">
            <v>0</v>
          </cell>
        </row>
        <row r="21">
          <cell r="B21">
            <v>1999</v>
          </cell>
          <cell r="C21" t="str">
            <v>Kolovoz</v>
          </cell>
          <cell r="D21">
            <v>39675</v>
          </cell>
          <cell r="E21">
            <v>124792</v>
          </cell>
          <cell r="F21">
            <v>407298</v>
          </cell>
          <cell r="G21">
            <v>279545</v>
          </cell>
          <cell r="H21">
            <v>33494</v>
          </cell>
          <cell r="I21">
            <v>105630</v>
          </cell>
          <cell r="J21">
            <v>364948</v>
          </cell>
          <cell r="K21">
            <v>257773</v>
          </cell>
          <cell r="L21">
            <v>1643000</v>
          </cell>
          <cell r="M21">
            <v>5147442</v>
          </cell>
          <cell r="N21">
            <v>18211545</v>
          </cell>
          <cell r="O21">
            <v>12185431</v>
          </cell>
          <cell r="P21">
            <v>3606457.5</v>
          </cell>
          <cell r="Q21">
            <v>11278153.800000001</v>
          </cell>
          <cell r="R21">
            <v>39143613.299999997</v>
          </cell>
          <cell r="S21">
            <v>26458297</v>
          </cell>
          <cell r="T21">
            <v>41.411468178954003</v>
          </cell>
          <cell r="U21">
            <v>41.248172959805117</v>
          </cell>
          <cell r="V21">
            <v>44.71307249237659</v>
          </cell>
          <cell r="W21">
            <v>43.590230553220415</v>
          </cell>
          <cell r="X21">
            <v>90.9</v>
          </cell>
          <cell r="Y21">
            <v>90.375615424065657</v>
          </cell>
          <cell r="Z21">
            <v>96.105586818496519</v>
          </cell>
          <cell r="AA21">
            <v>94.647720402797404</v>
          </cell>
          <cell r="AB21">
            <v>26891</v>
          </cell>
          <cell r="AC21">
            <v>84665</v>
          </cell>
          <cell r="AD21">
            <v>276650</v>
          </cell>
          <cell r="AE21">
            <v>188461</v>
          </cell>
          <cell r="AF21">
            <v>0.67778197857592948</v>
          </cell>
          <cell r="AG21">
            <v>0.6784489390345535</v>
          </cell>
          <cell r="AH21">
            <v>0.67923240477488223</v>
          </cell>
          <cell r="AI21">
            <v>0.67417052710654812</v>
          </cell>
          <cell r="AJ21">
            <v>115454</v>
          </cell>
          <cell r="AK21">
            <v>369240</v>
          </cell>
          <cell r="AL21">
            <v>1289484</v>
          </cell>
          <cell r="AM21">
            <v>917556</v>
          </cell>
          <cell r="AN21">
            <v>3447.0054338090404</v>
          </cell>
          <cell r="AO21">
            <v>3495.5978415222949</v>
          </cell>
          <cell r="AP21">
            <v>3533.3362561241602</v>
          </cell>
          <cell r="AQ21">
            <v>3559.550457185198</v>
          </cell>
          <cell r="AR21">
            <v>4014</v>
          </cell>
          <cell r="AS21">
            <v>9767</v>
          </cell>
          <cell r="AT21">
            <v>53942</v>
          </cell>
          <cell r="AU21">
            <v>53942</v>
          </cell>
          <cell r="AV21">
            <v>3.4767093387842778E-2</v>
          </cell>
          <cell r="AW21">
            <v>2.6451630375907267E-2</v>
          </cell>
          <cell r="AX21">
            <v>4.183223677067726E-2</v>
          </cell>
          <cell r="AY21">
            <v>5.8788782374045834E-2</v>
          </cell>
          <cell r="AZ21">
            <v>0</v>
          </cell>
          <cell r="BA21">
            <v>0</v>
          </cell>
          <cell r="BB21">
            <v>0</v>
          </cell>
          <cell r="BC21">
            <v>0</v>
          </cell>
          <cell r="BD21">
            <v>0</v>
          </cell>
          <cell r="BE21">
            <v>0</v>
          </cell>
          <cell r="BF21">
            <v>0</v>
          </cell>
          <cell r="BG21">
            <v>0</v>
          </cell>
          <cell r="BH21">
            <v>0</v>
          </cell>
          <cell r="BI21">
            <v>0</v>
          </cell>
          <cell r="BJ21">
            <v>0</v>
          </cell>
          <cell r="BK21">
            <v>0</v>
          </cell>
          <cell r="BL21">
            <v>0</v>
          </cell>
          <cell r="BM21">
            <v>0</v>
          </cell>
          <cell r="BN21">
            <v>0</v>
          </cell>
          <cell r="BO21">
            <v>0</v>
          </cell>
        </row>
        <row r="22">
          <cell r="B22">
            <v>1999</v>
          </cell>
          <cell r="C22" t="str">
            <v>Rujan</v>
          </cell>
          <cell r="D22">
            <v>43632</v>
          </cell>
          <cell r="E22">
            <v>126628</v>
          </cell>
          <cell r="F22">
            <v>408187</v>
          </cell>
          <cell r="G22">
            <v>323177</v>
          </cell>
          <cell r="H22">
            <v>28779</v>
          </cell>
          <cell r="I22">
            <v>98979</v>
          </cell>
          <cell r="J22">
            <v>362452</v>
          </cell>
          <cell r="K22">
            <v>286552</v>
          </cell>
          <cell r="L22">
            <v>1861016</v>
          </cell>
          <cell r="M22">
            <v>5283076</v>
          </cell>
          <cell r="N22">
            <v>18209561</v>
          </cell>
          <cell r="O22">
            <v>14046447</v>
          </cell>
          <cell r="P22">
            <v>4149403.2</v>
          </cell>
          <cell r="Q22">
            <v>11615761.800000001</v>
          </cell>
          <cell r="R22">
            <v>39258077.300000004</v>
          </cell>
          <cell r="S22">
            <v>30607700.199999999</v>
          </cell>
          <cell r="T22">
            <v>42.652548588192154</v>
          </cell>
          <cell r="U22">
            <v>41.72123069147424</v>
          </cell>
          <cell r="V22">
            <v>44.610830330216295</v>
          </cell>
          <cell r="W22">
            <v>43.463634478938786</v>
          </cell>
          <cell r="X22">
            <v>95.100000000000009</v>
          </cell>
          <cell r="Y22">
            <v>91.73138484379443</v>
          </cell>
          <cell r="Z22">
            <v>96.176696710086318</v>
          </cell>
          <cell r="AA22">
            <v>94.708782493803696</v>
          </cell>
          <cell r="AB22">
            <v>29642</v>
          </cell>
          <cell r="AC22">
            <v>85768</v>
          </cell>
          <cell r="AD22">
            <v>277296</v>
          </cell>
          <cell r="AE22">
            <v>218103</v>
          </cell>
          <cell r="AF22">
            <v>0.67936376971030432</v>
          </cell>
          <cell r="AG22">
            <v>0.67732255109454464</v>
          </cell>
          <cell r="AH22">
            <v>0.67933569662924098</v>
          </cell>
          <cell r="AI22">
            <v>0.67487166475337046</v>
          </cell>
          <cell r="AJ22">
            <v>97470</v>
          </cell>
          <cell r="AK22">
            <v>342286</v>
          </cell>
          <cell r="AL22">
            <v>1275800</v>
          </cell>
          <cell r="AM22">
            <v>1015026</v>
          </cell>
          <cell r="AN22">
            <v>3386.8445741686646</v>
          </cell>
          <cell r="AO22">
            <v>3458.1678941997798</v>
          </cell>
          <cell r="AP22">
            <v>3519.9143610740184</v>
          </cell>
          <cell r="AQ22">
            <v>3542.2052541947014</v>
          </cell>
          <cell r="AR22">
            <v>7655</v>
          </cell>
          <cell r="AS22">
            <v>14393</v>
          </cell>
          <cell r="AT22">
            <v>61597</v>
          </cell>
          <cell r="AU22">
            <v>61597</v>
          </cell>
          <cell r="AV22">
            <v>7.8536985739201801E-2</v>
          </cell>
          <cell r="AW22">
            <v>4.2049631010324696E-2</v>
          </cell>
          <cell r="AX22">
            <v>4.8281078538955947E-2</v>
          </cell>
          <cell r="AY22">
            <v>6.0685145011063757E-2</v>
          </cell>
          <cell r="AZ22">
            <v>0</v>
          </cell>
          <cell r="BA22">
            <v>0</v>
          </cell>
          <cell r="BB22">
            <v>0</v>
          </cell>
          <cell r="BC22">
            <v>0</v>
          </cell>
          <cell r="BD22">
            <v>0</v>
          </cell>
          <cell r="BE22">
            <v>0</v>
          </cell>
          <cell r="BF22">
            <v>0</v>
          </cell>
          <cell r="BG22">
            <v>0</v>
          </cell>
          <cell r="BH22">
            <v>0</v>
          </cell>
          <cell r="BI22">
            <v>0</v>
          </cell>
          <cell r="BJ22">
            <v>0</v>
          </cell>
          <cell r="BK22">
            <v>0</v>
          </cell>
          <cell r="BL22">
            <v>0</v>
          </cell>
          <cell r="BM22">
            <v>0</v>
          </cell>
          <cell r="BN22">
            <v>0</v>
          </cell>
          <cell r="BO22">
            <v>0</v>
          </cell>
        </row>
        <row r="23">
          <cell r="B23">
            <v>1999</v>
          </cell>
          <cell r="C23" t="str">
            <v>Listopad</v>
          </cell>
          <cell r="D23">
            <v>39615</v>
          </cell>
          <cell r="E23">
            <v>122922</v>
          </cell>
          <cell r="F23">
            <v>410386</v>
          </cell>
          <cell r="G23">
            <v>362792</v>
          </cell>
          <cell r="H23">
            <v>28393</v>
          </cell>
          <cell r="I23">
            <v>90666</v>
          </cell>
          <cell r="J23">
            <v>386942</v>
          </cell>
          <cell r="K23">
            <v>314945</v>
          </cell>
          <cell r="L23">
            <v>1669137</v>
          </cell>
          <cell r="M23">
            <v>5173153</v>
          </cell>
          <cell r="N23">
            <v>18130712</v>
          </cell>
          <cell r="O23">
            <v>15715584</v>
          </cell>
          <cell r="P23">
            <v>3644580</v>
          </cell>
          <cell r="Q23">
            <v>11400440.699999999</v>
          </cell>
          <cell r="R23">
            <v>39202214.900000006</v>
          </cell>
          <cell r="S23">
            <v>34252280.200000003</v>
          </cell>
          <cell r="T23">
            <v>42.133964407421431</v>
          </cell>
          <cell r="U23">
            <v>42.084842420396676</v>
          </cell>
          <cell r="V23">
            <v>44.179655251397463</v>
          </cell>
          <cell r="W23">
            <v>43.318441420979518</v>
          </cell>
          <cell r="X23">
            <v>92</v>
          </cell>
          <cell r="Y23">
            <v>92.745323863913697</v>
          </cell>
          <cell r="Z23">
            <v>95.525224788369982</v>
          </cell>
          <cell r="AA23">
            <v>94.412997530265287</v>
          </cell>
          <cell r="AB23">
            <v>26999</v>
          </cell>
          <cell r="AC23">
            <v>83532</v>
          </cell>
          <cell r="AD23">
            <v>278197</v>
          </cell>
          <cell r="AE23">
            <v>245102</v>
          </cell>
          <cell r="AF23">
            <v>0.68153477218225422</v>
          </cell>
          <cell r="AG23">
            <v>0.67955288719675888</v>
          </cell>
          <cell r="AH23">
            <v>0.67789105866184518</v>
          </cell>
          <cell r="AI23">
            <v>0.67559924143862049</v>
          </cell>
          <cell r="AJ23">
            <v>99020</v>
          </cell>
          <cell r="AK23">
            <v>311944</v>
          </cell>
          <cell r="AL23">
            <v>1357932</v>
          </cell>
          <cell r="AM23">
            <v>1114046</v>
          </cell>
          <cell r="AN23">
            <v>3487.4793082802098</v>
          </cell>
          <cell r="AO23">
            <v>3440.5841219420731</v>
          </cell>
          <cell r="AP23">
            <v>3509.394172770079</v>
          </cell>
          <cell r="AQ23">
            <v>3537.2715871025098</v>
          </cell>
          <cell r="AR23">
            <v>9220</v>
          </cell>
          <cell r="AS23">
            <v>20889</v>
          </cell>
          <cell r="AT23">
            <v>70817</v>
          </cell>
          <cell r="AU23">
            <v>70817</v>
          </cell>
          <cell r="AV23">
            <v>9.3112502524742471E-2</v>
          </cell>
          <cell r="AW23">
            <v>6.6963942246044156E-2</v>
          </cell>
          <cell r="AX23">
            <v>5.2150623153442148E-2</v>
          </cell>
          <cell r="AY23">
            <v>6.3567393087897633E-2</v>
          </cell>
          <cell r="AZ23">
            <v>0</v>
          </cell>
          <cell r="BA23">
            <v>0</v>
          </cell>
          <cell r="BB23">
            <v>0</v>
          </cell>
          <cell r="BC23">
            <v>0</v>
          </cell>
          <cell r="BD23">
            <v>0</v>
          </cell>
          <cell r="BE23">
            <v>0</v>
          </cell>
          <cell r="BF23">
            <v>0</v>
          </cell>
          <cell r="BG23">
            <v>0</v>
          </cell>
          <cell r="BH23">
            <v>0</v>
          </cell>
          <cell r="BI23">
            <v>0</v>
          </cell>
          <cell r="BJ23">
            <v>0</v>
          </cell>
          <cell r="BK23">
            <v>0</v>
          </cell>
          <cell r="BL23">
            <v>0</v>
          </cell>
          <cell r="BM23">
            <v>0</v>
          </cell>
          <cell r="BN23">
            <v>0</v>
          </cell>
          <cell r="BO23">
            <v>0</v>
          </cell>
        </row>
        <row r="24">
          <cell r="B24">
            <v>1999</v>
          </cell>
          <cell r="C24" t="str">
            <v>Studeni</v>
          </cell>
          <cell r="D24">
            <v>23086</v>
          </cell>
          <cell r="E24">
            <v>106333</v>
          </cell>
          <cell r="F24">
            <v>400563</v>
          </cell>
          <cell r="G24">
            <v>385878</v>
          </cell>
          <cell r="H24">
            <v>25902</v>
          </cell>
          <cell r="I24">
            <v>83074</v>
          </cell>
          <cell r="J24">
            <v>377430</v>
          </cell>
          <cell r="K24">
            <v>340847</v>
          </cell>
          <cell r="L24">
            <v>1158055</v>
          </cell>
          <cell r="M24">
            <v>4688208</v>
          </cell>
          <cell r="N24">
            <v>17602767</v>
          </cell>
          <cell r="O24">
            <v>16873639</v>
          </cell>
          <cell r="P24">
            <v>2435573</v>
          </cell>
          <cell r="Q24">
            <v>10229556.199999999</v>
          </cell>
          <cell r="R24">
            <v>38254742.700000003</v>
          </cell>
          <cell r="S24">
            <v>36687853.200000003</v>
          </cell>
          <cell r="T24">
            <v>50.162652689941957</v>
          </cell>
          <cell r="U24">
            <v>44.089868620277805</v>
          </cell>
          <cell r="V24">
            <v>43.945064821264069</v>
          </cell>
          <cell r="W24">
            <v>43.727911412415324</v>
          </cell>
          <cell r="X24">
            <v>105.5</v>
          </cell>
          <cell r="Y24">
            <v>96.203024460891726</v>
          </cell>
          <cell r="Z24">
            <v>95.502437069824225</v>
          </cell>
          <cell r="AA24">
            <v>95.076301836331695</v>
          </cell>
          <cell r="AB24">
            <v>15050</v>
          </cell>
          <cell r="AC24">
            <v>71691</v>
          </cell>
          <cell r="AD24">
            <v>270443</v>
          </cell>
          <cell r="AE24">
            <v>260152</v>
          </cell>
          <cell r="AF24">
            <v>0.6519102486355367</v>
          </cell>
          <cell r="AG24">
            <v>0.67421214486565784</v>
          </cell>
          <cell r="AH24">
            <v>0.67515721621817293</v>
          </cell>
          <cell r="AI24">
            <v>0.67418199534567924</v>
          </cell>
          <cell r="AJ24">
            <v>86042</v>
          </cell>
          <cell r="AK24">
            <v>282532</v>
          </cell>
          <cell r="AL24">
            <v>1326079</v>
          </cell>
          <cell r="AM24">
            <v>1200088</v>
          </cell>
          <cell r="AN24">
            <v>3321.8284302370475</v>
          </cell>
          <cell r="AO24">
            <v>3400.9678118304164</v>
          </cell>
          <cell r="AP24">
            <v>3513.4435524468113</v>
          </cell>
          <cell r="AQ24">
            <v>3520.899406478567</v>
          </cell>
          <cell r="AR24">
            <v>5309</v>
          </cell>
          <cell r="AS24">
            <v>22184</v>
          </cell>
          <cell r="AT24">
            <v>76126</v>
          </cell>
          <cell r="AU24">
            <v>76126</v>
          </cell>
          <cell r="AV24">
            <v>6.1702424397387323E-2</v>
          </cell>
          <cell r="AW24">
            <v>7.8518539492871603E-2</v>
          </cell>
          <cell r="AX24">
            <v>5.7406836244296156E-2</v>
          </cell>
          <cell r="AY24">
            <v>6.343368153002113E-2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0</v>
          </cell>
          <cell r="BF24">
            <v>0</v>
          </cell>
          <cell r="BG24">
            <v>0</v>
          </cell>
          <cell r="BH24">
            <v>0</v>
          </cell>
          <cell r="BI24">
            <v>0</v>
          </cell>
          <cell r="BJ24">
            <v>0</v>
          </cell>
          <cell r="BK24">
            <v>0</v>
          </cell>
          <cell r="BL24">
            <v>0</v>
          </cell>
          <cell r="BM24">
            <v>0</v>
          </cell>
          <cell r="BN24">
            <v>0</v>
          </cell>
          <cell r="BO24">
            <v>0</v>
          </cell>
        </row>
        <row r="25">
          <cell r="B25">
            <v>1999</v>
          </cell>
          <cell r="C25" t="str">
            <v>Prosinac</v>
          </cell>
          <cell r="D25">
            <v>13685</v>
          </cell>
          <cell r="E25">
            <v>62701</v>
          </cell>
          <cell r="F25">
            <v>385878</v>
          </cell>
          <cell r="G25">
            <v>385878</v>
          </cell>
          <cell r="H25">
            <v>0</v>
          </cell>
          <cell r="I25">
            <v>54295</v>
          </cell>
          <cell r="J25">
            <v>340847</v>
          </cell>
          <cell r="K25">
            <v>340847</v>
          </cell>
          <cell r="L25">
            <v>667000</v>
          </cell>
          <cell r="M25">
            <v>2827192</v>
          </cell>
          <cell r="N25">
            <v>16873639</v>
          </cell>
          <cell r="O25">
            <v>16873639</v>
          </cell>
          <cell r="P25">
            <v>3287358</v>
          </cell>
          <cell r="Q25">
            <v>6080153</v>
          </cell>
          <cell r="R25">
            <v>36687853.200000003</v>
          </cell>
          <cell r="S25">
            <v>36687853.200000003</v>
          </cell>
          <cell r="T25" t="e">
            <v>#DIV/0!</v>
          </cell>
          <cell r="U25">
            <v>45.090062359452006</v>
          </cell>
          <cell r="V25">
            <v>43.727911412415324</v>
          </cell>
          <cell r="W25">
            <v>43.727911412415324</v>
          </cell>
          <cell r="X25" t="e">
            <v>#DIV/0!</v>
          </cell>
          <cell r="Y25">
            <v>96.970590580692487</v>
          </cell>
          <cell r="Z25">
            <v>95.076301836331695</v>
          </cell>
          <cell r="AA25">
            <v>95.076301836331695</v>
          </cell>
          <cell r="AB25">
            <v>10194</v>
          </cell>
          <cell r="AC25">
            <v>42049</v>
          </cell>
          <cell r="AD25">
            <v>260152</v>
          </cell>
          <cell r="AE25">
            <v>260152</v>
          </cell>
          <cell r="AF25" t="e">
            <v>#DIV/0!</v>
          </cell>
          <cell r="AG25">
            <v>0.6706272627230826</v>
          </cell>
          <cell r="AH25">
            <v>0.67418199534567924</v>
          </cell>
          <cell r="AI25">
            <v>0.67418199534567924</v>
          </cell>
          <cell r="AJ25">
            <v>109512</v>
          </cell>
          <cell r="AK25">
            <v>185062</v>
          </cell>
          <cell r="AL25">
            <v>1200088</v>
          </cell>
          <cell r="AM25">
            <v>1200088</v>
          </cell>
          <cell r="AN25" t="e">
            <v>#DIV/0!</v>
          </cell>
          <cell r="AO25">
            <v>3408.4538171102313</v>
          </cell>
          <cell r="AP25">
            <v>3520.899406478567</v>
          </cell>
          <cell r="AQ25">
            <v>3520.899406478567</v>
          </cell>
          <cell r="AR25">
            <v>1968</v>
          </cell>
          <cell r="AS25">
            <v>14529</v>
          </cell>
          <cell r="AT25">
            <v>76126</v>
          </cell>
          <cell r="AU25">
            <v>76126</v>
          </cell>
          <cell r="AV25" t="e">
            <v>#DIV/0!</v>
          </cell>
          <cell r="AW25">
            <v>7.8508824069771208E-2</v>
          </cell>
          <cell r="AX25">
            <v>6.343368153002113E-2</v>
          </cell>
          <cell r="AY25">
            <v>6.343368153002113E-2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0</v>
          </cell>
          <cell r="BF25">
            <v>0</v>
          </cell>
          <cell r="BG25">
            <v>0</v>
          </cell>
          <cell r="BH25">
            <v>0</v>
          </cell>
          <cell r="BI25">
            <v>0</v>
          </cell>
          <cell r="BJ25">
            <v>0</v>
          </cell>
          <cell r="BK25">
            <v>0</v>
          </cell>
          <cell r="BL25">
            <v>0</v>
          </cell>
          <cell r="BM25">
            <v>0</v>
          </cell>
          <cell r="BN25">
            <v>0</v>
          </cell>
          <cell r="BO25">
            <v>0</v>
          </cell>
        </row>
        <row r="26">
          <cell r="B26">
            <v>2000</v>
          </cell>
          <cell r="C26" t="str">
            <v>Siječanj</v>
          </cell>
          <cell r="D26">
            <v>5795</v>
          </cell>
          <cell r="E26">
            <v>23086</v>
          </cell>
          <cell r="F26">
            <v>368054</v>
          </cell>
          <cell r="G26">
            <v>0</v>
          </cell>
          <cell r="H26">
            <v>0</v>
          </cell>
          <cell r="I26">
            <v>25902</v>
          </cell>
          <cell r="J26">
            <v>311299</v>
          </cell>
          <cell r="K26">
            <v>0</v>
          </cell>
          <cell r="L26">
            <v>380000</v>
          </cell>
          <cell r="M26">
            <v>1158055</v>
          </cell>
          <cell r="N26">
            <v>15838663</v>
          </cell>
          <cell r="O26">
            <v>0</v>
          </cell>
          <cell r="P26">
            <v>684389</v>
          </cell>
          <cell r="Q26">
            <v>2435573</v>
          </cell>
          <cell r="R26">
            <v>34632746</v>
          </cell>
          <cell r="S26">
            <v>0</v>
          </cell>
          <cell r="T26" t="e">
            <v>#DIV/0!</v>
          </cell>
          <cell r="U26">
            <v>50.162652689941957</v>
          </cell>
          <cell r="V26">
            <v>43.033530405864354</v>
          </cell>
          <cell r="W26" t="e">
            <v>#DIV/0!</v>
          </cell>
          <cell r="X26" t="e">
            <v>#DIV/0!</v>
          </cell>
          <cell r="Y26">
            <v>105.5</v>
          </cell>
          <cell r="Z26">
            <v>94.09691512658469</v>
          </cell>
          <cell r="AA26" t="e">
            <v>#DIV/0!</v>
          </cell>
          <cell r="AB26">
            <v>3746</v>
          </cell>
          <cell r="AC26">
            <v>15050</v>
          </cell>
          <cell r="AD26">
            <v>248522</v>
          </cell>
          <cell r="AE26">
            <v>0</v>
          </cell>
          <cell r="AF26" t="e">
            <v>#DIV/0!</v>
          </cell>
          <cell r="AG26">
            <v>0.6519102486355367</v>
          </cell>
          <cell r="AH26">
            <v>0.67523243871823158</v>
          </cell>
          <cell r="AI26" t="e">
            <v>#DIV/0!</v>
          </cell>
          <cell r="AJ26">
            <v>99514</v>
          </cell>
          <cell r="AK26">
            <v>86042</v>
          </cell>
          <cell r="AL26">
            <v>1098939</v>
          </cell>
          <cell r="AM26">
            <v>0</v>
          </cell>
          <cell r="AN26" t="e">
            <v>#DIV/0!</v>
          </cell>
          <cell r="AO26">
            <v>3321.8284302370475</v>
          </cell>
          <cell r="AP26">
            <v>3530.1719568646217</v>
          </cell>
          <cell r="AQ26" t="e">
            <v>#DIV/0!</v>
          </cell>
          <cell r="AR26">
            <v>3335</v>
          </cell>
          <cell r="AS26">
            <v>5309</v>
          </cell>
          <cell r="AT26">
            <v>73026</v>
          </cell>
          <cell r="AU26">
            <v>0</v>
          </cell>
          <cell r="AV26" t="e">
            <v>#DIV/0!</v>
          </cell>
          <cell r="AW26">
            <v>6.1702424397387323E-2</v>
          </cell>
          <cell r="AX26">
            <v>6.64513680923145E-2</v>
          </cell>
          <cell r="AY26" t="e">
            <v>#DIV/0!</v>
          </cell>
          <cell r="AZ26">
            <v>0</v>
          </cell>
          <cell r="BA26">
            <v>0</v>
          </cell>
          <cell r="BB26">
            <v>0</v>
          </cell>
          <cell r="BC26">
            <v>0</v>
          </cell>
          <cell r="BD26">
            <v>0</v>
          </cell>
          <cell r="BE26">
            <v>0</v>
          </cell>
          <cell r="BF26">
            <v>0</v>
          </cell>
          <cell r="BG26">
            <v>0</v>
          </cell>
          <cell r="BH26">
            <v>0</v>
          </cell>
          <cell r="BI26">
            <v>0</v>
          </cell>
          <cell r="BJ26">
            <v>0</v>
          </cell>
          <cell r="BK26">
            <v>0</v>
          </cell>
          <cell r="BL26">
            <v>0</v>
          </cell>
          <cell r="BM26">
            <v>0</v>
          </cell>
          <cell r="BN26">
            <v>0</v>
          </cell>
          <cell r="BO26">
            <v>0</v>
          </cell>
        </row>
        <row r="27">
          <cell r="B27">
            <v>2000</v>
          </cell>
          <cell r="C27" t="str">
            <v>Veljača</v>
          </cell>
          <cell r="D27">
            <v>27826</v>
          </cell>
          <cell r="E27">
            <v>0</v>
          </cell>
          <cell r="F27">
            <v>357039</v>
          </cell>
          <cell r="G27">
            <v>0</v>
          </cell>
          <cell r="H27">
            <v>0</v>
          </cell>
          <cell r="I27">
            <v>0</v>
          </cell>
          <cell r="J27">
            <v>282959</v>
          </cell>
          <cell r="K27">
            <v>0</v>
          </cell>
          <cell r="L27">
            <v>1237000</v>
          </cell>
          <cell r="M27">
            <v>0</v>
          </cell>
          <cell r="N27">
            <v>15265678</v>
          </cell>
          <cell r="O27">
            <v>0</v>
          </cell>
          <cell r="P27">
            <v>2776217</v>
          </cell>
          <cell r="Q27">
            <v>0</v>
          </cell>
          <cell r="R27">
            <v>33427705</v>
          </cell>
          <cell r="S27">
            <v>0</v>
          </cell>
          <cell r="T27" t="e">
            <v>#DIV/0!</v>
          </cell>
          <cell r="U27" t="e">
            <v>#DIV/0!</v>
          </cell>
          <cell r="V27">
            <v>42.75633194132854</v>
          </cell>
          <cell r="W27" t="e">
            <v>#DIV/0!</v>
          </cell>
          <cell r="X27" t="e">
            <v>#DIV/0!</v>
          </cell>
          <cell r="Y27" t="e">
            <v>#DIV/0!</v>
          </cell>
          <cell r="Z27">
            <v>93.624800091866717</v>
          </cell>
          <cell r="AA27" t="e">
            <v>#DIV/0!</v>
          </cell>
          <cell r="AB27">
            <v>18778</v>
          </cell>
          <cell r="AC27">
            <v>0</v>
          </cell>
          <cell r="AD27">
            <v>241089</v>
          </cell>
          <cell r="AE27">
            <v>0</v>
          </cell>
          <cell r="AF27" t="e">
            <v>#DIV/0!</v>
          </cell>
          <cell r="AG27" t="e">
            <v>#DIV/0!</v>
          </cell>
          <cell r="AH27">
            <v>0.67524556140925784</v>
          </cell>
          <cell r="AI27" t="e">
            <v>#DIV/0!</v>
          </cell>
          <cell r="AJ27">
            <v>97250</v>
          </cell>
          <cell r="AK27">
            <v>0</v>
          </cell>
          <cell r="AL27">
            <v>996949</v>
          </cell>
          <cell r="AM27">
            <v>0</v>
          </cell>
          <cell r="AN27" t="e">
            <v>#DIV/0!</v>
          </cell>
          <cell r="AO27" t="e">
            <v>#DIV/0!</v>
          </cell>
          <cell r="AP27">
            <v>3523.2984283942196</v>
          </cell>
          <cell r="AQ27" t="e">
            <v>#DIV/0!</v>
          </cell>
          <cell r="AR27">
            <v>4350</v>
          </cell>
          <cell r="AS27">
            <v>0</v>
          </cell>
          <cell r="AT27">
            <v>64856</v>
          </cell>
          <cell r="AU27">
            <v>0</v>
          </cell>
          <cell r="AV27" t="e">
            <v>#DIV/0!</v>
          </cell>
          <cell r="AW27" t="e">
            <v>#DIV/0!</v>
          </cell>
          <cell r="AX27">
            <v>6.5054481222208957E-2</v>
          </cell>
          <cell r="AY27" t="e">
            <v>#DIV/0!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0</v>
          </cell>
          <cell r="BF27">
            <v>0</v>
          </cell>
          <cell r="BG27">
            <v>0</v>
          </cell>
          <cell r="BH27">
            <v>0</v>
          </cell>
          <cell r="BI27">
            <v>0</v>
          </cell>
          <cell r="BJ27">
            <v>0</v>
          </cell>
          <cell r="BK27">
            <v>0</v>
          </cell>
          <cell r="BL27">
            <v>0</v>
          </cell>
          <cell r="BM27">
            <v>0</v>
          </cell>
          <cell r="BN27">
            <v>0</v>
          </cell>
          <cell r="BO27">
            <v>0</v>
          </cell>
        </row>
        <row r="28">
          <cell r="B28">
            <v>2000</v>
          </cell>
          <cell r="C28" t="str">
            <v>Ožujak</v>
          </cell>
          <cell r="D28">
            <v>37741</v>
          </cell>
          <cell r="E28">
            <v>0</v>
          </cell>
          <cell r="F28">
            <v>316105</v>
          </cell>
          <cell r="G28">
            <v>0</v>
          </cell>
          <cell r="H28">
            <v>0</v>
          </cell>
          <cell r="I28">
            <v>0</v>
          </cell>
          <cell r="J28">
            <v>253806</v>
          </cell>
          <cell r="K28">
            <v>0</v>
          </cell>
          <cell r="L28">
            <v>1811770</v>
          </cell>
          <cell r="M28">
            <v>0</v>
          </cell>
          <cell r="N28">
            <v>13503625</v>
          </cell>
          <cell r="O28">
            <v>0</v>
          </cell>
          <cell r="P28">
            <v>4624414</v>
          </cell>
          <cell r="Q28">
            <v>0</v>
          </cell>
          <cell r="R28">
            <v>29444826.800000001</v>
          </cell>
          <cell r="S28">
            <v>0</v>
          </cell>
          <cell r="T28" t="e">
            <v>#DIV/0!</v>
          </cell>
          <cell r="U28" t="e">
            <v>#DIV/0!</v>
          </cell>
          <cell r="V28">
            <v>42.718795969693616</v>
          </cell>
          <cell r="W28" t="e">
            <v>#DIV/0!</v>
          </cell>
          <cell r="X28" t="e">
            <v>#DIV/0!</v>
          </cell>
          <cell r="Y28" t="e">
            <v>#DIV/0!</v>
          </cell>
          <cell r="Z28">
            <v>93.148880277123112</v>
          </cell>
          <cell r="AA28" t="e">
            <v>#DIV/0!</v>
          </cell>
          <cell r="AB28">
            <v>25195</v>
          </cell>
          <cell r="AC28">
            <v>0</v>
          </cell>
          <cell r="AD28">
            <v>213506</v>
          </cell>
          <cell r="AE28">
            <v>0</v>
          </cell>
          <cell r="AF28" t="e">
            <v>#DIV/0!</v>
          </cell>
          <cell r="AG28" t="e">
            <v>#DIV/0!</v>
          </cell>
          <cell r="AH28">
            <v>0.67542746872083648</v>
          </cell>
          <cell r="AI28" t="e">
            <v>#DIV/0!</v>
          </cell>
          <cell r="AJ28">
            <v>6727</v>
          </cell>
          <cell r="AK28">
            <v>0</v>
          </cell>
          <cell r="AL28">
            <v>889059</v>
          </cell>
          <cell r="AM28">
            <v>0</v>
          </cell>
          <cell r="AN28" t="e">
            <v>#DIV/0!</v>
          </cell>
          <cell r="AO28" t="e">
            <v>#DIV/0!</v>
          </cell>
          <cell r="AP28">
            <v>3502.9077326777146</v>
          </cell>
          <cell r="AQ28" t="e">
            <v>#DIV/0!</v>
          </cell>
          <cell r="AR28">
            <v>0</v>
          </cell>
          <cell r="AS28">
            <v>0</v>
          </cell>
          <cell r="AT28">
            <v>54492</v>
          </cell>
          <cell r="AU28">
            <v>0</v>
          </cell>
          <cell r="AV28" t="e">
            <v>#DIV/0!</v>
          </cell>
          <cell r="AW28" t="e">
            <v>#DIV/0!</v>
          </cell>
          <cell r="AX28">
            <v>6.1291770287461238E-2</v>
          </cell>
          <cell r="AY28" t="e">
            <v>#DIV/0!</v>
          </cell>
          <cell r="AZ28">
            <v>6.4825999999999997</v>
          </cell>
          <cell r="BA28">
            <v>0</v>
          </cell>
          <cell r="BB28">
            <v>0</v>
          </cell>
          <cell r="BC28">
            <v>0</v>
          </cell>
          <cell r="BD28">
            <v>648</v>
          </cell>
          <cell r="BE28">
            <v>0</v>
          </cell>
          <cell r="BF28">
            <v>0</v>
          </cell>
          <cell r="BG28">
            <v>0</v>
          </cell>
          <cell r="BH28">
            <v>0</v>
          </cell>
          <cell r="BI28">
            <v>0</v>
          </cell>
          <cell r="BJ28">
            <v>0</v>
          </cell>
          <cell r="BK28">
            <v>0</v>
          </cell>
          <cell r="BL28">
            <v>0</v>
          </cell>
          <cell r="BM28">
            <v>0</v>
          </cell>
          <cell r="BN28">
            <v>0</v>
          </cell>
          <cell r="BO28">
            <v>0</v>
          </cell>
        </row>
        <row r="29">
          <cell r="B29">
            <v>2000</v>
          </cell>
          <cell r="C29" t="str">
            <v>Travanj</v>
          </cell>
          <cell r="D29">
            <v>39461</v>
          </cell>
          <cell r="E29">
            <v>0</v>
          </cell>
          <cell r="F29">
            <v>279361</v>
          </cell>
          <cell r="G29">
            <v>0</v>
          </cell>
          <cell r="H29">
            <v>0</v>
          </cell>
          <cell r="I29">
            <v>0</v>
          </cell>
          <cell r="J29">
            <v>221204</v>
          </cell>
          <cell r="K29">
            <v>0</v>
          </cell>
          <cell r="L29">
            <v>1937273</v>
          </cell>
          <cell r="M29">
            <v>0</v>
          </cell>
          <cell r="N29">
            <v>11906730</v>
          </cell>
          <cell r="O29">
            <v>0</v>
          </cell>
          <cell r="P29">
            <v>3500585</v>
          </cell>
          <cell r="Q29">
            <v>0</v>
          </cell>
          <cell r="R29">
            <v>25935774.800000001</v>
          </cell>
          <cell r="S29">
            <v>0</v>
          </cell>
          <cell r="T29" t="e">
            <v>#DIV/0!</v>
          </cell>
          <cell r="U29" t="e">
            <v>#DIV/0!</v>
          </cell>
          <cell r="V29">
            <v>42.621303617899422</v>
          </cell>
          <cell r="W29" t="e">
            <v>#DIV/0!</v>
          </cell>
          <cell r="X29" t="e">
            <v>#DIV/0!</v>
          </cell>
          <cell r="Y29" t="e">
            <v>#DIV/0!</v>
          </cell>
          <cell r="Z29">
            <v>92.839640465204525</v>
          </cell>
          <cell r="AA29" t="e">
            <v>#DIV/0!</v>
          </cell>
          <cell r="AB29">
            <v>25960</v>
          </cell>
          <cell r="AC29">
            <v>0</v>
          </cell>
          <cell r="AD29">
            <v>188627</v>
          </cell>
          <cell r="AE29">
            <v>0</v>
          </cell>
          <cell r="AF29" t="e">
            <v>#DIV/0!</v>
          </cell>
          <cell r="AG29" t="e">
            <v>#DIV/0!</v>
          </cell>
          <cell r="AH29">
            <v>0.67520878003729945</v>
          </cell>
          <cell r="AI29" t="e">
            <v>#DIV/0!</v>
          </cell>
          <cell r="AJ29">
            <v>89162</v>
          </cell>
          <cell r="AK29">
            <v>0</v>
          </cell>
          <cell r="AL29">
            <v>765633</v>
          </cell>
          <cell r="AM29">
            <v>0</v>
          </cell>
          <cell r="AN29" t="e">
            <v>#DIV/0!</v>
          </cell>
          <cell r="AO29" t="e">
            <v>#DIV/0!</v>
          </cell>
          <cell r="AP29">
            <v>3461.2077539285006</v>
          </cell>
          <cell r="AQ29" t="e">
            <v>#DIV/0!</v>
          </cell>
          <cell r="AR29">
            <v>2856</v>
          </cell>
          <cell r="AS29">
            <v>0</v>
          </cell>
          <cell r="AT29">
            <v>41298</v>
          </cell>
          <cell r="AU29">
            <v>0</v>
          </cell>
          <cell r="AV29" t="e">
            <v>#DIV/0!</v>
          </cell>
          <cell r="AW29" t="e">
            <v>#DIV/0!</v>
          </cell>
          <cell r="AX29">
            <v>5.3939681283330265E-2</v>
          </cell>
          <cell r="AY29" t="e">
            <v>#DIV/0!</v>
          </cell>
          <cell r="AZ29">
            <v>27.81</v>
          </cell>
          <cell r="BA29">
            <v>0</v>
          </cell>
          <cell r="BB29">
            <v>0</v>
          </cell>
          <cell r="BC29">
            <v>0</v>
          </cell>
          <cell r="BD29">
            <v>2188</v>
          </cell>
          <cell r="BE29">
            <v>0</v>
          </cell>
          <cell r="BF29">
            <v>0</v>
          </cell>
          <cell r="BG29">
            <v>0</v>
          </cell>
          <cell r="BH29">
            <v>0</v>
          </cell>
          <cell r="BI29">
            <v>0</v>
          </cell>
          <cell r="BJ29">
            <v>0</v>
          </cell>
          <cell r="BK29">
            <v>0</v>
          </cell>
          <cell r="BL29">
            <v>0</v>
          </cell>
          <cell r="BM29">
            <v>0</v>
          </cell>
          <cell r="BN29">
            <v>0</v>
          </cell>
          <cell r="BO29">
            <v>0</v>
          </cell>
        </row>
        <row r="30">
          <cell r="B30">
            <v>2000</v>
          </cell>
          <cell r="C30" t="str">
            <v>Svibanj</v>
          </cell>
          <cell r="D30">
            <v>44864</v>
          </cell>
          <cell r="E30">
            <v>0</v>
          </cell>
          <cell r="F30">
            <v>231125</v>
          </cell>
          <cell r="G30">
            <v>0</v>
          </cell>
          <cell r="H30">
            <v>0</v>
          </cell>
          <cell r="I30">
            <v>0</v>
          </cell>
          <cell r="J30">
            <v>188704</v>
          </cell>
          <cell r="K30">
            <v>0</v>
          </cell>
          <cell r="L30">
            <v>2097760</v>
          </cell>
          <cell r="M30">
            <v>0</v>
          </cell>
          <cell r="N30">
            <v>9835650</v>
          </cell>
          <cell r="O30">
            <v>0</v>
          </cell>
          <cell r="P30">
            <v>3828578</v>
          </cell>
          <cell r="Q30">
            <v>0</v>
          </cell>
          <cell r="R30">
            <v>21507710</v>
          </cell>
          <cell r="S30">
            <v>0</v>
          </cell>
          <cell r="T30" t="e">
            <v>#DIV/0!</v>
          </cell>
          <cell r="U30" t="e">
            <v>#DIV/0!</v>
          </cell>
          <cell r="V30">
            <v>42.555543537047051</v>
          </cell>
          <cell r="W30" t="e">
            <v>#DIV/0!</v>
          </cell>
          <cell r="X30" t="e">
            <v>#DIV/0!</v>
          </cell>
          <cell r="Y30" t="e">
            <v>#DIV/0!</v>
          </cell>
          <cell r="Z30">
            <v>93.056614386154678</v>
          </cell>
          <cell r="AA30" t="e">
            <v>#DIV/0!</v>
          </cell>
          <cell r="AB30">
            <v>30733</v>
          </cell>
          <cell r="AC30">
            <v>0</v>
          </cell>
          <cell r="AD30">
            <v>156356</v>
          </cell>
          <cell r="AE30">
            <v>0</v>
          </cell>
          <cell r="AF30" t="e">
            <v>#DIV/0!</v>
          </cell>
          <cell r="AG30" t="e">
            <v>#DIV/0!</v>
          </cell>
          <cell r="AH30">
            <v>0.67649972958355864</v>
          </cell>
          <cell r="AI30" t="e">
            <v>#DIV/0!</v>
          </cell>
          <cell r="AJ30">
            <v>118611</v>
          </cell>
          <cell r="AK30">
            <v>0</v>
          </cell>
          <cell r="AL30">
            <v>651772</v>
          </cell>
          <cell r="AM30">
            <v>0</v>
          </cell>
          <cell r="AN30" t="e">
            <v>#DIV/0!</v>
          </cell>
          <cell r="AO30" t="e">
            <v>#DIV/0!</v>
          </cell>
          <cell r="AP30">
            <v>3453.9384432762422</v>
          </cell>
          <cell r="AQ30" t="e">
            <v>#DIV/0!</v>
          </cell>
          <cell r="AR30">
            <v>7797</v>
          </cell>
          <cell r="AS30">
            <v>0</v>
          </cell>
          <cell r="AT30">
            <v>31951</v>
          </cell>
          <cell r="AU30">
            <v>0</v>
          </cell>
          <cell r="AV30" t="e">
            <v>#DIV/0!</v>
          </cell>
          <cell r="AW30" t="e">
            <v>#DIV/0!</v>
          </cell>
          <cell r="AX30">
            <v>4.9021743799979131E-2</v>
          </cell>
          <cell r="AY30" t="e">
            <v>#DIV/0!</v>
          </cell>
          <cell r="AZ30">
            <v>27.85</v>
          </cell>
          <cell r="BA30">
            <v>0</v>
          </cell>
          <cell r="BB30">
            <v>0</v>
          </cell>
          <cell r="BC30">
            <v>0</v>
          </cell>
          <cell r="BD30">
            <v>1979</v>
          </cell>
          <cell r="BE30">
            <v>0</v>
          </cell>
          <cell r="BF30">
            <v>0</v>
          </cell>
          <cell r="BG30">
            <v>0</v>
          </cell>
          <cell r="BH30">
            <v>382.32</v>
          </cell>
          <cell r="BI30">
            <v>0</v>
          </cell>
          <cell r="BJ30">
            <v>0</v>
          </cell>
          <cell r="BK30">
            <v>0</v>
          </cell>
          <cell r="BL30">
            <v>0</v>
          </cell>
          <cell r="BM30">
            <v>0</v>
          </cell>
          <cell r="BN30">
            <v>0</v>
          </cell>
          <cell r="BO30">
            <v>0</v>
          </cell>
        </row>
        <row r="31">
          <cell r="B31">
            <v>2000</v>
          </cell>
          <cell r="C31" t="str">
            <v>Lipanj</v>
          </cell>
          <cell r="D31">
            <v>37630</v>
          </cell>
          <cell r="E31">
            <v>0</v>
          </cell>
          <cell r="F31">
            <v>189329</v>
          </cell>
          <cell r="G31">
            <v>0</v>
          </cell>
          <cell r="H31">
            <v>0</v>
          </cell>
          <cell r="I31">
            <v>0</v>
          </cell>
          <cell r="J31">
            <v>153274</v>
          </cell>
          <cell r="K31">
            <v>0</v>
          </cell>
          <cell r="L31">
            <v>1683000</v>
          </cell>
          <cell r="M31">
            <v>0</v>
          </cell>
          <cell r="N31">
            <v>8110268</v>
          </cell>
          <cell r="O31">
            <v>0</v>
          </cell>
          <cell r="P31">
            <v>3152604</v>
          </cell>
          <cell r="Q31">
            <v>0</v>
          </cell>
          <cell r="R31">
            <v>17695914.800000001</v>
          </cell>
          <cell r="S31">
            <v>0</v>
          </cell>
          <cell r="T31" t="e">
            <v>#DIV/0!</v>
          </cell>
          <cell r="U31" t="e">
            <v>#DIV/0!</v>
          </cell>
          <cell r="V31">
            <v>42.836902957285993</v>
          </cell>
          <cell r="W31" t="e">
            <v>#DIV/0!</v>
          </cell>
          <cell r="X31" t="e">
            <v>#DIV/0!</v>
          </cell>
          <cell r="Y31" t="e">
            <v>#DIV/0!</v>
          </cell>
          <cell r="Z31">
            <v>93.466477929952632</v>
          </cell>
          <cell r="AA31" t="e">
            <v>#DIV/0!</v>
          </cell>
          <cell r="AB31">
            <v>25653</v>
          </cell>
          <cell r="AC31">
            <v>0</v>
          </cell>
          <cell r="AD31">
            <v>127817</v>
          </cell>
          <cell r="AE31">
            <v>0</v>
          </cell>
          <cell r="AF31" t="e">
            <v>#DIV/0!</v>
          </cell>
          <cell r="AG31" t="e">
            <v>#DIV/0!</v>
          </cell>
          <cell r="AH31">
            <v>0.67510524008472028</v>
          </cell>
          <cell r="AI31" t="e">
            <v>#DIV/0!</v>
          </cell>
          <cell r="AJ31">
            <v>109947</v>
          </cell>
          <cell r="AK31">
            <v>0</v>
          </cell>
          <cell r="AL31">
            <v>527348</v>
          </cell>
          <cell r="AM31">
            <v>0</v>
          </cell>
          <cell r="AN31" t="e">
            <v>#DIV/0!</v>
          </cell>
          <cell r="AO31" t="e">
            <v>#DIV/0!</v>
          </cell>
          <cell r="AP31">
            <v>3440.5574330936752</v>
          </cell>
          <cell r="AQ31" t="e">
            <v>#DIV/0!</v>
          </cell>
          <cell r="AR31">
            <v>1159</v>
          </cell>
          <cell r="AS31">
            <v>0</v>
          </cell>
          <cell r="AT31">
            <v>28922</v>
          </cell>
          <cell r="AU31">
            <v>0</v>
          </cell>
          <cell r="AV31" t="e">
            <v>#DIV/0!</v>
          </cell>
          <cell r="AW31" t="e">
            <v>#DIV/0!</v>
          </cell>
          <cell r="AX31">
            <v>5.4844239477536652E-2</v>
          </cell>
          <cell r="AY31" t="e">
            <v>#DIV/0!</v>
          </cell>
          <cell r="AZ31">
            <v>1318</v>
          </cell>
          <cell r="BA31">
            <v>1318</v>
          </cell>
          <cell r="BB31">
            <v>1318</v>
          </cell>
          <cell r="BC31">
            <v>1318</v>
          </cell>
          <cell r="BD31">
            <v>2117</v>
          </cell>
          <cell r="BE31">
            <v>2117</v>
          </cell>
          <cell r="BF31">
            <v>2117</v>
          </cell>
          <cell r="BG31">
            <v>2117</v>
          </cell>
          <cell r="BH31">
            <v>141.1</v>
          </cell>
          <cell r="BI31">
            <v>141.1</v>
          </cell>
          <cell r="BJ31">
            <v>141.1</v>
          </cell>
          <cell r="BK31">
            <v>141.1</v>
          </cell>
          <cell r="BL31">
            <v>3576.1</v>
          </cell>
          <cell r="BM31">
            <v>3576.1</v>
          </cell>
          <cell r="BN31">
            <v>3576.1</v>
          </cell>
          <cell r="BO31">
            <v>3576.1</v>
          </cell>
        </row>
        <row r="32">
          <cell r="B32">
            <v>2000</v>
          </cell>
          <cell r="C32" t="str">
            <v>Srpanj</v>
          </cell>
          <cell r="D32">
            <v>37128</v>
          </cell>
          <cell r="E32">
            <v>0</v>
          </cell>
          <cell r="F32">
            <v>146008</v>
          </cell>
          <cell r="G32">
            <v>0</v>
          </cell>
          <cell r="H32">
            <v>0</v>
          </cell>
          <cell r="I32">
            <v>0</v>
          </cell>
          <cell r="J32">
            <v>116568</v>
          </cell>
          <cell r="K32">
            <v>0</v>
          </cell>
          <cell r="L32">
            <v>1647970</v>
          </cell>
          <cell r="M32">
            <v>0</v>
          </cell>
          <cell r="N32">
            <v>6331208</v>
          </cell>
          <cell r="O32">
            <v>0</v>
          </cell>
          <cell r="P32">
            <v>3091871</v>
          </cell>
          <cell r="Q32">
            <v>0</v>
          </cell>
          <cell r="R32">
            <v>13836013.699999999</v>
          </cell>
          <cell r="S32">
            <v>0</v>
          </cell>
          <cell r="T32" t="e">
            <v>#DIV/0!</v>
          </cell>
          <cell r="U32" t="e">
            <v>#DIV/0!</v>
          </cell>
          <cell r="V32">
            <v>43.362062352747792</v>
          </cell>
          <cell r="W32" t="e">
            <v>#DIV/0!</v>
          </cell>
          <cell r="X32" t="e">
            <v>#DIV/0!</v>
          </cell>
          <cell r="Y32" t="e">
            <v>#DIV/0!</v>
          </cell>
          <cell r="Z32">
            <v>94.762024683578971</v>
          </cell>
          <cell r="AA32" t="e">
            <v>#DIV/0!</v>
          </cell>
          <cell r="AB32">
            <v>24398</v>
          </cell>
          <cell r="AC32">
            <v>0</v>
          </cell>
          <cell r="AD32">
            <v>98582</v>
          </cell>
          <cell r="AE32">
            <v>0</v>
          </cell>
          <cell r="AF32" t="e">
            <v>#DIV/0!</v>
          </cell>
          <cell r="AG32" t="e">
            <v>#DIV/0!</v>
          </cell>
          <cell r="AH32">
            <v>0.67518218179825762</v>
          </cell>
          <cell r="AI32" t="e">
            <v>#DIV/0!</v>
          </cell>
          <cell r="AJ32">
            <v>132426</v>
          </cell>
          <cell r="AK32">
            <v>0</v>
          </cell>
          <cell r="AL32">
            <v>397986</v>
          </cell>
          <cell r="AM32">
            <v>0</v>
          </cell>
          <cell r="AN32" t="e">
            <v>#DIV/0!</v>
          </cell>
          <cell r="AO32" t="e">
            <v>#DIV/0!</v>
          </cell>
          <cell r="AP32">
            <v>3414.1960057648753</v>
          </cell>
          <cell r="AQ32" t="e">
            <v>#DIV/0!</v>
          </cell>
          <cell r="AR32">
            <v>1500</v>
          </cell>
          <cell r="AS32">
            <v>0</v>
          </cell>
          <cell r="AT32">
            <v>26198</v>
          </cell>
          <cell r="AU32">
            <v>0</v>
          </cell>
          <cell r="AV32" t="e">
            <v>#DIV/0!</v>
          </cell>
          <cell r="AW32" t="e">
            <v>#DIV/0!</v>
          </cell>
          <cell r="AX32">
            <v>6.5826436105792668E-2</v>
          </cell>
          <cell r="AY32" t="e">
            <v>#DIV/0!</v>
          </cell>
          <cell r="AZ32">
            <v>922</v>
          </cell>
          <cell r="BA32">
            <v>1318</v>
          </cell>
          <cell r="BB32">
            <v>1318</v>
          </cell>
          <cell r="BC32">
            <v>1318</v>
          </cell>
          <cell r="BD32">
            <v>2784.57</v>
          </cell>
          <cell r="BE32">
            <v>2117</v>
          </cell>
          <cell r="BF32">
            <v>2117</v>
          </cell>
          <cell r="BG32">
            <v>2117</v>
          </cell>
          <cell r="BH32">
            <v>262.8</v>
          </cell>
          <cell r="BI32">
            <v>141.1</v>
          </cell>
          <cell r="BJ32">
            <v>141.1</v>
          </cell>
          <cell r="BK32">
            <v>141.1</v>
          </cell>
          <cell r="BL32">
            <v>0</v>
          </cell>
          <cell r="BM32">
            <v>3576.1</v>
          </cell>
          <cell r="BN32">
            <v>3576.1</v>
          </cell>
          <cell r="BO32">
            <v>3576.1</v>
          </cell>
        </row>
        <row r="33">
          <cell r="B33">
            <v>2000</v>
          </cell>
          <cell r="C33" t="str">
            <v>Kolovoz</v>
          </cell>
          <cell r="D33">
            <v>35769</v>
          </cell>
          <cell r="E33">
            <v>0</v>
          </cell>
          <cell r="F33">
            <v>106333</v>
          </cell>
          <cell r="G33">
            <v>0</v>
          </cell>
          <cell r="H33">
            <v>0</v>
          </cell>
          <cell r="I33">
            <v>0</v>
          </cell>
          <cell r="J33">
            <v>83074</v>
          </cell>
          <cell r="K33">
            <v>0</v>
          </cell>
          <cell r="L33">
            <v>1489940</v>
          </cell>
          <cell r="M33">
            <v>0</v>
          </cell>
          <cell r="N33">
            <v>4688208</v>
          </cell>
          <cell r="O33">
            <v>0</v>
          </cell>
          <cell r="P33">
            <v>2933559</v>
          </cell>
          <cell r="Q33">
            <v>0</v>
          </cell>
          <cell r="R33">
            <v>10229556.199999999</v>
          </cell>
          <cell r="S33">
            <v>0</v>
          </cell>
          <cell r="T33" t="e">
            <v>#DIV/0!</v>
          </cell>
          <cell r="U33" t="e">
            <v>#DIV/0!</v>
          </cell>
          <cell r="V33">
            <v>44.089868620277805</v>
          </cell>
          <cell r="W33" t="e">
            <v>#DIV/0!</v>
          </cell>
          <cell r="X33" t="e">
            <v>#DIV/0!</v>
          </cell>
          <cell r="Y33" t="e">
            <v>#DIV/0!</v>
          </cell>
          <cell r="Z33">
            <v>96.203024460891726</v>
          </cell>
          <cell r="AA33" t="e">
            <v>#DIV/0!</v>
          </cell>
          <cell r="AB33">
            <v>24102</v>
          </cell>
          <cell r="AC33">
            <v>0</v>
          </cell>
          <cell r="AD33">
            <v>71691</v>
          </cell>
          <cell r="AE33">
            <v>0</v>
          </cell>
          <cell r="AF33" t="e">
            <v>#DIV/0!</v>
          </cell>
          <cell r="AG33" t="e">
            <v>#DIV/0!</v>
          </cell>
          <cell r="AH33">
            <v>0.67421214486565784</v>
          </cell>
          <cell r="AI33" t="e">
            <v>#DIV/0!</v>
          </cell>
          <cell r="AJ33">
            <v>139367</v>
          </cell>
          <cell r="AK33">
            <v>0</v>
          </cell>
          <cell r="AL33">
            <v>282532</v>
          </cell>
          <cell r="AM33">
            <v>0</v>
          </cell>
          <cell r="AN33" t="e">
            <v>#DIV/0!</v>
          </cell>
          <cell r="AO33" t="e">
            <v>#DIV/0!</v>
          </cell>
          <cell r="AP33">
            <v>3400.9678118304164</v>
          </cell>
          <cell r="AQ33" t="e">
            <v>#DIV/0!</v>
          </cell>
          <cell r="AR33">
            <v>11106</v>
          </cell>
          <cell r="AS33">
            <v>0</v>
          </cell>
          <cell r="AT33">
            <v>22184</v>
          </cell>
          <cell r="AU33">
            <v>0</v>
          </cell>
          <cell r="AV33" t="e">
            <v>#DIV/0!</v>
          </cell>
          <cell r="AW33" t="e">
            <v>#DIV/0!</v>
          </cell>
          <cell r="AX33">
            <v>7.8518539492871603E-2</v>
          </cell>
          <cell r="AY33" t="e">
            <v>#DIV/0!</v>
          </cell>
          <cell r="AZ33">
            <v>1245</v>
          </cell>
          <cell r="BA33">
            <v>1318</v>
          </cell>
          <cell r="BB33">
            <v>1318</v>
          </cell>
          <cell r="BC33">
            <v>1318</v>
          </cell>
          <cell r="BD33">
            <v>4261.6400000000003</v>
          </cell>
          <cell r="BE33">
            <v>2117</v>
          </cell>
          <cell r="BF33">
            <v>2117</v>
          </cell>
          <cell r="BG33">
            <v>2117</v>
          </cell>
          <cell r="BH33">
            <v>397.88</v>
          </cell>
          <cell r="BI33">
            <v>141.1</v>
          </cell>
          <cell r="BJ33">
            <v>141.1</v>
          </cell>
          <cell r="BK33">
            <v>141.1</v>
          </cell>
          <cell r="BL33">
            <v>0</v>
          </cell>
          <cell r="BM33">
            <v>3576.1</v>
          </cell>
          <cell r="BN33">
            <v>3576.1</v>
          </cell>
          <cell r="BO33">
            <v>3576.1</v>
          </cell>
        </row>
        <row r="34">
          <cell r="B34">
            <v>2000</v>
          </cell>
          <cell r="C34" t="str">
            <v>Rujan</v>
          </cell>
          <cell r="D34">
            <v>38722</v>
          </cell>
          <cell r="E34">
            <v>0</v>
          </cell>
          <cell r="F34">
            <v>62701</v>
          </cell>
          <cell r="G34">
            <v>0</v>
          </cell>
          <cell r="H34">
            <v>0</v>
          </cell>
          <cell r="I34">
            <v>0</v>
          </cell>
          <cell r="J34">
            <v>54295</v>
          </cell>
          <cell r="K34">
            <v>0</v>
          </cell>
          <cell r="L34">
            <v>1672000</v>
          </cell>
          <cell r="M34">
            <v>0</v>
          </cell>
          <cell r="N34">
            <v>2827192</v>
          </cell>
          <cell r="O34">
            <v>0</v>
          </cell>
          <cell r="P34">
            <v>3358359</v>
          </cell>
          <cell r="Q34">
            <v>0</v>
          </cell>
          <cell r="R34">
            <v>6080153</v>
          </cell>
          <cell r="S34">
            <v>0</v>
          </cell>
          <cell r="T34" t="e">
            <v>#DIV/0!</v>
          </cell>
          <cell r="U34" t="e">
            <v>#DIV/0!</v>
          </cell>
          <cell r="V34">
            <v>45.090062359452006</v>
          </cell>
          <cell r="W34" t="e">
            <v>#DIV/0!</v>
          </cell>
          <cell r="X34" t="e">
            <v>#DIV/0!</v>
          </cell>
          <cell r="Y34" t="e">
            <v>#DIV/0!</v>
          </cell>
          <cell r="Z34">
            <v>96.970590580692487</v>
          </cell>
          <cell r="AA34" t="e">
            <v>#DIV/0!</v>
          </cell>
          <cell r="AB34">
            <v>26221</v>
          </cell>
          <cell r="AC34">
            <v>0</v>
          </cell>
          <cell r="AD34">
            <v>42049</v>
          </cell>
          <cell r="AE34">
            <v>0</v>
          </cell>
          <cell r="AF34" t="e">
            <v>#DIV/0!</v>
          </cell>
          <cell r="AG34" t="e">
            <v>#DIV/0!</v>
          </cell>
          <cell r="AH34">
            <v>0.6706272627230826</v>
          </cell>
          <cell r="AI34" t="e">
            <v>#DIV/0!</v>
          </cell>
          <cell r="AJ34">
            <v>112812</v>
          </cell>
          <cell r="AK34">
            <v>0</v>
          </cell>
          <cell r="AL34">
            <v>185062</v>
          </cell>
          <cell r="AM34">
            <v>0</v>
          </cell>
          <cell r="AN34" t="e">
            <v>#DIV/0!</v>
          </cell>
          <cell r="AO34" t="e">
            <v>#DIV/0!</v>
          </cell>
          <cell r="AP34">
            <v>3408.4538171102313</v>
          </cell>
          <cell r="AQ34" t="e">
            <v>#DIV/0!</v>
          </cell>
          <cell r="AR34">
            <v>5486</v>
          </cell>
          <cell r="AS34">
            <v>0</v>
          </cell>
          <cell r="AT34">
            <v>14529</v>
          </cell>
          <cell r="AU34">
            <v>0</v>
          </cell>
          <cell r="AV34" t="e">
            <v>#DIV/0!</v>
          </cell>
          <cell r="AW34" t="e">
            <v>#DIV/0!</v>
          </cell>
          <cell r="AX34">
            <v>7.8508824069771208E-2</v>
          </cell>
          <cell r="AY34" t="e">
            <v>#DIV/0!</v>
          </cell>
          <cell r="AZ34">
            <v>1290</v>
          </cell>
          <cell r="BA34">
            <v>0</v>
          </cell>
          <cell r="BB34">
            <v>1318</v>
          </cell>
          <cell r="BC34">
            <v>1318</v>
          </cell>
          <cell r="BD34">
            <v>2876.2150000000001</v>
          </cell>
          <cell r="BE34">
            <v>0</v>
          </cell>
          <cell r="BF34">
            <v>2117</v>
          </cell>
          <cell r="BG34">
            <v>2117</v>
          </cell>
          <cell r="BH34">
            <v>629.5</v>
          </cell>
          <cell r="BI34">
            <v>0</v>
          </cell>
          <cell r="BJ34">
            <v>141.1</v>
          </cell>
          <cell r="BK34">
            <v>141.1</v>
          </cell>
          <cell r="BL34">
            <v>0</v>
          </cell>
          <cell r="BM34">
            <v>0</v>
          </cell>
          <cell r="BN34">
            <v>3576.1</v>
          </cell>
          <cell r="BO34">
            <v>3576.1</v>
          </cell>
        </row>
        <row r="35">
          <cell r="B35">
            <v>2000</v>
          </cell>
          <cell r="C35" t="str">
            <v>Listopad</v>
          </cell>
          <cell r="D35">
            <v>39957</v>
          </cell>
          <cell r="E35">
            <v>0</v>
          </cell>
          <cell r="F35">
            <v>23086</v>
          </cell>
          <cell r="G35">
            <v>0</v>
          </cell>
          <cell r="H35">
            <v>0</v>
          </cell>
          <cell r="I35">
            <v>0</v>
          </cell>
          <cell r="J35">
            <v>25902</v>
          </cell>
          <cell r="K35">
            <v>0</v>
          </cell>
          <cell r="L35">
            <v>1771920</v>
          </cell>
          <cell r="M35">
            <v>0</v>
          </cell>
          <cell r="N35">
            <v>1158055</v>
          </cell>
          <cell r="O35">
            <v>0</v>
          </cell>
          <cell r="P35">
            <v>3432306</v>
          </cell>
          <cell r="Q35">
            <v>0</v>
          </cell>
          <cell r="R35">
            <v>2435573</v>
          </cell>
          <cell r="S35">
            <v>0</v>
          </cell>
          <cell r="T35" t="e">
            <v>#DIV/0!</v>
          </cell>
          <cell r="U35" t="e">
            <v>#DIV/0!</v>
          </cell>
          <cell r="V35">
            <v>50.162652689941957</v>
          </cell>
          <cell r="W35" t="e">
            <v>#DIV/0!</v>
          </cell>
          <cell r="X35" t="e">
            <v>#DIV/0!</v>
          </cell>
          <cell r="Y35" t="e">
            <v>#DIV/0!</v>
          </cell>
          <cell r="Z35">
            <v>105.5</v>
          </cell>
          <cell r="AA35" t="e">
            <v>#DIV/0!</v>
          </cell>
          <cell r="AB35">
            <v>27674</v>
          </cell>
          <cell r="AC35">
            <v>0</v>
          </cell>
          <cell r="AD35">
            <v>15050</v>
          </cell>
          <cell r="AE35">
            <v>0</v>
          </cell>
          <cell r="AF35" t="e">
            <v>#DIV/0!</v>
          </cell>
          <cell r="AG35" t="e">
            <v>#DIV/0!</v>
          </cell>
          <cell r="AH35">
            <v>0.6519102486355367</v>
          </cell>
          <cell r="AI35" t="e">
            <v>#DIV/0!</v>
          </cell>
          <cell r="AJ35">
            <v>129326</v>
          </cell>
          <cell r="AK35">
            <v>0</v>
          </cell>
          <cell r="AL35">
            <v>86042</v>
          </cell>
          <cell r="AM35">
            <v>0</v>
          </cell>
          <cell r="AN35" t="e">
            <v>#DIV/0!</v>
          </cell>
          <cell r="AO35" t="e">
            <v>#DIV/0!</v>
          </cell>
          <cell r="AP35">
            <v>3321.8284302370475</v>
          </cell>
          <cell r="AQ35" t="e">
            <v>#DIV/0!</v>
          </cell>
          <cell r="AR35">
            <v>4676</v>
          </cell>
          <cell r="AS35">
            <v>0</v>
          </cell>
          <cell r="AT35">
            <v>5309</v>
          </cell>
          <cell r="AU35">
            <v>0</v>
          </cell>
          <cell r="AV35" t="e">
            <v>#DIV/0!</v>
          </cell>
          <cell r="AW35" t="e">
            <v>#DIV/0!</v>
          </cell>
          <cell r="AX35">
            <v>6.1702424397387323E-2</v>
          </cell>
          <cell r="AY35" t="e">
            <v>#DIV/0!</v>
          </cell>
          <cell r="AZ35">
            <v>1092</v>
          </cell>
          <cell r="BA35">
            <v>0</v>
          </cell>
          <cell r="BB35">
            <v>1318</v>
          </cell>
          <cell r="BC35">
            <v>1318</v>
          </cell>
          <cell r="BD35">
            <v>979</v>
          </cell>
          <cell r="BE35">
            <v>0</v>
          </cell>
          <cell r="BF35">
            <v>2117</v>
          </cell>
          <cell r="BG35">
            <v>2117</v>
          </cell>
          <cell r="BH35">
            <v>238</v>
          </cell>
          <cell r="BI35">
            <v>0</v>
          </cell>
          <cell r="BJ35">
            <v>141.1</v>
          </cell>
          <cell r="BK35">
            <v>141.1</v>
          </cell>
          <cell r="BL35">
            <v>0</v>
          </cell>
          <cell r="BM35">
            <v>0</v>
          </cell>
          <cell r="BN35">
            <v>3576.1</v>
          </cell>
          <cell r="BO35">
            <v>3576.1</v>
          </cell>
        </row>
        <row r="36">
          <cell r="B36">
            <v>2000</v>
          </cell>
          <cell r="C36" t="str">
            <v>Studeni</v>
          </cell>
          <cell r="D36">
            <v>29761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1505679</v>
          </cell>
          <cell r="M36">
            <v>0</v>
          </cell>
          <cell r="N36">
            <v>0</v>
          </cell>
          <cell r="O36">
            <v>0</v>
          </cell>
          <cell r="P36">
            <v>2814498</v>
          </cell>
          <cell r="Q36">
            <v>0</v>
          </cell>
          <cell r="R36">
            <v>0</v>
          </cell>
          <cell r="S36">
            <v>0</v>
          </cell>
          <cell r="T36" t="e">
            <v>#DIV/0!</v>
          </cell>
          <cell r="U36" t="e">
            <v>#DIV/0!</v>
          </cell>
          <cell r="V36" t="e">
            <v>#DIV/0!</v>
          </cell>
          <cell r="W36" t="e">
            <v>#DIV/0!</v>
          </cell>
          <cell r="X36" t="e">
            <v>#DIV/0!</v>
          </cell>
          <cell r="Y36" t="e">
            <v>#DIV/0!</v>
          </cell>
          <cell r="Z36" t="e">
            <v>#DIV/0!</v>
          </cell>
          <cell r="AA36" t="e">
            <v>#DIV/0!</v>
          </cell>
          <cell r="AB36">
            <v>20949</v>
          </cell>
          <cell r="AC36">
            <v>0</v>
          </cell>
          <cell r="AD36">
            <v>0</v>
          </cell>
          <cell r="AE36">
            <v>0</v>
          </cell>
          <cell r="AF36" t="e">
            <v>#DIV/0!</v>
          </cell>
          <cell r="AG36" t="e">
            <v>#DIV/0!</v>
          </cell>
          <cell r="AH36" t="e">
            <v>#DIV/0!</v>
          </cell>
          <cell r="AI36" t="e">
            <v>#DIV/0!</v>
          </cell>
          <cell r="AJ36">
            <v>126975</v>
          </cell>
          <cell r="AK36">
            <v>0</v>
          </cell>
          <cell r="AL36">
            <v>0</v>
          </cell>
          <cell r="AM36">
            <v>0</v>
          </cell>
          <cell r="AN36" t="e">
            <v>#DIV/0!</v>
          </cell>
          <cell r="AO36" t="e">
            <v>#DIV/0!</v>
          </cell>
          <cell r="AP36" t="e">
            <v>#DIV/0!</v>
          </cell>
          <cell r="AQ36" t="e">
            <v>#DIV/0!</v>
          </cell>
          <cell r="AR36">
            <v>7287</v>
          </cell>
          <cell r="AS36">
            <v>0</v>
          </cell>
          <cell r="AT36">
            <v>0</v>
          </cell>
          <cell r="AU36">
            <v>0</v>
          </cell>
          <cell r="AV36" t="e">
            <v>#DIV/0!</v>
          </cell>
          <cell r="AW36" t="e">
            <v>#DIV/0!</v>
          </cell>
          <cell r="AX36" t="e">
            <v>#DIV/0!</v>
          </cell>
          <cell r="AY36" t="e">
            <v>#DIV/0!</v>
          </cell>
          <cell r="AZ36">
            <v>434</v>
          </cell>
          <cell r="BA36">
            <v>0</v>
          </cell>
          <cell r="BB36">
            <v>1318</v>
          </cell>
          <cell r="BC36">
            <v>1318</v>
          </cell>
          <cell r="BD36">
            <v>1962.92</v>
          </cell>
          <cell r="BE36">
            <v>0</v>
          </cell>
          <cell r="BF36">
            <v>2117</v>
          </cell>
          <cell r="BG36">
            <v>2117</v>
          </cell>
          <cell r="BH36">
            <v>411.02</v>
          </cell>
          <cell r="BI36">
            <v>0</v>
          </cell>
          <cell r="BJ36">
            <v>141.1</v>
          </cell>
          <cell r="BK36">
            <v>141.1</v>
          </cell>
          <cell r="BL36">
            <v>0</v>
          </cell>
          <cell r="BM36">
            <v>0</v>
          </cell>
          <cell r="BN36">
            <v>3576.1</v>
          </cell>
          <cell r="BO36">
            <v>3576.1</v>
          </cell>
        </row>
        <row r="37">
          <cell r="B37">
            <v>2000</v>
          </cell>
          <cell r="C37" t="str">
            <v>Prosinac</v>
          </cell>
          <cell r="D37">
            <v>24143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995000</v>
          </cell>
          <cell r="M37">
            <v>0</v>
          </cell>
          <cell r="N37">
            <v>0</v>
          </cell>
          <cell r="O37">
            <v>0</v>
          </cell>
          <cell r="P37">
            <v>2175767</v>
          </cell>
          <cell r="Q37">
            <v>0</v>
          </cell>
          <cell r="R37">
            <v>0</v>
          </cell>
          <cell r="S37">
            <v>0</v>
          </cell>
          <cell r="T37" t="e">
            <v>#DIV/0!</v>
          </cell>
          <cell r="U37" t="e">
            <v>#DIV/0!</v>
          </cell>
          <cell r="V37" t="e">
            <v>#DIV/0!</v>
          </cell>
          <cell r="W37" t="e">
            <v>#DIV/0!</v>
          </cell>
          <cell r="X37" t="e">
            <v>#DIV/0!</v>
          </cell>
          <cell r="Y37" t="e">
            <v>#DIV/0!</v>
          </cell>
          <cell r="Z37" t="e">
            <v>#DIV/0!</v>
          </cell>
          <cell r="AA37" t="e">
            <v>#DIV/0!</v>
          </cell>
          <cell r="AB37">
            <v>17507</v>
          </cell>
          <cell r="AC37">
            <v>0</v>
          </cell>
          <cell r="AD37">
            <v>0</v>
          </cell>
          <cell r="AE37">
            <v>0</v>
          </cell>
          <cell r="AF37" t="e">
            <v>#DIV/0!</v>
          </cell>
          <cell r="AG37" t="e">
            <v>#DIV/0!</v>
          </cell>
          <cell r="AH37" t="e">
            <v>#DIV/0!</v>
          </cell>
          <cell r="AI37" t="e">
            <v>#DIV/0!</v>
          </cell>
          <cell r="AJ37">
            <v>106533</v>
          </cell>
          <cell r="AK37">
            <v>0</v>
          </cell>
          <cell r="AL37">
            <v>0</v>
          </cell>
          <cell r="AM37">
            <v>0</v>
          </cell>
          <cell r="AN37" t="e">
            <v>#DIV/0!</v>
          </cell>
          <cell r="AO37" t="e">
            <v>#DIV/0!</v>
          </cell>
          <cell r="AP37" t="e">
            <v>#DIV/0!</v>
          </cell>
          <cell r="AQ37" t="e">
            <v>#DIV/0!</v>
          </cell>
          <cell r="AR37">
            <v>7060</v>
          </cell>
          <cell r="AS37">
            <v>0</v>
          </cell>
          <cell r="AT37">
            <v>0</v>
          </cell>
          <cell r="AU37">
            <v>0</v>
          </cell>
          <cell r="AV37" t="e">
            <v>#DIV/0!</v>
          </cell>
          <cell r="AW37" t="e">
            <v>#DIV/0!</v>
          </cell>
          <cell r="AX37" t="e">
            <v>#DIV/0!</v>
          </cell>
          <cell r="AY37" t="e">
            <v>#DIV/0!</v>
          </cell>
          <cell r="AZ37">
            <v>16</v>
          </cell>
          <cell r="BA37">
            <v>0</v>
          </cell>
          <cell r="BB37">
            <v>1318</v>
          </cell>
          <cell r="BC37">
            <v>1318</v>
          </cell>
          <cell r="BD37">
            <v>1957.6</v>
          </cell>
          <cell r="BE37">
            <v>0</v>
          </cell>
          <cell r="BF37">
            <v>2117</v>
          </cell>
          <cell r="BG37">
            <v>2117</v>
          </cell>
          <cell r="BH37">
            <v>17.84</v>
          </cell>
          <cell r="BI37">
            <v>0</v>
          </cell>
          <cell r="BJ37">
            <v>141.1</v>
          </cell>
          <cell r="BK37">
            <v>141.1</v>
          </cell>
          <cell r="BL37">
            <v>0</v>
          </cell>
          <cell r="BM37">
            <v>0</v>
          </cell>
          <cell r="BN37">
            <v>3576.1</v>
          </cell>
          <cell r="BO37">
            <v>3576.1</v>
          </cell>
        </row>
        <row r="38">
          <cell r="B38">
            <v>2001</v>
          </cell>
          <cell r="C38" t="str">
            <v>Siječanj</v>
          </cell>
          <cell r="D38">
            <v>11451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528894</v>
          </cell>
          <cell r="M38">
            <v>0</v>
          </cell>
          <cell r="N38">
            <v>0</v>
          </cell>
          <cell r="O38">
            <v>0</v>
          </cell>
          <cell r="P38">
            <v>1070554</v>
          </cell>
          <cell r="Q38">
            <v>0</v>
          </cell>
          <cell r="R38">
            <v>0</v>
          </cell>
          <cell r="S38">
            <v>0</v>
          </cell>
          <cell r="T38" t="e">
            <v>#DIV/0!</v>
          </cell>
          <cell r="U38" t="e">
            <v>#DIV/0!</v>
          </cell>
          <cell r="V38" t="e">
            <v>#DIV/0!</v>
          </cell>
          <cell r="W38" t="e">
            <v>#DIV/0!</v>
          </cell>
          <cell r="X38" t="e">
            <v>#DIV/0!</v>
          </cell>
          <cell r="Y38" t="e">
            <v>#DIV/0!</v>
          </cell>
          <cell r="Z38" t="e">
            <v>#DIV/0!</v>
          </cell>
          <cell r="AA38" t="e">
            <v>#DIV/0!</v>
          </cell>
          <cell r="AB38">
            <v>7798</v>
          </cell>
          <cell r="AC38">
            <v>0</v>
          </cell>
          <cell r="AD38">
            <v>0</v>
          </cell>
          <cell r="AE38">
            <v>0</v>
          </cell>
          <cell r="AF38" t="e">
            <v>#DIV/0!</v>
          </cell>
          <cell r="AG38" t="e">
            <v>#DIV/0!</v>
          </cell>
          <cell r="AH38" t="e">
            <v>#DIV/0!</v>
          </cell>
          <cell r="AI38" t="e">
            <v>#DIV/0!</v>
          </cell>
          <cell r="AJ38">
            <v>28181</v>
          </cell>
          <cell r="AK38">
            <v>0</v>
          </cell>
          <cell r="AL38">
            <v>0</v>
          </cell>
          <cell r="AM38">
            <v>0</v>
          </cell>
          <cell r="AN38" t="e">
            <v>#DIV/0!</v>
          </cell>
          <cell r="AO38" t="e">
            <v>#DIV/0!</v>
          </cell>
          <cell r="AP38" t="e">
            <v>#DIV/0!</v>
          </cell>
          <cell r="AQ38" t="e">
            <v>#DIV/0!</v>
          </cell>
          <cell r="AR38">
            <v>1421</v>
          </cell>
          <cell r="AS38">
            <v>0</v>
          </cell>
          <cell r="AT38">
            <v>0</v>
          </cell>
          <cell r="AU38">
            <v>0</v>
          </cell>
          <cell r="AV38" t="e">
            <v>#DIV/0!</v>
          </cell>
          <cell r="AW38" t="e">
            <v>#DIV/0!</v>
          </cell>
          <cell r="AX38" t="e">
            <v>#DIV/0!</v>
          </cell>
          <cell r="AY38" t="e">
            <v>#DIV/0!</v>
          </cell>
          <cell r="AZ38">
            <v>441</v>
          </cell>
          <cell r="BA38">
            <v>0</v>
          </cell>
          <cell r="BB38">
            <v>1318</v>
          </cell>
          <cell r="BC38">
            <v>0</v>
          </cell>
          <cell r="BD38">
            <v>1146.18</v>
          </cell>
          <cell r="BE38">
            <v>0</v>
          </cell>
          <cell r="BF38">
            <v>2117</v>
          </cell>
          <cell r="BG38">
            <v>0</v>
          </cell>
          <cell r="BH38">
            <v>0</v>
          </cell>
          <cell r="BI38">
            <v>0</v>
          </cell>
          <cell r="BJ38">
            <v>141.1</v>
          </cell>
          <cell r="BK38">
            <v>0</v>
          </cell>
          <cell r="BL38">
            <v>0</v>
          </cell>
          <cell r="BM38">
            <v>0</v>
          </cell>
          <cell r="BN38">
            <v>3576.1</v>
          </cell>
          <cell r="BO38">
            <v>0</v>
          </cell>
        </row>
        <row r="39">
          <cell r="B39">
            <v>2001</v>
          </cell>
          <cell r="C39" t="str">
            <v>Veljača</v>
          </cell>
          <cell r="D39">
            <v>28282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1239550</v>
          </cell>
          <cell r="M39">
            <v>0</v>
          </cell>
          <cell r="N39">
            <v>0</v>
          </cell>
          <cell r="O39">
            <v>0</v>
          </cell>
          <cell r="P39">
            <v>2356739</v>
          </cell>
          <cell r="Q39">
            <v>0</v>
          </cell>
          <cell r="R39">
            <v>0</v>
          </cell>
          <cell r="S39">
            <v>0</v>
          </cell>
          <cell r="T39" t="e">
            <v>#DIV/0!</v>
          </cell>
          <cell r="U39" t="e">
            <v>#DIV/0!</v>
          </cell>
          <cell r="V39" t="e">
            <v>#DIV/0!</v>
          </cell>
          <cell r="W39" t="e">
            <v>#DIV/0!</v>
          </cell>
          <cell r="X39" t="e">
            <v>#DIV/0!</v>
          </cell>
          <cell r="Y39" t="e">
            <v>#DIV/0!</v>
          </cell>
          <cell r="Z39" t="e">
            <v>#DIV/0!</v>
          </cell>
          <cell r="AA39" t="e">
            <v>#DIV/0!</v>
          </cell>
          <cell r="AB39">
            <v>19168</v>
          </cell>
          <cell r="AC39">
            <v>0</v>
          </cell>
          <cell r="AD39">
            <v>0</v>
          </cell>
          <cell r="AE39">
            <v>0</v>
          </cell>
          <cell r="AF39" t="e">
            <v>#DIV/0!</v>
          </cell>
          <cell r="AG39" t="e">
            <v>#DIV/0!</v>
          </cell>
          <cell r="AH39" t="e">
            <v>#DIV/0!</v>
          </cell>
          <cell r="AI39" t="e">
            <v>#DIV/0!</v>
          </cell>
          <cell r="AJ39">
            <v>149922</v>
          </cell>
          <cell r="AK39">
            <v>0</v>
          </cell>
          <cell r="AL39">
            <v>0</v>
          </cell>
          <cell r="AM39">
            <v>0</v>
          </cell>
          <cell r="AN39" t="e">
            <v>#DIV/0!</v>
          </cell>
          <cell r="AO39" t="e">
            <v>#DIV/0!</v>
          </cell>
          <cell r="AP39" t="e">
            <v>#DIV/0!</v>
          </cell>
          <cell r="AQ39" t="e">
            <v>#DIV/0!</v>
          </cell>
          <cell r="AR39">
            <v>14565</v>
          </cell>
          <cell r="AS39">
            <v>0</v>
          </cell>
          <cell r="AT39">
            <v>0</v>
          </cell>
          <cell r="AU39">
            <v>0</v>
          </cell>
          <cell r="AV39" t="e">
            <v>#DIV/0!</v>
          </cell>
          <cell r="AW39" t="e">
            <v>#DIV/0!</v>
          </cell>
          <cell r="AX39" t="e">
            <v>#DIV/0!</v>
          </cell>
          <cell r="AY39" t="e">
            <v>#DIV/0!</v>
          </cell>
          <cell r="AZ39">
            <v>958</v>
          </cell>
          <cell r="BA39">
            <v>0</v>
          </cell>
          <cell r="BB39">
            <v>1318</v>
          </cell>
          <cell r="BC39">
            <v>0</v>
          </cell>
          <cell r="BD39">
            <v>2361.8000000000002</v>
          </cell>
          <cell r="BE39">
            <v>0</v>
          </cell>
          <cell r="BF39">
            <v>2117</v>
          </cell>
          <cell r="BG39">
            <v>0</v>
          </cell>
          <cell r="BH39">
            <v>239.2</v>
          </cell>
          <cell r="BI39">
            <v>0</v>
          </cell>
          <cell r="BJ39">
            <v>141.1</v>
          </cell>
          <cell r="BK39">
            <v>0</v>
          </cell>
          <cell r="BL39">
            <v>0</v>
          </cell>
          <cell r="BM39">
            <v>0</v>
          </cell>
          <cell r="BN39">
            <v>3576.1</v>
          </cell>
          <cell r="BO39">
            <v>0</v>
          </cell>
        </row>
        <row r="40">
          <cell r="B40">
            <v>2001</v>
          </cell>
          <cell r="C40" t="str">
            <v>Ožujak</v>
          </cell>
          <cell r="D40">
            <v>38916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1662000</v>
          </cell>
          <cell r="M40">
            <v>0</v>
          </cell>
          <cell r="N40">
            <v>0</v>
          </cell>
          <cell r="O40">
            <v>0</v>
          </cell>
          <cell r="P40">
            <v>3017157</v>
          </cell>
          <cell r="Q40">
            <v>0</v>
          </cell>
          <cell r="R40">
            <v>0</v>
          </cell>
          <cell r="S40">
            <v>0</v>
          </cell>
          <cell r="T40" t="e">
            <v>#DIV/0!</v>
          </cell>
          <cell r="U40" t="e">
            <v>#DIV/0!</v>
          </cell>
          <cell r="V40" t="e">
            <v>#DIV/0!</v>
          </cell>
          <cell r="W40" t="e">
            <v>#DIV/0!</v>
          </cell>
          <cell r="X40" t="e">
            <v>#DIV/0!</v>
          </cell>
          <cell r="Y40" t="e">
            <v>#DIV/0!</v>
          </cell>
          <cell r="Z40" t="e">
            <v>#DIV/0!</v>
          </cell>
          <cell r="AA40" t="e">
            <v>#DIV/0!</v>
          </cell>
          <cell r="AB40">
            <v>25996</v>
          </cell>
          <cell r="AC40">
            <v>0</v>
          </cell>
          <cell r="AD40">
            <v>0</v>
          </cell>
          <cell r="AE40">
            <v>0</v>
          </cell>
          <cell r="AF40" t="e">
            <v>#DIV/0!</v>
          </cell>
          <cell r="AG40" t="e">
            <v>#DIV/0!</v>
          </cell>
          <cell r="AH40" t="e">
            <v>#DIV/0!</v>
          </cell>
          <cell r="AI40" t="e">
            <v>#DIV/0!</v>
          </cell>
          <cell r="AJ40">
            <v>154194</v>
          </cell>
          <cell r="AK40">
            <v>0</v>
          </cell>
          <cell r="AL40">
            <v>0</v>
          </cell>
          <cell r="AM40">
            <v>0</v>
          </cell>
          <cell r="AN40" t="e">
            <v>#DIV/0!</v>
          </cell>
          <cell r="AO40" t="e">
            <v>#DIV/0!</v>
          </cell>
          <cell r="AP40" t="e">
            <v>#DIV/0!</v>
          </cell>
          <cell r="AQ40" t="e">
            <v>#DIV/0!</v>
          </cell>
          <cell r="AR40">
            <v>13939</v>
          </cell>
          <cell r="AS40">
            <v>0</v>
          </cell>
          <cell r="AT40">
            <v>0</v>
          </cell>
          <cell r="AU40">
            <v>0</v>
          </cell>
          <cell r="AV40" t="e">
            <v>#DIV/0!</v>
          </cell>
          <cell r="AW40" t="e">
            <v>#DIV/0!</v>
          </cell>
          <cell r="AX40" t="e">
            <v>#DIV/0!</v>
          </cell>
          <cell r="AY40" t="e">
            <v>#DIV/0!</v>
          </cell>
          <cell r="AZ40">
            <v>1370</v>
          </cell>
          <cell r="BA40">
            <v>0</v>
          </cell>
          <cell r="BB40">
            <v>1318</v>
          </cell>
          <cell r="BC40">
            <v>0</v>
          </cell>
          <cell r="BD40">
            <v>3435.12</v>
          </cell>
          <cell r="BE40">
            <v>0</v>
          </cell>
          <cell r="BF40">
            <v>2117</v>
          </cell>
          <cell r="BG40">
            <v>0</v>
          </cell>
          <cell r="BH40">
            <v>383.8</v>
          </cell>
          <cell r="BI40">
            <v>0</v>
          </cell>
          <cell r="BJ40">
            <v>141.1</v>
          </cell>
          <cell r="BK40">
            <v>0</v>
          </cell>
          <cell r="BL40">
            <v>0</v>
          </cell>
          <cell r="BM40">
            <v>0</v>
          </cell>
          <cell r="BN40">
            <v>3576.1</v>
          </cell>
          <cell r="BO40">
            <v>0</v>
          </cell>
        </row>
        <row r="41">
          <cell r="B41">
            <v>2001</v>
          </cell>
          <cell r="C41" t="str">
            <v>Travanj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M41">
            <v>0</v>
          </cell>
          <cell r="N41">
            <v>0</v>
          </cell>
          <cell r="O41">
            <v>0</v>
          </cell>
          <cell r="Q41">
            <v>0</v>
          </cell>
          <cell r="R41">
            <v>0</v>
          </cell>
          <cell r="S41">
            <v>0</v>
          </cell>
          <cell r="T41" t="e">
            <v>#DIV/0!</v>
          </cell>
          <cell r="U41" t="e">
            <v>#DIV/0!</v>
          </cell>
          <cell r="V41" t="e">
            <v>#DIV/0!</v>
          </cell>
          <cell r="W41" t="e">
            <v>#DIV/0!</v>
          </cell>
          <cell r="X41" t="e">
            <v>#DIV/0!</v>
          </cell>
          <cell r="Y41" t="e">
            <v>#DIV/0!</v>
          </cell>
          <cell r="Z41" t="e">
            <v>#DIV/0!</v>
          </cell>
          <cell r="AA41" t="e">
            <v>#DIV/0!</v>
          </cell>
          <cell r="AC41">
            <v>0</v>
          </cell>
          <cell r="AD41">
            <v>0</v>
          </cell>
          <cell r="AE41">
            <v>0</v>
          </cell>
          <cell r="AF41" t="e">
            <v>#DIV/0!</v>
          </cell>
          <cell r="AG41" t="e">
            <v>#DIV/0!</v>
          </cell>
          <cell r="AH41" t="e">
            <v>#DIV/0!</v>
          </cell>
          <cell r="AI41" t="e">
            <v>#DIV/0!</v>
          </cell>
          <cell r="AK41">
            <v>0</v>
          </cell>
          <cell r="AL41">
            <v>0</v>
          </cell>
          <cell r="AM41">
            <v>0</v>
          </cell>
          <cell r="AN41" t="e">
            <v>#DIV/0!</v>
          </cell>
          <cell r="AO41" t="e">
            <v>#DIV/0!</v>
          </cell>
          <cell r="AP41" t="e">
            <v>#DIV/0!</v>
          </cell>
          <cell r="AQ41" t="e">
            <v>#DIV/0!</v>
          </cell>
          <cell r="AS41">
            <v>0</v>
          </cell>
          <cell r="AT41">
            <v>0</v>
          </cell>
          <cell r="AU41">
            <v>0</v>
          </cell>
          <cell r="AV41" t="e">
            <v>#DIV/0!</v>
          </cell>
          <cell r="AW41" t="e">
            <v>#DIV/0!</v>
          </cell>
          <cell r="AX41" t="e">
            <v>#DIV/0!</v>
          </cell>
          <cell r="AY41" t="e">
            <v>#DIV/0!</v>
          </cell>
          <cell r="BA41">
            <v>0</v>
          </cell>
          <cell r="BB41">
            <v>1318</v>
          </cell>
          <cell r="BC41">
            <v>0</v>
          </cell>
          <cell r="BE41">
            <v>0</v>
          </cell>
          <cell r="BF41">
            <v>2117</v>
          </cell>
          <cell r="BG41">
            <v>0</v>
          </cell>
          <cell r="BI41">
            <v>0</v>
          </cell>
          <cell r="BJ41">
            <v>141.1</v>
          </cell>
          <cell r="BK41">
            <v>0</v>
          </cell>
          <cell r="BL41">
            <v>0</v>
          </cell>
          <cell r="BM41">
            <v>0</v>
          </cell>
          <cell r="BN41">
            <v>3576.1</v>
          </cell>
          <cell r="BO41">
            <v>0</v>
          </cell>
        </row>
        <row r="42">
          <cell r="B42">
            <v>2001</v>
          </cell>
          <cell r="C42" t="str">
            <v>Svibanj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M42">
            <v>0</v>
          </cell>
          <cell r="N42">
            <v>0</v>
          </cell>
          <cell r="O42">
            <v>0</v>
          </cell>
          <cell r="Q42">
            <v>0</v>
          </cell>
          <cell r="R42">
            <v>0</v>
          </cell>
          <cell r="S42">
            <v>0</v>
          </cell>
          <cell r="T42" t="e">
            <v>#DIV/0!</v>
          </cell>
          <cell r="U42" t="e">
            <v>#DIV/0!</v>
          </cell>
          <cell r="V42" t="e">
            <v>#DIV/0!</v>
          </cell>
          <cell r="W42" t="e">
            <v>#DIV/0!</v>
          </cell>
          <cell r="X42" t="e">
            <v>#DIV/0!</v>
          </cell>
          <cell r="Y42" t="e">
            <v>#DIV/0!</v>
          </cell>
          <cell r="Z42" t="e">
            <v>#DIV/0!</v>
          </cell>
          <cell r="AA42" t="e">
            <v>#DIV/0!</v>
          </cell>
          <cell r="AC42">
            <v>0</v>
          </cell>
          <cell r="AD42">
            <v>0</v>
          </cell>
          <cell r="AE42">
            <v>0</v>
          </cell>
          <cell r="AF42" t="e">
            <v>#DIV/0!</v>
          </cell>
          <cell r="AG42" t="e">
            <v>#DIV/0!</v>
          </cell>
          <cell r="AH42" t="e">
            <v>#DIV/0!</v>
          </cell>
          <cell r="AI42" t="e">
            <v>#DIV/0!</v>
          </cell>
          <cell r="AK42">
            <v>0</v>
          </cell>
          <cell r="AL42">
            <v>0</v>
          </cell>
          <cell r="AM42">
            <v>0</v>
          </cell>
          <cell r="AN42" t="e">
            <v>#DIV/0!</v>
          </cell>
          <cell r="AO42" t="e">
            <v>#DIV/0!</v>
          </cell>
          <cell r="AP42" t="e">
            <v>#DIV/0!</v>
          </cell>
          <cell r="AQ42" t="e">
            <v>#DIV/0!</v>
          </cell>
          <cell r="AS42">
            <v>0</v>
          </cell>
          <cell r="AT42">
            <v>0</v>
          </cell>
          <cell r="AU42">
            <v>0</v>
          </cell>
          <cell r="AV42" t="e">
            <v>#DIV/0!</v>
          </cell>
          <cell r="AW42" t="e">
            <v>#DIV/0!</v>
          </cell>
          <cell r="AX42" t="e">
            <v>#DIV/0!</v>
          </cell>
          <cell r="AY42" t="e">
            <v>#DIV/0!</v>
          </cell>
          <cell r="BA42">
            <v>0</v>
          </cell>
          <cell r="BB42">
            <v>1318</v>
          </cell>
          <cell r="BC42">
            <v>0</v>
          </cell>
          <cell r="BE42">
            <v>0</v>
          </cell>
          <cell r="BF42">
            <v>2117</v>
          </cell>
          <cell r="BG42">
            <v>0</v>
          </cell>
          <cell r="BI42">
            <v>0</v>
          </cell>
          <cell r="BJ42">
            <v>141.1</v>
          </cell>
          <cell r="BK42">
            <v>0</v>
          </cell>
          <cell r="BL42">
            <v>0</v>
          </cell>
          <cell r="BM42">
            <v>0</v>
          </cell>
          <cell r="BN42">
            <v>3576.1</v>
          </cell>
          <cell r="BO42">
            <v>0</v>
          </cell>
        </row>
        <row r="43">
          <cell r="B43">
            <v>2001</v>
          </cell>
          <cell r="C43" t="str">
            <v>Lipanj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M43">
            <v>0</v>
          </cell>
          <cell r="N43">
            <v>0</v>
          </cell>
          <cell r="O43">
            <v>0</v>
          </cell>
          <cell r="Q43">
            <v>0</v>
          </cell>
          <cell r="R43">
            <v>0</v>
          </cell>
          <cell r="S43">
            <v>0</v>
          </cell>
          <cell r="T43" t="e">
            <v>#DIV/0!</v>
          </cell>
          <cell r="U43" t="e">
            <v>#DIV/0!</v>
          </cell>
          <cell r="V43" t="e">
            <v>#DIV/0!</v>
          </cell>
          <cell r="W43" t="e">
            <v>#DIV/0!</v>
          </cell>
          <cell r="X43" t="e">
            <v>#DIV/0!</v>
          </cell>
          <cell r="Y43" t="e">
            <v>#DIV/0!</v>
          </cell>
          <cell r="Z43" t="e">
            <v>#DIV/0!</v>
          </cell>
          <cell r="AA43" t="e">
            <v>#DIV/0!</v>
          </cell>
          <cell r="AC43">
            <v>0</v>
          </cell>
          <cell r="AD43">
            <v>0</v>
          </cell>
          <cell r="AE43">
            <v>0</v>
          </cell>
          <cell r="AF43" t="e">
            <v>#DIV/0!</v>
          </cell>
          <cell r="AG43" t="e">
            <v>#DIV/0!</v>
          </cell>
          <cell r="AH43" t="e">
            <v>#DIV/0!</v>
          </cell>
          <cell r="AI43" t="e">
            <v>#DIV/0!</v>
          </cell>
          <cell r="AK43">
            <v>0</v>
          </cell>
          <cell r="AL43">
            <v>0</v>
          </cell>
          <cell r="AM43">
            <v>0</v>
          </cell>
          <cell r="AN43" t="e">
            <v>#DIV/0!</v>
          </cell>
          <cell r="AO43" t="e">
            <v>#DIV/0!</v>
          </cell>
          <cell r="AP43" t="e">
            <v>#DIV/0!</v>
          </cell>
          <cell r="AQ43" t="e">
            <v>#DIV/0!</v>
          </cell>
          <cell r="AS43">
            <v>0</v>
          </cell>
          <cell r="AT43">
            <v>0</v>
          </cell>
          <cell r="AU43">
            <v>0</v>
          </cell>
          <cell r="AV43" t="e">
            <v>#DIV/0!</v>
          </cell>
          <cell r="AW43" t="e">
            <v>#DIV/0!</v>
          </cell>
          <cell r="AX43" t="e">
            <v>#DIV/0!</v>
          </cell>
          <cell r="AY43" t="e">
            <v>#DIV/0!</v>
          </cell>
          <cell r="BA43">
            <v>0</v>
          </cell>
          <cell r="BB43">
            <v>0</v>
          </cell>
          <cell r="BC43">
            <v>0</v>
          </cell>
          <cell r="BE43">
            <v>0</v>
          </cell>
          <cell r="BF43">
            <v>0</v>
          </cell>
          <cell r="BG43">
            <v>0</v>
          </cell>
          <cell r="BI43">
            <v>0</v>
          </cell>
          <cell r="BJ43">
            <v>0</v>
          </cell>
          <cell r="BK43">
            <v>0</v>
          </cell>
          <cell r="BL43">
            <v>0</v>
          </cell>
          <cell r="BM43">
            <v>0</v>
          </cell>
          <cell r="BN43">
            <v>0</v>
          </cell>
          <cell r="BO43">
            <v>0</v>
          </cell>
        </row>
        <row r="44">
          <cell r="B44">
            <v>2001</v>
          </cell>
          <cell r="C44" t="str">
            <v>Srpanj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M44">
            <v>0</v>
          </cell>
          <cell r="N44">
            <v>0</v>
          </cell>
          <cell r="O44">
            <v>0</v>
          </cell>
          <cell r="Q44">
            <v>0</v>
          </cell>
          <cell r="R44">
            <v>0</v>
          </cell>
          <cell r="S44">
            <v>0</v>
          </cell>
          <cell r="T44" t="e">
            <v>#DIV/0!</v>
          </cell>
          <cell r="U44" t="e">
            <v>#DIV/0!</v>
          </cell>
          <cell r="V44" t="e">
            <v>#DIV/0!</v>
          </cell>
          <cell r="W44" t="e">
            <v>#DIV/0!</v>
          </cell>
          <cell r="X44" t="e">
            <v>#DIV/0!</v>
          </cell>
          <cell r="Y44" t="e">
            <v>#DIV/0!</v>
          </cell>
          <cell r="Z44" t="e">
            <v>#DIV/0!</v>
          </cell>
          <cell r="AA44" t="e">
            <v>#DIV/0!</v>
          </cell>
          <cell r="AC44">
            <v>0</v>
          </cell>
          <cell r="AD44">
            <v>0</v>
          </cell>
          <cell r="AE44">
            <v>0</v>
          </cell>
          <cell r="AF44" t="e">
            <v>#DIV/0!</v>
          </cell>
          <cell r="AG44" t="e">
            <v>#DIV/0!</v>
          </cell>
          <cell r="AH44" t="e">
            <v>#DIV/0!</v>
          </cell>
          <cell r="AI44" t="e">
            <v>#DIV/0!</v>
          </cell>
          <cell r="AK44">
            <v>0</v>
          </cell>
          <cell r="AL44">
            <v>0</v>
          </cell>
          <cell r="AM44">
            <v>0</v>
          </cell>
          <cell r="AN44" t="e">
            <v>#DIV/0!</v>
          </cell>
          <cell r="AO44" t="e">
            <v>#DIV/0!</v>
          </cell>
          <cell r="AP44" t="e">
            <v>#DIV/0!</v>
          </cell>
          <cell r="AQ44" t="e">
            <v>#DIV/0!</v>
          </cell>
          <cell r="AS44">
            <v>0</v>
          </cell>
          <cell r="AT44">
            <v>0</v>
          </cell>
          <cell r="AU44">
            <v>0</v>
          </cell>
          <cell r="AV44" t="e">
            <v>#DIV/0!</v>
          </cell>
          <cell r="AW44" t="e">
            <v>#DIV/0!</v>
          </cell>
          <cell r="AX44" t="e">
            <v>#DIV/0!</v>
          </cell>
          <cell r="AY44" t="e">
            <v>#DIV/0!</v>
          </cell>
          <cell r="BA44">
            <v>0</v>
          </cell>
          <cell r="BB44">
            <v>0</v>
          </cell>
          <cell r="BC44">
            <v>0</v>
          </cell>
          <cell r="BE44">
            <v>0</v>
          </cell>
          <cell r="BF44">
            <v>0</v>
          </cell>
          <cell r="BG44">
            <v>0</v>
          </cell>
          <cell r="BI44">
            <v>0</v>
          </cell>
          <cell r="BJ44">
            <v>0</v>
          </cell>
          <cell r="BK44">
            <v>0</v>
          </cell>
          <cell r="BL44">
            <v>0</v>
          </cell>
          <cell r="BM44">
            <v>0</v>
          </cell>
          <cell r="BN44">
            <v>0</v>
          </cell>
          <cell r="BO44">
            <v>0</v>
          </cell>
        </row>
        <row r="45">
          <cell r="B45">
            <v>2001</v>
          </cell>
          <cell r="C45" t="str">
            <v>Kolovoz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M45">
            <v>0</v>
          </cell>
          <cell r="N45">
            <v>0</v>
          </cell>
          <cell r="O45">
            <v>0</v>
          </cell>
          <cell r="Q45">
            <v>0</v>
          </cell>
          <cell r="R45">
            <v>0</v>
          </cell>
          <cell r="S45">
            <v>0</v>
          </cell>
          <cell r="T45" t="e">
            <v>#DIV/0!</v>
          </cell>
          <cell r="U45" t="e">
            <v>#DIV/0!</v>
          </cell>
          <cell r="V45" t="e">
            <v>#DIV/0!</v>
          </cell>
          <cell r="W45" t="e">
            <v>#DIV/0!</v>
          </cell>
          <cell r="X45" t="e">
            <v>#DIV/0!</v>
          </cell>
          <cell r="Y45" t="e">
            <v>#DIV/0!</v>
          </cell>
          <cell r="Z45" t="e">
            <v>#DIV/0!</v>
          </cell>
          <cell r="AA45" t="e">
            <v>#DIV/0!</v>
          </cell>
          <cell r="AC45">
            <v>0</v>
          </cell>
          <cell r="AD45">
            <v>0</v>
          </cell>
          <cell r="AE45">
            <v>0</v>
          </cell>
          <cell r="AF45" t="e">
            <v>#DIV/0!</v>
          </cell>
          <cell r="AG45" t="e">
            <v>#DIV/0!</v>
          </cell>
          <cell r="AH45" t="e">
            <v>#DIV/0!</v>
          </cell>
          <cell r="AI45" t="e">
            <v>#DIV/0!</v>
          </cell>
          <cell r="AK45">
            <v>0</v>
          </cell>
          <cell r="AL45">
            <v>0</v>
          </cell>
          <cell r="AM45">
            <v>0</v>
          </cell>
          <cell r="AN45" t="e">
            <v>#DIV/0!</v>
          </cell>
          <cell r="AO45" t="e">
            <v>#DIV/0!</v>
          </cell>
          <cell r="AP45" t="e">
            <v>#DIV/0!</v>
          </cell>
          <cell r="AQ45" t="e">
            <v>#DIV/0!</v>
          </cell>
          <cell r="AS45">
            <v>0</v>
          </cell>
          <cell r="AT45">
            <v>0</v>
          </cell>
          <cell r="AU45">
            <v>0</v>
          </cell>
          <cell r="AV45" t="e">
            <v>#DIV/0!</v>
          </cell>
          <cell r="AW45" t="e">
            <v>#DIV/0!</v>
          </cell>
          <cell r="AX45" t="e">
            <v>#DIV/0!</v>
          </cell>
          <cell r="AY45" t="e">
            <v>#DIV/0!</v>
          </cell>
          <cell r="BA45">
            <v>0</v>
          </cell>
          <cell r="BB45">
            <v>0</v>
          </cell>
          <cell r="BC45">
            <v>0</v>
          </cell>
          <cell r="BE45">
            <v>0</v>
          </cell>
          <cell r="BF45">
            <v>0</v>
          </cell>
          <cell r="BG45">
            <v>0</v>
          </cell>
          <cell r="BI45">
            <v>0</v>
          </cell>
          <cell r="BJ45">
            <v>0</v>
          </cell>
          <cell r="BK45">
            <v>0</v>
          </cell>
          <cell r="BL45">
            <v>0</v>
          </cell>
          <cell r="BM45">
            <v>0</v>
          </cell>
          <cell r="BN45">
            <v>0</v>
          </cell>
          <cell r="BO45">
            <v>0</v>
          </cell>
        </row>
        <row r="46">
          <cell r="B46">
            <v>2001</v>
          </cell>
          <cell r="C46" t="str">
            <v>Rujan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M46">
            <v>0</v>
          </cell>
          <cell r="N46">
            <v>0</v>
          </cell>
          <cell r="O46">
            <v>0</v>
          </cell>
          <cell r="Q46">
            <v>0</v>
          </cell>
          <cell r="R46">
            <v>0</v>
          </cell>
          <cell r="S46">
            <v>0</v>
          </cell>
          <cell r="T46" t="e">
            <v>#DIV/0!</v>
          </cell>
          <cell r="U46" t="e">
            <v>#DIV/0!</v>
          </cell>
          <cell r="V46" t="e">
            <v>#DIV/0!</v>
          </cell>
          <cell r="W46" t="e">
            <v>#DIV/0!</v>
          </cell>
          <cell r="X46" t="e">
            <v>#DIV/0!</v>
          </cell>
          <cell r="Y46" t="e">
            <v>#DIV/0!</v>
          </cell>
          <cell r="Z46" t="e">
            <v>#DIV/0!</v>
          </cell>
          <cell r="AA46" t="e">
            <v>#DIV/0!</v>
          </cell>
          <cell r="AC46">
            <v>0</v>
          </cell>
          <cell r="AD46">
            <v>0</v>
          </cell>
          <cell r="AE46">
            <v>0</v>
          </cell>
          <cell r="AF46" t="e">
            <v>#DIV/0!</v>
          </cell>
          <cell r="AG46" t="e">
            <v>#DIV/0!</v>
          </cell>
          <cell r="AH46" t="e">
            <v>#DIV/0!</v>
          </cell>
          <cell r="AI46" t="e">
            <v>#DIV/0!</v>
          </cell>
          <cell r="AK46">
            <v>0</v>
          </cell>
          <cell r="AL46">
            <v>0</v>
          </cell>
          <cell r="AM46">
            <v>0</v>
          </cell>
          <cell r="AN46" t="e">
            <v>#DIV/0!</v>
          </cell>
          <cell r="AO46" t="e">
            <v>#DIV/0!</v>
          </cell>
          <cell r="AP46" t="e">
            <v>#DIV/0!</v>
          </cell>
          <cell r="AQ46" t="e">
            <v>#DIV/0!</v>
          </cell>
          <cell r="AS46">
            <v>0</v>
          </cell>
          <cell r="AT46">
            <v>0</v>
          </cell>
          <cell r="AU46">
            <v>0</v>
          </cell>
          <cell r="AV46" t="e">
            <v>#DIV/0!</v>
          </cell>
          <cell r="AW46" t="e">
            <v>#DIV/0!</v>
          </cell>
          <cell r="AX46" t="e">
            <v>#DIV/0!</v>
          </cell>
          <cell r="AY46" t="e">
            <v>#DIV/0!</v>
          </cell>
          <cell r="BA46">
            <v>0</v>
          </cell>
          <cell r="BB46">
            <v>0</v>
          </cell>
          <cell r="BC46">
            <v>0</v>
          </cell>
          <cell r="BE46">
            <v>0</v>
          </cell>
          <cell r="BF46">
            <v>0</v>
          </cell>
          <cell r="BG46">
            <v>0</v>
          </cell>
          <cell r="BI46">
            <v>0</v>
          </cell>
          <cell r="BJ46">
            <v>0</v>
          </cell>
          <cell r="BK46">
            <v>0</v>
          </cell>
          <cell r="BL46">
            <v>0</v>
          </cell>
          <cell r="BM46">
            <v>0</v>
          </cell>
          <cell r="BN46">
            <v>0</v>
          </cell>
          <cell r="BO46">
            <v>0</v>
          </cell>
        </row>
        <row r="47">
          <cell r="B47">
            <v>2001</v>
          </cell>
          <cell r="C47" t="str">
            <v>Listopad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M47">
            <v>0</v>
          </cell>
          <cell r="N47">
            <v>0</v>
          </cell>
          <cell r="O47">
            <v>0</v>
          </cell>
          <cell r="Q47">
            <v>0</v>
          </cell>
          <cell r="R47">
            <v>0</v>
          </cell>
          <cell r="S47">
            <v>0</v>
          </cell>
          <cell r="T47" t="e">
            <v>#DIV/0!</v>
          </cell>
          <cell r="U47" t="e">
            <v>#DIV/0!</v>
          </cell>
          <cell r="V47" t="e">
            <v>#DIV/0!</v>
          </cell>
          <cell r="W47" t="e">
            <v>#DIV/0!</v>
          </cell>
          <cell r="X47" t="e">
            <v>#DIV/0!</v>
          </cell>
          <cell r="Y47" t="e">
            <v>#DIV/0!</v>
          </cell>
          <cell r="Z47" t="e">
            <v>#DIV/0!</v>
          </cell>
          <cell r="AA47" t="e">
            <v>#DIV/0!</v>
          </cell>
          <cell r="AC47">
            <v>0</v>
          </cell>
          <cell r="AD47">
            <v>0</v>
          </cell>
          <cell r="AE47">
            <v>0</v>
          </cell>
          <cell r="AF47" t="e">
            <v>#DIV/0!</v>
          </cell>
          <cell r="AG47" t="e">
            <v>#DIV/0!</v>
          </cell>
          <cell r="AH47" t="e">
            <v>#DIV/0!</v>
          </cell>
          <cell r="AI47" t="e">
            <v>#DIV/0!</v>
          </cell>
          <cell r="AK47">
            <v>0</v>
          </cell>
          <cell r="AL47">
            <v>0</v>
          </cell>
          <cell r="AM47">
            <v>0</v>
          </cell>
          <cell r="AN47" t="e">
            <v>#DIV/0!</v>
          </cell>
          <cell r="AO47" t="e">
            <v>#DIV/0!</v>
          </cell>
          <cell r="AP47" t="e">
            <v>#DIV/0!</v>
          </cell>
          <cell r="AQ47" t="e">
            <v>#DIV/0!</v>
          </cell>
          <cell r="AS47">
            <v>0</v>
          </cell>
          <cell r="AT47">
            <v>0</v>
          </cell>
          <cell r="AU47">
            <v>0</v>
          </cell>
          <cell r="AV47" t="e">
            <v>#DIV/0!</v>
          </cell>
          <cell r="AW47" t="e">
            <v>#DIV/0!</v>
          </cell>
          <cell r="AX47" t="e">
            <v>#DIV/0!</v>
          </cell>
          <cell r="AY47" t="e">
            <v>#DIV/0!</v>
          </cell>
          <cell r="BA47">
            <v>0</v>
          </cell>
          <cell r="BB47">
            <v>0</v>
          </cell>
          <cell r="BC47">
            <v>0</v>
          </cell>
          <cell r="BE47">
            <v>0</v>
          </cell>
          <cell r="BF47">
            <v>0</v>
          </cell>
          <cell r="BG47">
            <v>0</v>
          </cell>
          <cell r="BI47">
            <v>0</v>
          </cell>
          <cell r="BJ47">
            <v>0</v>
          </cell>
          <cell r="BK47">
            <v>0</v>
          </cell>
          <cell r="BL47">
            <v>0</v>
          </cell>
          <cell r="BM47">
            <v>0</v>
          </cell>
          <cell r="BN47">
            <v>0</v>
          </cell>
          <cell r="BO47">
            <v>0</v>
          </cell>
        </row>
        <row r="48">
          <cell r="B48">
            <v>2001</v>
          </cell>
          <cell r="C48" t="str">
            <v>Studeni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M48">
            <v>0</v>
          </cell>
          <cell r="N48">
            <v>0</v>
          </cell>
          <cell r="O48">
            <v>0</v>
          </cell>
          <cell r="Q48">
            <v>0</v>
          </cell>
          <cell r="R48">
            <v>0</v>
          </cell>
          <cell r="S48">
            <v>0</v>
          </cell>
          <cell r="T48" t="e">
            <v>#DIV/0!</v>
          </cell>
          <cell r="U48" t="e">
            <v>#DIV/0!</v>
          </cell>
          <cell r="V48" t="e">
            <v>#DIV/0!</v>
          </cell>
          <cell r="W48" t="e">
            <v>#DIV/0!</v>
          </cell>
          <cell r="X48" t="e">
            <v>#DIV/0!</v>
          </cell>
          <cell r="Y48" t="e">
            <v>#DIV/0!</v>
          </cell>
          <cell r="Z48" t="e">
            <v>#DIV/0!</v>
          </cell>
          <cell r="AA48" t="e">
            <v>#DIV/0!</v>
          </cell>
          <cell r="AC48">
            <v>0</v>
          </cell>
          <cell r="AD48">
            <v>0</v>
          </cell>
          <cell r="AE48">
            <v>0</v>
          </cell>
          <cell r="AF48" t="e">
            <v>#DIV/0!</v>
          </cell>
          <cell r="AG48" t="e">
            <v>#DIV/0!</v>
          </cell>
          <cell r="AH48" t="e">
            <v>#DIV/0!</v>
          </cell>
          <cell r="AI48" t="e">
            <v>#DIV/0!</v>
          </cell>
          <cell r="AK48">
            <v>0</v>
          </cell>
          <cell r="AL48">
            <v>0</v>
          </cell>
          <cell r="AM48">
            <v>0</v>
          </cell>
          <cell r="AN48" t="e">
            <v>#DIV/0!</v>
          </cell>
          <cell r="AO48" t="e">
            <v>#DIV/0!</v>
          </cell>
          <cell r="AP48" t="e">
            <v>#DIV/0!</v>
          </cell>
          <cell r="AQ48" t="e">
            <v>#DIV/0!</v>
          </cell>
          <cell r="AS48">
            <v>0</v>
          </cell>
          <cell r="AT48">
            <v>0</v>
          </cell>
          <cell r="AU48">
            <v>0</v>
          </cell>
          <cell r="AV48" t="e">
            <v>#DIV/0!</v>
          </cell>
          <cell r="AW48" t="e">
            <v>#DIV/0!</v>
          </cell>
          <cell r="AX48" t="e">
            <v>#DIV/0!</v>
          </cell>
          <cell r="AY48" t="e">
            <v>#DIV/0!</v>
          </cell>
          <cell r="BA48">
            <v>0</v>
          </cell>
          <cell r="BB48">
            <v>0</v>
          </cell>
          <cell r="BC48">
            <v>0</v>
          </cell>
          <cell r="BE48">
            <v>0</v>
          </cell>
          <cell r="BF48">
            <v>0</v>
          </cell>
          <cell r="BG48">
            <v>0</v>
          </cell>
          <cell r="BI48">
            <v>0</v>
          </cell>
          <cell r="BJ48">
            <v>0</v>
          </cell>
          <cell r="BK48">
            <v>0</v>
          </cell>
          <cell r="BL48">
            <v>0</v>
          </cell>
          <cell r="BM48">
            <v>0</v>
          </cell>
          <cell r="BN48">
            <v>0</v>
          </cell>
          <cell r="BO48">
            <v>0</v>
          </cell>
        </row>
        <row r="49">
          <cell r="B49">
            <v>2001</v>
          </cell>
          <cell r="C49" t="str">
            <v>Prosinac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M49">
            <v>0</v>
          </cell>
          <cell r="N49">
            <v>0</v>
          </cell>
          <cell r="O49">
            <v>0</v>
          </cell>
          <cell r="Q49">
            <v>0</v>
          </cell>
          <cell r="R49">
            <v>0</v>
          </cell>
          <cell r="S49">
            <v>0</v>
          </cell>
          <cell r="T49" t="e">
            <v>#DIV/0!</v>
          </cell>
          <cell r="U49" t="e">
            <v>#DIV/0!</v>
          </cell>
          <cell r="V49" t="e">
            <v>#DIV/0!</v>
          </cell>
          <cell r="W49" t="e">
            <v>#DIV/0!</v>
          </cell>
          <cell r="X49" t="e">
            <v>#DIV/0!</v>
          </cell>
          <cell r="Y49" t="e">
            <v>#DIV/0!</v>
          </cell>
          <cell r="Z49" t="e">
            <v>#DIV/0!</v>
          </cell>
          <cell r="AA49" t="e">
            <v>#DIV/0!</v>
          </cell>
          <cell r="AC49">
            <v>0</v>
          </cell>
          <cell r="AD49">
            <v>0</v>
          </cell>
          <cell r="AE49">
            <v>0</v>
          </cell>
          <cell r="AF49" t="e">
            <v>#DIV/0!</v>
          </cell>
          <cell r="AG49" t="e">
            <v>#DIV/0!</v>
          </cell>
          <cell r="AH49" t="e">
            <v>#DIV/0!</v>
          </cell>
          <cell r="AI49" t="e">
            <v>#DIV/0!</v>
          </cell>
          <cell r="AK49">
            <v>0</v>
          </cell>
          <cell r="AL49">
            <v>0</v>
          </cell>
          <cell r="AM49">
            <v>0</v>
          </cell>
          <cell r="AN49" t="e">
            <v>#DIV/0!</v>
          </cell>
          <cell r="AO49" t="e">
            <v>#DIV/0!</v>
          </cell>
          <cell r="AP49" t="e">
            <v>#DIV/0!</v>
          </cell>
          <cell r="AQ49" t="e">
            <v>#DIV/0!</v>
          </cell>
          <cell r="AS49">
            <v>0</v>
          </cell>
          <cell r="AT49">
            <v>0</v>
          </cell>
          <cell r="AU49">
            <v>0</v>
          </cell>
          <cell r="AV49" t="e">
            <v>#DIV/0!</v>
          </cell>
          <cell r="AW49" t="e">
            <v>#DIV/0!</v>
          </cell>
          <cell r="AX49" t="e">
            <v>#DIV/0!</v>
          </cell>
          <cell r="AY49" t="e">
            <v>#DIV/0!</v>
          </cell>
          <cell r="BA49">
            <v>0</v>
          </cell>
          <cell r="BB49">
            <v>0</v>
          </cell>
          <cell r="BC49">
            <v>0</v>
          </cell>
          <cell r="BE49">
            <v>0</v>
          </cell>
          <cell r="BF49">
            <v>0</v>
          </cell>
          <cell r="BG49">
            <v>0</v>
          </cell>
          <cell r="BI49">
            <v>0</v>
          </cell>
          <cell r="BJ49">
            <v>0</v>
          </cell>
          <cell r="BK49">
            <v>0</v>
          </cell>
          <cell r="BL49">
            <v>0</v>
          </cell>
          <cell r="BM49">
            <v>0</v>
          </cell>
          <cell r="BN49">
            <v>0</v>
          </cell>
          <cell r="BO49">
            <v>0</v>
          </cell>
        </row>
        <row r="50">
          <cell r="B50">
            <v>2002</v>
          </cell>
          <cell r="C50" t="str">
            <v>Siječanj</v>
          </cell>
        </row>
        <row r="51">
          <cell r="B51">
            <v>2002</v>
          </cell>
          <cell r="C51" t="str">
            <v>Veljača</v>
          </cell>
        </row>
        <row r="52">
          <cell r="B52">
            <v>2002</v>
          </cell>
          <cell r="C52" t="str">
            <v>Ožujak</v>
          </cell>
        </row>
        <row r="53">
          <cell r="B53">
            <v>2002</v>
          </cell>
          <cell r="C53" t="str">
            <v>Travanj</v>
          </cell>
        </row>
        <row r="54">
          <cell r="B54">
            <v>2002</v>
          </cell>
          <cell r="C54" t="str">
            <v>Svibanj</v>
          </cell>
        </row>
        <row r="55">
          <cell r="B55">
            <v>2002</v>
          </cell>
          <cell r="C55" t="str">
            <v>Lipanj</v>
          </cell>
        </row>
        <row r="56">
          <cell r="B56">
            <v>2002</v>
          </cell>
          <cell r="C56" t="str">
            <v>Srpanj</v>
          </cell>
        </row>
        <row r="57">
          <cell r="B57">
            <v>2002</v>
          </cell>
          <cell r="C57" t="str">
            <v>Kolovoz</v>
          </cell>
        </row>
        <row r="58">
          <cell r="B58">
            <v>2002</v>
          </cell>
          <cell r="C58" t="str">
            <v>Rujan</v>
          </cell>
        </row>
        <row r="59">
          <cell r="B59">
            <v>2002</v>
          </cell>
          <cell r="C59" t="str">
            <v>Listopad</v>
          </cell>
        </row>
        <row r="60">
          <cell r="B60">
            <v>2002</v>
          </cell>
          <cell r="C60" t="str">
            <v>Studeni</v>
          </cell>
        </row>
        <row r="61">
          <cell r="B61">
            <v>2002</v>
          </cell>
          <cell r="C61" t="str">
            <v>Prosinac</v>
          </cell>
        </row>
        <row r="62">
          <cell r="B62">
            <v>2003</v>
          </cell>
          <cell r="C62" t="str">
            <v>Siječanj</v>
          </cell>
        </row>
        <row r="63">
          <cell r="B63">
            <v>2003</v>
          </cell>
          <cell r="C63" t="str">
            <v>Veljača</v>
          </cell>
        </row>
        <row r="64">
          <cell r="B64">
            <v>2003</v>
          </cell>
          <cell r="C64" t="str">
            <v>Ožujak</v>
          </cell>
        </row>
        <row r="65">
          <cell r="B65">
            <v>2003</v>
          </cell>
          <cell r="C65" t="str">
            <v>Travanj</v>
          </cell>
        </row>
        <row r="66">
          <cell r="B66">
            <v>2003</v>
          </cell>
          <cell r="C66" t="str">
            <v>Svibanj</v>
          </cell>
        </row>
        <row r="67">
          <cell r="B67">
            <v>2003</v>
          </cell>
          <cell r="C67" t="str">
            <v>Lipanj</v>
          </cell>
        </row>
        <row r="68">
          <cell r="B68">
            <v>2003</v>
          </cell>
          <cell r="C68" t="str">
            <v>Srpanj</v>
          </cell>
        </row>
        <row r="69">
          <cell r="B69">
            <v>2003</v>
          </cell>
          <cell r="C69" t="str">
            <v>Kolovoz</v>
          </cell>
        </row>
        <row r="70">
          <cell r="B70">
            <v>2003</v>
          </cell>
          <cell r="C70" t="str">
            <v>Rujan</v>
          </cell>
        </row>
        <row r="71">
          <cell r="B71">
            <v>2003</v>
          </cell>
          <cell r="C71" t="str">
            <v>Listopad</v>
          </cell>
        </row>
        <row r="72">
          <cell r="B72">
            <v>2003</v>
          </cell>
          <cell r="C72" t="str">
            <v>Studeni</v>
          </cell>
        </row>
        <row r="73">
          <cell r="B73">
            <v>2003</v>
          </cell>
          <cell r="C73" t="str">
            <v>Prosinac</v>
          </cell>
        </row>
        <row r="74">
          <cell r="B74">
            <v>2004</v>
          </cell>
          <cell r="C74" t="str">
            <v>Siječanj</v>
          </cell>
        </row>
        <row r="75">
          <cell r="B75">
            <v>2004</v>
          </cell>
          <cell r="C75" t="str">
            <v>Veljača</v>
          </cell>
        </row>
        <row r="76">
          <cell r="B76">
            <v>2004</v>
          </cell>
          <cell r="C76" t="str">
            <v>Ožujak</v>
          </cell>
        </row>
        <row r="77">
          <cell r="B77">
            <v>2004</v>
          </cell>
          <cell r="C77" t="str">
            <v>Travanj</v>
          </cell>
        </row>
        <row r="78">
          <cell r="B78">
            <v>2004</v>
          </cell>
          <cell r="C78" t="str">
            <v>Svibanj</v>
          </cell>
        </row>
        <row r="79">
          <cell r="B79">
            <v>2004</v>
          </cell>
          <cell r="C79" t="str">
            <v>Lipanj</v>
          </cell>
        </row>
        <row r="80">
          <cell r="B80">
            <v>2004</v>
          </cell>
          <cell r="C80" t="str">
            <v>Srpanj</v>
          </cell>
        </row>
        <row r="81">
          <cell r="B81">
            <v>2004</v>
          </cell>
          <cell r="C81" t="str">
            <v>Kolovoz</v>
          </cell>
        </row>
        <row r="82">
          <cell r="B82">
            <v>2004</v>
          </cell>
          <cell r="C82" t="str">
            <v>Rujan</v>
          </cell>
        </row>
        <row r="83">
          <cell r="B83">
            <v>2004</v>
          </cell>
          <cell r="C83" t="str">
            <v>Listopad</v>
          </cell>
        </row>
        <row r="84">
          <cell r="B84">
            <v>2004</v>
          </cell>
          <cell r="C84" t="str">
            <v>Studeni</v>
          </cell>
        </row>
        <row r="85">
          <cell r="B85">
            <v>2004</v>
          </cell>
          <cell r="C85" t="str">
            <v>Prosinac</v>
          </cell>
        </row>
        <row r="86">
          <cell r="B86">
            <v>2005</v>
          </cell>
          <cell r="C86" t="str">
            <v>Siječanj</v>
          </cell>
        </row>
        <row r="87">
          <cell r="B87">
            <v>2005</v>
          </cell>
          <cell r="C87" t="str">
            <v>Veljača</v>
          </cell>
        </row>
        <row r="88">
          <cell r="B88">
            <v>2005</v>
          </cell>
          <cell r="C88" t="str">
            <v>Ožujak</v>
          </cell>
        </row>
        <row r="89">
          <cell r="B89">
            <v>2005</v>
          </cell>
          <cell r="C89" t="str">
            <v>Travanj</v>
          </cell>
        </row>
        <row r="90">
          <cell r="B90">
            <v>2005</v>
          </cell>
          <cell r="C90" t="str">
            <v>Svibanj</v>
          </cell>
        </row>
        <row r="91">
          <cell r="B91">
            <v>2005</v>
          </cell>
          <cell r="C91" t="str">
            <v>Lipanj</v>
          </cell>
        </row>
        <row r="92">
          <cell r="B92">
            <v>2005</v>
          </cell>
          <cell r="C92" t="str">
            <v>Srpanj</v>
          </cell>
        </row>
        <row r="93">
          <cell r="B93">
            <v>2005</v>
          </cell>
          <cell r="C93" t="str">
            <v>Kolovoz</v>
          </cell>
        </row>
        <row r="94">
          <cell r="B94">
            <v>2005</v>
          </cell>
          <cell r="C94" t="str">
            <v>Rujan</v>
          </cell>
        </row>
        <row r="95">
          <cell r="B95">
            <v>2005</v>
          </cell>
          <cell r="C95" t="str">
            <v>Listopad</v>
          </cell>
        </row>
        <row r="96">
          <cell r="B96">
            <v>2005</v>
          </cell>
          <cell r="C96" t="str">
            <v>Studeni</v>
          </cell>
        </row>
        <row r="97">
          <cell r="B97">
            <v>2005</v>
          </cell>
          <cell r="C97" t="str">
            <v>Prosinac</v>
          </cell>
        </row>
        <row r="98">
          <cell r="B98">
            <v>2006</v>
          </cell>
          <cell r="C98" t="str">
            <v>Siječanj</v>
          </cell>
        </row>
        <row r="99">
          <cell r="B99">
            <v>2006</v>
          </cell>
          <cell r="C99" t="str">
            <v>Veljača</v>
          </cell>
        </row>
        <row r="100">
          <cell r="B100">
            <v>2006</v>
          </cell>
          <cell r="C100" t="str">
            <v>Ožujak</v>
          </cell>
        </row>
        <row r="101">
          <cell r="B101">
            <v>2006</v>
          </cell>
          <cell r="C101" t="str">
            <v>Travanj</v>
          </cell>
        </row>
        <row r="102">
          <cell r="B102">
            <v>2006</v>
          </cell>
          <cell r="C102" t="str">
            <v>Svibanj</v>
          </cell>
        </row>
        <row r="103">
          <cell r="B103">
            <v>2006</v>
          </cell>
          <cell r="C103" t="str">
            <v>Lipanj</v>
          </cell>
        </row>
        <row r="104">
          <cell r="B104">
            <v>2006</v>
          </cell>
          <cell r="C104" t="str">
            <v>Srpanj</v>
          </cell>
        </row>
        <row r="105">
          <cell r="B105">
            <v>2006</v>
          </cell>
          <cell r="C105" t="str">
            <v>Kolovoz</v>
          </cell>
        </row>
        <row r="106">
          <cell r="B106">
            <v>2006</v>
          </cell>
          <cell r="C106" t="str">
            <v>Rujan</v>
          </cell>
        </row>
        <row r="107">
          <cell r="B107">
            <v>2006</v>
          </cell>
          <cell r="C107" t="str">
            <v>Listopad</v>
          </cell>
        </row>
        <row r="108">
          <cell r="B108">
            <v>2006</v>
          </cell>
          <cell r="C108" t="str">
            <v>Studeni</v>
          </cell>
        </row>
        <row r="109">
          <cell r="B109">
            <v>2006</v>
          </cell>
          <cell r="C109" t="str">
            <v>Prosinac</v>
          </cell>
        </row>
        <row r="110">
          <cell r="B110">
            <v>2007</v>
          </cell>
          <cell r="C110" t="str">
            <v>Siječanj</v>
          </cell>
        </row>
        <row r="111">
          <cell r="B111">
            <v>2007</v>
          </cell>
          <cell r="C111" t="str">
            <v>Veljača</v>
          </cell>
        </row>
        <row r="112">
          <cell r="B112">
            <v>2007</v>
          </cell>
          <cell r="C112" t="str">
            <v>Ožujak</v>
          </cell>
        </row>
        <row r="113">
          <cell r="B113">
            <v>2007</v>
          </cell>
          <cell r="C113" t="str">
            <v>Travanj</v>
          </cell>
        </row>
        <row r="114">
          <cell r="B114">
            <v>2007</v>
          </cell>
          <cell r="C114" t="str">
            <v>Svibanj</v>
          </cell>
        </row>
        <row r="115">
          <cell r="B115">
            <v>2007</v>
          </cell>
          <cell r="C115" t="str">
            <v>Lipanj</v>
          </cell>
        </row>
        <row r="116">
          <cell r="B116">
            <v>2007</v>
          </cell>
          <cell r="C116" t="str">
            <v>Srpanj</v>
          </cell>
        </row>
        <row r="117">
          <cell r="B117">
            <v>2007</v>
          </cell>
          <cell r="C117" t="str">
            <v>Kolovoz</v>
          </cell>
        </row>
        <row r="118">
          <cell r="B118">
            <v>2007</v>
          </cell>
          <cell r="C118" t="str">
            <v>Rujan</v>
          </cell>
        </row>
        <row r="119">
          <cell r="B119">
            <v>2007</v>
          </cell>
          <cell r="C119" t="str">
            <v>Listopad</v>
          </cell>
        </row>
        <row r="120">
          <cell r="B120">
            <v>2007</v>
          </cell>
          <cell r="C120" t="str">
            <v>Studeni</v>
          </cell>
        </row>
        <row r="121">
          <cell r="B121">
            <v>2007</v>
          </cell>
          <cell r="C121" t="str">
            <v>Prosinac</v>
          </cell>
        </row>
        <row r="122">
          <cell r="B122">
            <v>2008</v>
          </cell>
          <cell r="C122" t="str">
            <v>Siječanj</v>
          </cell>
        </row>
        <row r="123">
          <cell r="B123">
            <v>2008</v>
          </cell>
          <cell r="C123" t="str">
            <v>Veljača</v>
          </cell>
        </row>
        <row r="124">
          <cell r="B124">
            <v>2008</v>
          </cell>
          <cell r="C124" t="str">
            <v>Ožujak</v>
          </cell>
        </row>
        <row r="125">
          <cell r="B125">
            <v>2008</v>
          </cell>
          <cell r="C125" t="str">
            <v>Travanj</v>
          </cell>
        </row>
        <row r="126">
          <cell r="B126">
            <v>2008</v>
          </cell>
          <cell r="C126" t="str">
            <v>Svibanj</v>
          </cell>
        </row>
        <row r="127">
          <cell r="B127">
            <v>2008</v>
          </cell>
          <cell r="C127" t="str">
            <v>Lipanj</v>
          </cell>
        </row>
        <row r="128">
          <cell r="B128">
            <v>2008</v>
          </cell>
          <cell r="C128" t="str">
            <v>Srpanj</v>
          </cell>
        </row>
        <row r="129">
          <cell r="B129">
            <v>2008</v>
          </cell>
          <cell r="C129" t="str">
            <v>Kolovoz</v>
          </cell>
        </row>
        <row r="130">
          <cell r="B130">
            <v>2008</v>
          </cell>
          <cell r="C130" t="str">
            <v>Rujan</v>
          </cell>
        </row>
        <row r="131">
          <cell r="B131">
            <v>2008</v>
          </cell>
          <cell r="C131" t="str">
            <v>Listopad</v>
          </cell>
        </row>
        <row r="132">
          <cell r="B132">
            <v>2008</v>
          </cell>
          <cell r="C132" t="str">
            <v>Studeni</v>
          </cell>
        </row>
        <row r="133">
          <cell r="B133">
            <v>2008</v>
          </cell>
          <cell r="C133" t="str">
            <v>Prosinac</v>
          </cell>
        </row>
      </sheetData>
      <sheetData sheetId="1"/>
      <sheetData sheetId="2"/>
      <sheetData sheetId="3" refreshError="1"/>
      <sheetData sheetId="4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мета питан (2)"/>
      <sheetName val="смета питан"/>
      <sheetName val="ФОТ"/>
      <sheetName val="медосм."/>
      <sheetName val="спецодежда"/>
      <sheetName val="Ср-ва защиты, дератиз"/>
      <sheetName val="транспорт расчет"/>
      <sheetName val="транспорт продукты"/>
      <sheetName val="мобдемоб"/>
      <sheetName val="общехоз"/>
      <sheetName val="прочие материалы 800 чел"/>
      <sheetName val="мат стирка 800 чел"/>
      <sheetName val="мат уборка 800 чел"/>
      <sheetName val="мат для посуды 800 чел"/>
      <sheetName val="кухонки 800 посуда"/>
      <sheetName val="пол 800 ч"/>
      <sheetName val="пов 800"/>
      <sheetName val="пов 800 чел.  "/>
      <sheetName val="терминалы"/>
      <sheetName val="Курс"/>
      <sheetName val="Настройка"/>
      <sheetName val="Форма 1_АД"/>
      <sheetName val="топография"/>
      <sheetName val="ДЦ"/>
      <sheetName val="31.08.2004"/>
      <sheetName val="ц_1991"/>
      <sheetName val="Списки"/>
      <sheetName val="смета_питан_(2)"/>
      <sheetName val="смета_питан"/>
      <sheetName val="медосм_"/>
      <sheetName val="Ср-ва_защиты,_дератиз"/>
      <sheetName val="транспорт_расчет"/>
      <sheetName val="транспорт_продукты"/>
      <sheetName val="прочие_материалы_800_чел"/>
      <sheetName val="мат_стирка_800_чел"/>
      <sheetName val="мат_уборка_800_чел"/>
      <sheetName val="мат_для_посуды_800_чел"/>
      <sheetName val="кухонки_800_посуда"/>
      <sheetName val="пол_800_ч"/>
      <sheetName val="пов_800"/>
      <sheetName val="пов_800_чел___"/>
      <sheetName val="Форма_1_АД"/>
      <sheetName val="31_08_200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ДР"/>
      <sheetName val="Бюджет"/>
      <sheetName val="топография"/>
      <sheetName val="COA- Nov  02"/>
      <sheetName val="Пример расчета"/>
      <sheetName val="Journals"/>
      <sheetName val="СС"/>
      <sheetName val="Opex personnel (Term facs)"/>
      <sheetName val="Лист1"/>
      <sheetName val="СВОД"/>
      <sheetName val="все"/>
      <sheetName val="Norm"/>
      <sheetName val="ИД"/>
      <sheetName val="свод 2"/>
      <sheetName val="Summary"/>
      <sheetName val="sapactivexlhiddensheet"/>
      <sheetName val="Капитальные затраты"/>
      <sheetName val="см8"/>
      <sheetName val="Обновление"/>
      <sheetName val="ВКЕ"/>
      <sheetName val="Jan 2002"/>
      <sheetName val="Tier 06"/>
      <sheetName val="16 ОС до 20 т.р."/>
      <sheetName val="КП (2)"/>
      <sheetName val="Цена"/>
      <sheetName val="Product"/>
      <sheetName val="Коэфф1."/>
      <sheetName val="эл.химз."/>
      <sheetName val="гидрология"/>
      <sheetName val="Шкаф"/>
      <sheetName val="Прайс лист"/>
      <sheetName val="График"/>
      <sheetName val="ID"/>
      <sheetName val="Кредиты"/>
      <sheetName val="OCK1"/>
      <sheetName val="СметаСводная снег"/>
      <sheetName val="часы"/>
      <sheetName val="2.2 "/>
      <sheetName val="total"/>
      <sheetName val="Комплектация"/>
      <sheetName val="трубы"/>
      <sheetName val="СМР"/>
      <sheetName val="дороги"/>
      <sheetName val="Calc"/>
      <sheetName val="ЭХЗ"/>
      <sheetName val="Смета 1"/>
      <sheetName val="Смета"/>
      <sheetName val="Справочные данные"/>
      <sheetName val="Суточная"/>
      <sheetName val=" Свод"/>
      <sheetName val="RSOILBAL"/>
      <sheetName val="в работу"/>
      <sheetName val="Амур ДОН"/>
      <sheetName val="Землеотвод"/>
      <sheetName val="свод (2)"/>
      <sheetName val="КП НовоКов"/>
      <sheetName val="свод общ"/>
      <sheetName val="Инструкции"/>
      <sheetName val="Данные для расчёта сметы"/>
      <sheetName val="Трудовой процесс. Норматив"/>
      <sheetName val="Титул"/>
      <sheetName val="COA-_Nov__02"/>
      <sheetName val="Пример_расчета"/>
      <sheetName val="Opex_personnel_(Term_facs)"/>
      <sheetName val="свод_2"/>
      <sheetName val="Капитальные_затраты"/>
      <sheetName val="Jan_2002"/>
      <sheetName val="Tier_06"/>
      <sheetName val="16_ОС_до_20_т_р_"/>
      <sheetName val="КП_(2)"/>
      <sheetName val="Коэфф1_"/>
      <sheetName val="эл_химз_"/>
      <sheetName val="Прайс_лист"/>
      <sheetName val="СметаСводная_снег"/>
      <sheetName val="2_2_"/>
      <sheetName val="Смета_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тчет о прибыли"/>
      <sheetName val="Отчет о прибыли (на баррель (2)"/>
      <sheetName val="Отчет о прибыли (на баррель)"/>
      <sheetName val="Выручка и добыча"/>
      <sheetName val="Товарный баланс"/>
      <sheetName val="Баланс"/>
      <sheetName val="Движ ден средств"/>
      <sheetName val="Изменение оборотного капитала"/>
      <sheetName val="Капиталные вложения"/>
      <sheetName val="Коэффициенты 1"/>
      <sheetName val="Структура задолженности"/>
      <sheetName val="Коэффициенты 2"/>
      <sheetName val="lang"/>
      <sheetName val="Доходы 1 кв"/>
      <sheetName val="Прочие 1 кв"/>
      <sheetName val="Себестоимость 1кв"/>
      <sheetName val="имена"/>
      <sheetName val="Ст-ть"/>
      <sheetName val="трудовой процесс. норматив"/>
      <sheetName val="Отчет_о_прибыли"/>
      <sheetName val="Отчет_о_прибыли_(на_баррель_(2)"/>
      <sheetName val="Отчет_о_прибыли_(на_баррель)"/>
      <sheetName val="Выручка_и_добыча"/>
      <sheetName val="Товарный_баланс"/>
      <sheetName val="Движ_ден_средств"/>
      <sheetName val="Изменение_оборотного_капитала"/>
      <sheetName val="Капиталные_вложения"/>
      <sheetName val="Коэффициенты_1"/>
      <sheetName val="Структура_задолженности"/>
      <sheetName val="Коэффициенты_2"/>
      <sheetName val="Доходы_1_кв"/>
      <sheetName val="Прочие_1_кв"/>
      <sheetName val="Себестоимость_1кв"/>
      <sheetName val="трудовой_процесс__норматив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6">
          <cell r="A6">
            <v>1</v>
          </cell>
        </row>
      </sheetData>
      <sheetData sheetId="13"/>
      <sheetData sheetId="14"/>
      <sheetData sheetId="15"/>
      <sheetData sheetId="16"/>
      <sheetData sheetId="17"/>
      <sheetData sheetId="18" refreshError="1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Мурина Алена Евгеньевна" refreshedDate="44790.680210879633" createdVersion="5" refreshedVersion="6" minRefreshableVersion="3" recordCount="467" xr:uid="{00000000-000A-0000-FFFF-FFFF4C010000}">
  <cacheSource type="worksheet">
    <worksheetSource name="доп_часы"/>
  </cacheSource>
  <cacheFields count="27">
    <cacheField name="Отчетный период" numFmtId="280">
      <sharedItems containsSemiMixedTypes="0" containsNonDate="0" containsDate="1" containsString="0" minDate="1900-03-13T00:00:00" maxDate="2022-07-02T00:00:00" count="72">
        <d v="2021-05-01T00:00:00"/>
        <d v="2021-06-01T00:00:00"/>
        <d v="2021-07-01T00:00:00"/>
        <d v="2021-08-01T00:00:00"/>
        <d v="2021-09-01T00:00:00"/>
        <d v="2021-10-01T00:00:00"/>
        <d v="2021-11-01T00:00:00"/>
        <d v="2021-12-01T00:00:00"/>
        <d v="2022-01-01T00:00:00"/>
        <d v="2022-02-01T00:00:00"/>
        <d v="2022-03-01T00:00:00"/>
        <d v="2022-04-01T00:00:00"/>
        <d v="2022-05-01T00:00:00"/>
        <d v="2022-06-01T00:00:00"/>
        <d v="2022-07-01T00:00:00"/>
        <d v="2017-05-01T00:00:00" u="1"/>
        <d v="2018-05-01T00:00:00" u="1"/>
        <d v="2019-05-01T00:00:00" u="1"/>
        <d v="2020-05-01T00:00:00" u="1"/>
        <d v="2017-11-01T00:00:00" u="1"/>
        <d v="2018-11-01T00:00:00" u="1"/>
        <d v="2019-11-01T00:00:00" u="1"/>
        <d v="2020-11-01T00:00:00" u="1"/>
        <d v="2017-06-01T00:00:00" u="1"/>
        <d v="2018-06-01T00:00:00" u="1"/>
        <d v="2019-06-01T00:00:00" u="1"/>
        <d v="2020-06-01T00:00:00" u="1"/>
        <d v="2017-12-01T00:00:00" u="1"/>
        <d v="2018-12-01T00:00:00" u="1"/>
        <d v="2019-12-01T00:00:00" u="1"/>
        <d v="2020-12-01T00:00:00" u="1"/>
        <d v="2020-02-02T00:00:00" u="1"/>
        <d v="1900-03-13T00:00:00" u="1"/>
        <d v="2017-01-01T00:00:00" u="1"/>
        <d v="2018-01-01T00:00:00" u="1"/>
        <d v="2019-01-01T00:00:00" u="1"/>
        <d v="2020-01-01T00:00:00" u="1"/>
        <d v="2021-01-01T00:00:00" u="1"/>
        <d v="2017-07-01T00:00:00" u="1"/>
        <d v="2018-07-01T00:00:00" u="1"/>
        <d v="2019-07-01T00:00:00" u="1"/>
        <d v="2020-07-01T00:00:00" u="1"/>
        <d v="2017-02-01T00:00:00" u="1"/>
        <d v="2018-02-01T00:00:00" u="1"/>
        <d v="2019-02-01T00:00:00" u="1"/>
        <d v="2020-02-01T00:00:00" u="1"/>
        <d v="2021-02-01T00:00:00" u="1"/>
        <d v="2017-08-01T00:00:00" u="1"/>
        <d v="2018-08-01T00:00:00" u="1"/>
        <d v="2019-08-01T00:00:00" u="1"/>
        <d v="2020-08-01T00:00:00" u="1"/>
        <d v="2017-03-01T00:00:00" u="1"/>
        <d v="2018-03-01T00:00:00" u="1"/>
        <d v="2019-03-01T00:00:00" u="1"/>
        <d v="2020-03-01T00:00:00" u="1"/>
        <d v="2021-03-01T00:00:00" u="1"/>
        <d v="2017-09-01T00:00:00" u="1"/>
        <d v="2018-09-01T00:00:00" u="1"/>
        <d v="2019-09-01T00:00:00" u="1"/>
        <d v="2020-09-01T00:00:00" u="1"/>
        <d v="2020-02-04T00:00:00" u="1"/>
        <d v="2017-04-01T00:00:00" u="1"/>
        <d v="2018-04-01T00:00:00" u="1"/>
        <d v="2019-04-01T00:00:00" u="1"/>
        <d v="2020-04-01T00:00:00" u="1"/>
        <d v="2021-04-01T00:00:00" u="1"/>
        <d v="2017-10-01T00:00:00" u="1"/>
        <d v="2018-10-01T00:00:00" u="1"/>
        <d v="2019-10-01T00:00:00" u="1"/>
        <d v="2020-10-01T00:00:00" u="1"/>
        <d v="2021-12-02T00:00:00" u="1"/>
        <d v="2020-02-03T00:00:00" u="1"/>
      </sharedItems>
    </cacheField>
    <cacheField name="Проект" numFmtId="0">
      <sharedItems containsBlank="1" count="55">
        <s v="КС-7 Сивакинская"/>
        <m u="1"/>
        <s v="ОП Кингисепп  " u="1"/>
        <s v="АГПЗ 3-50" u="1"/>
        <s v="Сахалин" u="1"/>
        <s v="АГПЗ 5-40" u="1"/>
        <s v="Кингисепп" u="1"/>
        <s v="НПС 2" u="1"/>
        <s v="Склад на терминалу ЮТ" u="1"/>
        <s v="Трейн 1" u="1"/>
        <s v="БЦ Эволуция" u="1"/>
        <s v="Ямал СПГ - Сезонные работы" u="1"/>
        <s v="Ямал СПГ - ТЕКНИП CWP-3A" u="1"/>
        <s v="Трейн 2" u="1"/>
        <s v="Трейн 3" u="1"/>
        <s v="ОП Сахалин" u="1"/>
        <s v="Трейн 4" u="1"/>
        <s v="АГПЗ 1-50 ТТ" u="1"/>
        <s v="Газопроводы" u="1"/>
        <s v="АГПЗ 1-40" u="1"/>
        <s v="ОП Зарядье" u="1"/>
        <s v="АГПЗ 2-50" u="1"/>
        <s v="АГПЗ П3" u="1"/>
        <s v="НПС-2" u="1"/>
        <s v="Сезонные работы" u="1"/>
        <s v="АГПЗ 4-40" u="1"/>
        <s v="ОП Калуга Швейная Фабрика" u="1"/>
        <s v="МЖК Кастанаевская" u="1"/>
        <s v="АГХК" u="1"/>
        <s v="Ямал СПГ - Демонтаж" u="1"/>
        <s v="ПК Шесхарис" u="1"/>
        <s v="Демонтаж. Работ" u="1"/>
        <s v="НПЗ Нижний Новгород" u="1"/>
        <s v="НПС 7" u="1"/>
        <s v="ОМСК НПЗ" u="1"/>
        <s v="ОП Мурманск ОГТ" u="1"/>
        <s v="НПС 5" u="1"/>
        <s v="Ямал СПГ АРХИВ" u="1"/>
        <s v="АГПЗ 3-40" u="1"/>
        <s v="АГПЗ ВЗИС" u="1"/>
        <s v="ОП Мурманск ВС 1" u="1"/>
        <s v="АГПЗ АБК" u="1"/>
        <s v="Эверест" u="1"/>
        <s v="Ямал СПГ" u="1"/>
        <s v="Омский НПЗ" u="1"/>
        <s v="НПС-7" u="1"/>
        <s v="НПС-5" u="1"/>
        <s v="Амурский ГПЗ" u="1"/>
        <s v="АГПЗ Подэтап 3" u="1"/>
        <s v="АГПЗ ЗОР" u="1"/>
        <s v="ГМК Норильский никель" u="1"/>
        <s v="БЦ Эволюция" u="1"/>
        <s v="ОП Калуга" u="1"/>
        <s v="АГПЗ 2-40" u="1"/>
        <s v="Шесхарис" u="1"/>
      </sharedItems>
    </cacheField>
    <cacheField name="Подпроект" numFmtId="0">
      <sharedItems/>
    </cacheField>
    <cacheField name="Дисциплина" numFmtId="0">
      <sharedItems/>
    </cacheField>
    <cacheField name="организация" numFmtId="0">
      <sharedItems/>
    </cacheField>
    <cacheField name="Классификатор" numFmtId="0">
      <sharedItems containsMixedTypes="1" containsNumber="1" containsInteger="1" minValue="2" maxValue="7" count="15">
        <s v="1.2"/>
        <s v="5.4"/>
        <s v="1.1"/>
        <s v="1 н"/>
        <s v="1 к"/>
        <s v="5.2"/>
        <s v="5.6"/>
        <s v="5.1"/>
        <s v="5.5"/>
        <s v="10.3"/>
        <n v="6"/>
        <s v="5.3"/>
        <n v="2" u="1"/>
        <n v="7" u="1"/>
        <n v="3" u="1"/>
      </sharedItems>
    </cacheField>
    <cacheField name="Наименование работ" numFmtId="0">
      <sharedItems containsBlank="1"/>
    </cacheField>
    <cacheField name="Физ.объемы" numFmtId="0">
      <sharedItems containsNonDate="0" containsString="0" containsBlank="1"/>
    </cacheField>
    <cacheField name="Ед.изм." numFmtId="0">
      <sharedItems containsNonDate="0" containsString="0" containsBlank="1"/>
    </cacheField>
    <cacheField name="Группа работ" numFmtId="0">
      <sharedItems containsBlank="1"/>
    </cacheField>
    <cacheField name="Суб-чик" numFmtId="49">
      <sharedItems containsNonDate="0" containsString="0" containsBlank="1"/>
    </cacheField>
    <cacheField name="Кол-во часов" numFmtId="3">
      <sharedItems containsString="0" containsBlank="1" containsNumber="1" minValue="-800" maxValue="86931"/>
    </cacheField>
    <cacheField name="Стоимость" numFmtId="294">
      <sharedItems containsString="0" containsBlank="1" containsNumber="1" minValue="-558943.43999999994" maxValue="68115812.099999994"/>
    </cacheField>
    <cacheField name="Примечание" numFmtId="0">
      <sharedItems containsBlank="1"/>
    </cacheField>
    <cacheField name="Наименование классификатора" numFmtId="0">
      <sharedItems containsBlank="1" count="43">
        <s v="Сопутствующие работы (в т.ч. работы до согласования сборника нормативов 2020)"/>
        <s v="АХО"/>
        <s v="Основные проектные работы (по заявкам)"/>
        <s v="ОСНОВНЫЕ ПРОЕКТНЫЕ РАБОТЫ (норматив)"/>
        <s v="ОСНОВНЫЕ ПРОЕКТНЫЕ РАБОТЫ (карнет)"/>
        <s v="УМиТ"/>
        <s v="СКК/Лаборатория"/>
        <s v="Склад"/>
        <s v="Энергетики"/>
        <s v="Простой: Карантин"/>
        <s v="Непредвиденные работы"/>
        <s v="ДКиС"/>
        <s v="БРАК" u="1"/>
        <m u="1"/>
        <s v="Простой по вине Заказчика" u="1"/>
        <s v="Простой за счет: Склад" u="1"/>
        <s v="Непредвиденные расходы (за счет чистой прибыли)" u="1"/>
        <s v="Актированные часы" u="1"/>
        <s v="Простой за счет: ДКиС" u="1"/>
        <s v="Устранение брака субподрядных организации силами ВелесстройМонтаж / СМУ / Общестрой." u="1"/>
        <s v="ПРОЕКТ (ранее СМР)" u="1"/>
        <s v="Организационное время (должно быть учтено в БДР и БП)" u="1"/>
        <s v="Простой за счет чистой прибыли: Актированные часы" u="1"/>
        <s v="Перенос работ с субподрядной организации на ВелесстройМонтаж / СМУ / Общестрой" u="1"/>
        <s v="Общестрой" u="1"/>
        <s v="Дополнительные проектные работы (нормируемые) (изменение объемов работ)." u="1"/>
        <s v="ЗАКАЗЧИК  (работы, которые не будут оплачены заказчиком)" u="1"/>
        <e v="#N/A" u="1"/>
        <s v="Простой: Погодные условия" u="1"/>
        <s v="Простой за счет: Энергетики" u="1"/>
        <s v="Организационное время" u="1"/>
        <s v="ОСНОВНЫЕ ПРОЕКТНЫЕ РАБОТЫ" u="1"/>
        <s v="Простой карантин" u="1"/>
        <s v="Дополнительные проектные работы (ненормируемые)" u="1"/>
        <s v="ПРОЕКТ" u="1"/>
        <s v="Простой: Больничные" u="1"/>
        <s v="Простой за счет чистой прибыли: ПРОЕКТ" u="1"/>
        <s v="Простой за счет: СКК/Лаборатория" u="1"/>
        <s v="Дополнительные проектные работы (изменение объемов работ), не подлежащие нормированию." u="1"/>
        <s v="Дополнительные проектные работы (нормируемые)" u="1"/>
        <s v="Сопутствующие работы" u="1"/>
        <s v="Простой за счет: УМиТ" u="1"/>
        <s v="Основные проектные работы " u="1"/>
      </sharedItems>
    </cacheField>
    <cacheField name="% от проекта_x000a_(норма)" numFmtId="0">
      <sharedItems containsString="0" containsBlank="1" containsNumber="1" minValue="-1.6627313280156136E-3" maxValue="0.10502777530331024"/>
    </cacheField>
    <cacheField name="% от проекта (факт)" numFmtId="0">
      <sharedItems containsString="0" containsBlank="1" containsNumber="1" minValue="-1.1395252524137459E-3" maxValue="0.12382508714697418"/>
    </cacheField>
    <cacheField name="% от итого" numFmtId="0">
      <sharedItems containsString="0" containsBlank="1" containsNumber="1" minValue="-1.092017488660081E-3" maxValue="0.11866271538338687"/>
    </cacheField>
    <cacheField name="типовые" numFmtId="0">
      <sharedItems containsBlank="1"/>
    </cacheField>
    <cacheField name="типовые вед поз" numFmtId="0">
      <sharedItems containsBlank="1"/>
    </cacheField>
    <cacheField name="опимс укр" numFmtId="0">
      <sharedItems containsBlank="1" containsMixedTypes="1" containsNumber="1" containsInteger="1" minValue="2" maxValue="5"/>
    </cacheField>
    <cacheField name="опимс укр_key" numFmtId="0">
      <sharedItems containsBlank="1"/>
    </cacheField>
    <cacheField name="Наименование кода ОПиМС" numFmtId="49">
      <sharedItems containsBlank="1" count="29">
        <s v="ВЗиС"/>
        <e v="#N/A"/>
        <s v="Устройство свай"/>
        <s v="Откачка воды"/>
        <s v="Земляные работы"/>
        <s v="Временные работы (не относящиеся к ВЗИС)"/>
        <s v="Бетонные работы"/>
        <s v="Уборка мусора"/>
        <s v="ПРР"/>
        <m u="1"/>
        <s v="-" u="1"/>
        <s v="Монтаж и сварка трубопроводов" u="1"/>
        <s v="Монтаж сэндвич панелей" u="1"/>
        <s v="Изоляционные работы" u="1"/>
        <s v="Демонтажные работы" u="1"/>
        <s v="Прочие (Анкерные болты, закладные детали, дерев.конструкции и т.д.)" u="1"/>
        <s v="Устройство сети водопровода, канализации и сантехнического оборудования" u="1"/>
        <s v="Монтаж и сварка оборудования" u="1"/>
        <s v="Теплопушки (наблюдение, заправка)" u="1"/>
        <s v="Изготовление и монтаж металлоконструкций" u="1"/>
        <s v="Электромонтажные работы и автоматизация" u="1"/>
        <s v="Монтаж и сварка резервуаров" u="1"/>
        <s v="АКЗ и огнезащита" u="1"/>
        <s v="Остальные часы (неопредленные)" u="1"/>
        <s v="Монтаж элементов из оцинковки" u="1"/>
        <s v="Отопление, вентиляция и кондиционирование" u="1"/>
        <s v="Уборка снега, льда" u="1"/>
        <s v="Благоустройство" u="1"/>
        <s v="Леса" u="1"/>
      </sharedItems>
    </cacheField>
    <cacheField name="КОНТРАКТ_x000a_часы" numFmtId="0">
      <sharedItems containsBlank="1"/>
    </cacheField>
    <cacheField name="КОНТРАКТ_x000a_стоимость" numFmtId="0">
      <sharedItems containsBlank="1" count="5">
        <m/>
        <s v="ФДБ 2 кв. 2021"/>
        <s v="ФДБ 4 кв. 2021"/>
        <s v="ФДБ 1 кв. 2022"/>
        <s v="ФДБ 2 кв. 2022"/>
      </sharedItems>
    </cacheField>
    <cacheField name="Вид работ" numFmtId="0">
      <sharedItems containsNonDate="0" containsString="0" containsBlank="1"/>
    </cacheField>
    <cacheField name="Код БП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67">
  <r>
    <x v="0"/>
    <x v="0"/>
    <s v="ВЗиС"/>
    <s v="ВЗиС"/>
    <s v="велесстрой-монтаж"/>
    <x v="0"/>
    <s v="Разгрузка модулей ВЗиС"/>
    <m/>
    <m/>
    <s v="ОС"/>
    <m/>
    <n v="50"/>
    <n v="36201"/>
    <s v="кл. 5.1"/>
    <x v="0"/>
    <n v="1.0392070800097585E-4"/>
    <n v="7.1220328275859118E-5"/>
    <n v="6.825109304125506E-5"/>
    <s v="zr1-prochie_час"/>
    <s v="zr1-prochie_час"/>
    <n v="2"/>
    <s v="кс-7 сивакинская_2"/>
    <x v="0"/>
    <m/>
    <x v="0"/>
    <m/>
    <m/>
  </r>
  <r>
    <x v="0"/>
    <x v="0"/>
    <s v="ВЗиС"/>
    <s v="ВЗиС"/>
    <s v="велесстрой-монтаж"/>
    <x v="0"/>
    <s v="Изготовление вспомогательных приспособлений для ВЗиС"/>
    <m/>
    <m/>
    <s v="ОС"/>
    <m/>
    <n v="40"/>
    <n v="28960.800000000003"/>
    <s v="исключить"/>
    <x v="0"/>
    <n v="8.3136566400780673E-5"/>
    <n v="5.69762626206873E-5"/>
    <n v="5.4600874433004045E-5"/>
    <s v="zr1-prochie_час"/>
    <s v="zr1-prochie_час"/>
    <n v="2"/>
    <s v="кс-7 сивакинская_2"/>
    <x v="0"/>
    <m/>
    <x v="0"/>
    <m/>
    <m/>
  </r>
  <r>
    <x v="0"/>
    <x v="0"/>
    <s v="ВЗиС"/>
    <s v="ВЗиС"/>
    <s v="велесстрой-монтаж"/>
    <x v="0"/>
    <s v="Разгрузка сантех оборудования ВЗиС"/>
    <m/>
    <m/>
    <s v="ОС"/>
    <m/>
    <n v="3"/>
    <n v="2172.06"/>
    <s v="исключить"/>
    <x v="0"/>
    <n v="6.2352424800585503E-6"/>
    <n v="4.2732196965515475E-6"/>
    <n v="4.0950655824753031E-6"/>
    <s v="zr1-prochie_час"/>
    <s v="zr1-prochie_час"/>
    <n v="2"/>
    <s v="кс-7 сивакинская_2"/>
    <x v="0"/>
    <m/>
    <x v="0"/>
    <m/>
    <m/>
  </r>
  <r>
    <x v="0"/>
    <x v="0"/>
    <s v="ВЗиС"/>
    <s v="ВЗиС"/>
    <s v="велесстрой-монтаж"/>
    <x v="0"/>
    <s v="Изготовление деревянной лестницы на второй этаж общежития ВЗиС"/>
    <m/>
    <m/>
    <s v="ОС"/>
    <m/>
    <n v="60"/>
    <n v="43441.2"/>
    <s v="учесть в контракте ВЗиС"/>
    <x v="0"/>
    <n v="1.2470484960117102E-4"/>
    <n v="8.546439393103095E-5"/>
    <n v="8.1901311649506061E-5"/>
    <s v="zr1-prochie_час"/>
    <s v="zr1-prochie_час"/>
    <n v="2"/>
    <s v="кс-7 сивакинская_2"/>
    <x v="0"/>
    <m/>
    <x v="0"/>
    <m/>
    <m/>
  </r>
  <r>
    <x v="0"/>
    <x v="0"/>
    <s v="ВЗиС"/>
    <s v="ВЗиС"/>
    <s v="велесстрой-монтаж"/>
    <x v="1"/>
    <s v="Разгрузка продуктов"/>
    <m/>
    <m/>
    <s v="ОС"/>
    <m/>
    <n v="3"/>
    <n v="2172.06"/>
    <m/>
    <x v="1"/>
    <n v="6.2352424800585503E-6"/>
    <n v="4.2732196965515475E-6"/>
    <n v="4.0950655824753031E-6"/>
    <s v="dop1-cl5.4_час"/>
    <s v="dop1-cl5.4_час"/>
    <m/>
    <s v="кс-7 сивакинская_9998"/>
    <x v="1"/>
    <m/>
    <x v="1"/>
    <m/>
    <m/>
  </r>
  <r>
    <x v="0"/>
    <x v="0"/>
    <s v="КС-7 Сивакинская"/>
    <s v="СМР"/>
    <s v="велесстрой-монтаж"/>
    <x v="2"/>
    <s v="Помощь бурильщикам при бурении скважин для термометрических датчиков"/>
    <m/>
    <m/>
    <s v="ЗР"/>
    <m/>
    <n v="94"/>
    <n v="53893.960000000006"/>
    <m/>
    <x v="2"/>
    <n v="1.9537093104183458E-4"/>
    <n v="1.3389421715861516E-4"/>
    <n v="1.2831205491755951E-4"/>
    <s v="zr1-prochie_час"/>
    <s v="zr1-prochie_час"/>
    <n v="4"/>
    <s v="кс-7 сивакинская_4"/>
    <x v="2"/>
    <m/>
    <x v="0"/>
    <m/>
    <m/>
  </r>
  <r>
    <x v="0"/>
    <x v="0"/>
    <s v="КС-7 Сивакинская"/>
    <s v="СМР"/>
    <s v="велесстрой-монтаж"/>
    <x v="0"/>
    <s v="Помощь геодезисту (не ВЗиС) - держать рейку, устанавливать колышки"/>
    <m/>
    <m/>
    <s v="ОС"/>
    <m/>
    <n v="40"/>
    <n v="28960.800000000003"/>
    <s v="исключить - геодезия в составе ВЛСМ"/>
    <x v="0"/>
    <n v="8.3136566400780673E-5"/>
    <n v="5.69762626206873E-5"/>
    <n v="5.4600874433004045E-5"/>
    <s v="zr1-prochie_час"/>
    <s v="zr1-prochie_час"/>
    <n v="4"/>
    <s v="кс-7 сивакинская_4"/>
    <x v="2"/>
    <m/>
    <x v="0"/>
    <m/>
    <m/>
  </r>
  <r>
    <x v="0"/>
    <x v="0"/>
    <s v="ВЗиС"/>
    <s v="ВЗиС"/>
    <s v="велесстрой-монтаж"/>
    <x v="3"/>
    <m/>
    <m/>
    <m/>
    <m/>
    <m/>
    <n v="2262.56"/>
    <n v="1638135.71"/>
    <m/>
    <x v="3"/>
    <n v="4.7025367418937584E-3"/>
    <m/>
    <m/>
    <m/>
    <m/>
    <m/>
    <m/>
    <x v="1"/>
    <m/>
    <x v="0"/>
    <m/>
    <m/>
  </r>
  <r>
    <x v="0"/>
    <x v="0"/>
    <s v="ВЗиС"/>
    <s v="ВЗиС"/>
    <s v="велесстрой-монтаж"/>
    <x v="4"/>
    <m/>
    <m/>
    <m/>
    <m/>
    <m/>
    <n v="1580"/>
    <n v="1143958.5440000002"/>
    <m/>
    <x v="4"/>
    <m/>
    <n v="2.2505623735171484E-3"/>
    <n v="2.1567345401036597E-3"/>
    <m/>
    <m/>
    <m/>
    <m/>
    <x v="1"/>
    <m/>
    <x v="0"/>
    <m/>
    <m/>
  </r>
  <r>
    <x v="0"/>
    <x v="0"/>
    <s v="КС-7 Сивакинская"/>
    <s v="СМР"/>
    <s v="велесстрой-монтаж"/>
    <x v="3"/>
    <m/>
    <m/>
    <m/>
    <m/>
    <m/>
    <n v="0"/>
    <n v="0"/>
    <m/>
    <x v="3"/>
    <n v="0"/>
    <m/>
    <m/>
    <m/>
    <m/>
    <m/>
    <m/>
    <x v="1"/>
    <m/>
    <x v="0"/>
    <m/>
    <m/>
  </r>
  <r>
    <x v="0"/>
    <x v="0"/>
    <s v="КС-7 Сивакинская"/>
    <s v="СМР"/>
    <s v="велесстрой-монтаж"/>
    <x v="4"/>
    <m/>
    <m/>
    <m/>
    <m/>
    <m/>
    <n v="0"/>
    <n v="0.25399999998626299"/>
    <m/>
    <x v="4"/>
    <m/>
    <n v="0"/>
    <n v="0"/>
    <m/>
    <m/>
    <m/>
    <m/>
    <x v="1"/>
    <m/>
    <x v="0"/>
    <m/>
    <m/>
  </r>
  <r>
    <x v="1"/>
    <x v="0"/>
    <s v="КС-7 Сивакинская"/>
    <s v="СМР"/>
    <s v="велесстрой-монтаж"/>
    <x v="5"/>
    <s v="Ремонт ПРМ (в т.ч.. сварка)"/>
    <m/>
    <m/>
    <s v="ОС"/>
    <m/>
    <n v="10"/>
    <n v="7240.2000000000007"/>
    <m/>
    <x v="5"/>
    <n v="2.0784141600195168E-5"/>
    <n v="1.4244065655171825E-5"/>
    <n v="1.3650218608251011E-5"/>
    <s v="dop1-cl5.2_час"/>
    <s v="dop1-cl5.2_час"/>
    <m/>
    <s v="кс-7 сивакинская_9998"/>
    <x v="1"/>
    <m/>
    <x v="1"/>
    <m/>
    <m/>
  </r>
  <r>
    <x v="1"/>
    <x v="0"/>
    <s v="КС-7 Сивакинская"/>
    <s v="СМР"/>
    <s v="велесстрой-монтаж"/>
    <x v="5"/>
    <s v="Помощ механику, ремонт - приварка задних фонарей"/>
    <m/>
    <m/>
    <s v="ОС"/>
    <m/>
    <n v="6"/>
    <n v="4344.12"/>
    <m/>
    <x v="5"/>
    <n v="1.2470484960117101E-5"/>
    <n v="8.546439393103095E-6"/>
    <n v="8.1901311649506061E-6"/>
    <s v="dop1-cl5.2_час"/>
    <s v="dop1-cl5.2_час"/>
    <m/>
    <s v="кс-7 сивакинская_9998"/>
    <x v="1"/>
    <m/>
    <x v="1"/>
    <m/>
    <m/>
  </r>
  <r>
    <x v="1"/>
    <x v="0"/>
    <s v="КС-7 Сивакинская"/>
    <s v="СМР"/>
    <s v="велесстрой-монтаж"/>
    <x v="5"/>
    <s v="Помощ заправщику с установкой насоса и вспомагательеых устройства"/>
    <m/>
    <m/>
    <s v="ОС"/>
    <m/>
    <n v="18"/>
    <n v="13032.36"/>
    <m/>
    <x v="5"/>
    <n v="3.7411454880351307E-5"/>
    <n v="2.5639318179309285E-5"/>
    <n v="2.4570393494851818E-5"/>
    <s v="dop1-cl5.2_час"/>
    <s v="dop1-cl5.2_час"/>
    <m/>
    <s v="кс-7 сивакинская_9998"/>
    <x v="1"/>
    <m/>
    <x v="1"/>
    <m/>
    <m/>
  </r>
  <r>
    <x v="1"/>
    <x v="0"/>
    <s v="КС-7 Сивакинская"/>
    <s v="СМР"/>
    <s v="велесстрой-монтаж"/>
    <x v="5"/>
    <s v="Приведение емкости в удобное для заправки положение с помощю брусков"/>
    <m/>
    <m/>
    <s v="ОС"/>
    <m/>
    <n v="10"/>
    <n v="7240.2000000000007"/>
    <m/>
    <x v="5"/>
    <n v="2.0784141600195168E-5"/>
    <n v="1.4244065655171825E-5"/>
    <n v="1.3650218608251011E-5"/>
    <s v="dop1-cl5.2_час"/>
    <s v="dop1-cl5.2_час"/>
    <m/>
    <s v="кс-7 сивакинская_9998"/>
    <x v="1"/>
    <m/>
    <x v="1"/>
    <m/>
    <m/>
  </r>
  <r>
    <x v="1"/>
    <x v="0"/>
    <s v="КС-7 Сивакинская"/>
    <s v="СМР"/>
    <s v="велесстрой-монтаж"/>
    <x v="6"/>
    <s v="Помощь лаборанту"/>
    <m/>
    <m/>
    <s v="ОС"/>
    <m/>
    <n v="10"/>
    <n v="7240.2000000000007"/>
    <m/>
    <x v="6"/>
    <n v="2.0784141600195168E-5"/>
    <n v="1.4244065655171825E-5"/>
    <n v="1.3650218608251011E-5"/>
    <s v="dop1-cl5.6_час"/>
    <s v="dop1-cl5.6_час"/>
    <m/>
    <s v="кс-7 сивакинская_9998"/>
    <x v="1"/>
    <m/>
    <x v="1"/>
    <m/>
    <m/>
  </r>
  <r>
    <x v="1"/>
    <x v="0"/>
    <s v="ВЗиС"/>
    <s v="ВЗиС"/>
    <s v="велесстрой-монтаж"/>
    <x v="0"/>
    <s v="Откачка воды"/>
    <m/>
    <m/>
    <s v="ЗР"/>
    <m/>
    <n v="800"/>
    <n v="458672"/>
    <s v="исключить"/>
    <x v="0"/>
    <n v="1.6627313280156136E-3"/>
    <n v="1.1395252524137459E-3"/>
    <n v="1.092017488660081E-3"/>
    <s v="zr1-prochie_час"/>
    <s v="zr1-prochie_час"/>
    <n v="2"/>
    <s v="кс-7 сивакинская_2"/>
    <x v="0"/>
    <m/>
    <x v="0"/>
    <m/>
    <m/>
  </r>
  <r>
    <x v="1"/>
    <x v="0"/>
    <s v="ВЗиС"/>
    <s v="ВЗиС"/>
    <s v="велесстрой-монтаж"/>
    <x v="0"/>
    <s v="Дежурства на ремонте дороги в Сиваки(точковка) день и ночь"/>
    <m/>
    <m/>
    <s v="ОС"/>
    <m/>
    <n v="139"/>
    <n v="100638.78"/>
    <s v="?"/>
    <x v="0"/>
    <n v="2.8889956824271283E-4"/>
    <n v="1.9799251260688836E-4"/>
    <n v="1.8973803865468905E-4"/>
    <s v="zr1-prochie_час"/>
    <s v="zr1-prochie_час"/>
    <n v="2"/>
    <s v="кс-7 сивакинская_2"/>
    <x v="0"/>
    <m/>
    <x v="0"/>
    <m/>
    <m/>
  </r>
  <r>
    <x v="1"/>
    <x v="0"/>
    <s v="ВЗиС"/>
    <s v="ВЗиС"/>
    <s v="велесстрой-монтаж"/>
    <x v="0"/>
    <s v="Изготовление в полевых условиях стенда для испытаний"/>
    <m/>
    <m/>
    <s v="ОС"/>
    <m/>
    <n v="124"/>
    <n v="89778.48000000001"/>
    <s v="исключить"/>
    <x v="0"/>
    <n v="2.577233558424201E-4"/>
    <n v="1.7662641412413062E-4"/>
    <n v="1.6926271074231255E-4"/>
    <s v="zr1-prochie_час"/>
    <s v="zr1-prochie_час"/>
    <n v="2"/>
    <s v="кс-7 сивакинская_2"/>
    <x v="0"/>
    <m/>
    <x v="0"/>
    <m/>
    <m/>
  </r>
  <r>
    <x v="1"/>
    <x v="0"/>
    <s v="ВЗиС"/>
    <s v="ВЗиС"/>
    <s v="велесстрой-монтаж"/>
    <x v="0"/>
    <s v="Подготовительные работы для бурения на РБУ: очистка шнека, перемещение выбуренного грунта, изготовление вспомогательных приспособлений "/>
    <m/>
    <m/>
    <s v="ОС"/>
    <m/>
    <n v="468"/>
    <n v="338841.36"/>
    <s v="кл. 5.2"/>
    <x v="0"/>
    <n v="9.7269782688913389E-4"/>
    <n v="6.6662227266204134E-4"/>
    <n v="6.3883023086614733E-4"/>
    <s v="zr1-prochie_час"/>
    <s v="zr1-prochie_час"/>
    <n v="2"/>
    <s v="кс-7 сивакинская_2"/>
    <x v="0"/>
    <m/>
    <x v="0"/>
    <m/>
    <m/>
  </r>
  <r>
    <x v="1"/>
    <x v="0"/>
    <s v="ВЗиС"/>
    <s v="ВЗиС"/>
    <s v="велесстрой-монтаж"/>
    <x v="7"/>
    <s v="Разгрузка мебели"/>
    <m/>
    <m/>
    <s v="ОС"/>
    <m/>
    <n v="20"/>
    <n v="14480.400000000001"/>
    <m/>
    <x v="7"/>
    <n v="4.1568283200390336E-5"/>
    <n v="2.848813131034365E-5"/>
    <n v="2.7300437216502023E-5"/>
    <s v="dop1-cl5.1_час"/>
    <s v="dop1-cl5.1_час"/>
    <m/>
    <s v="кс-7 сивакинская_9998"/>
    <x v="1"/>
    <m/>
    <x v="1"/>
    <m/>
    <m/>
  </r>
  <r>
    <x v="1"/>
    <x v="0"/>
    <s v="ВЗиС"/>
    <s v="ВЗиС"/>
    <s v="велесстрой-монтаж"/>
    <x v="7"/>
    <s v="Разгрузка постельных принадлежностей"/>
    <m/>
    <m/>
    <s v="ОС"/>
    <m/>
    <n v="7"/>
    <n v="5068.1399999999994"/>
    <m/>
    <x v="7"/>
    <n v="1.4548899120136619E-5"/>
    <n v="9.9708459586202775E-6"/>
    <n v="9.5551530257757083E-6"/>
    <s v="dop1-cl5.1_час"/>
    <s v="dop1-cl5.1_час"/>
    <m/>
    <s v="кс-7 сивакинская_9998"/>
    <x v="1"/>
    <m/>
    <x v="1"/>
    <m/>
    <m/>
  </r>
  <r>
    <x v="1"/>
    <x v="0"/>
    <s v="ВЗиС"/>
    <s v="ВЗиС"/>
    <s v="велесстрой-монтаж"/>
    <x v="7"/>
    <s v="Разгрузка сантехники и мебели"/>
    <m/>
    <m/>
    <s v="ОС"/>
    <m/>
    <n v="14"/>
    <n v="10136.279999999999"/>
    <m/>
    <x v="7"/>
    <n v="2.9097798240273237E-5"/>
    <n v="1.9941691917240555E-5"/>
    <n v="1.9110306051551417E-5"/>
    <s v="dop1-cl5.1_час"/>
    <s v="dop1-cl5.1_час"/>
    <m/>
    <s v="кс-7 сивакинская_9998"/>
    <x v="1"/>
    <m/>
    <x v="1"/>
    <m/>
    <m/>
  </r>
  <r>
    <x v="1"/>
    <x v="0"/>
    <s v="ВЗиС"/>
    <s v="ВЗиС"/>
    <s v="велесстрой-монтаж"/>
    <x v="1"/>
    <s v="Разгрузка кроватей и постельных принадлежностей"/>
    <m/>
    <m/>
    <s v="ОС"/>
    <m/>
    <n v="2"/>
    <n v="1448.04"/>
    <m/>
    <x v="1"/>
    <n v="4.1568283200390338E-6"/>
    <n v="2.848813131034365E-6"/>
    <n v="2.7300437216502022E-6"/>
    <s v="dop1-cl5.4_час"/>
    <s v="dop1-cl5.4_час"/>
    <m/>
    <s v="кс-7 сивакинская_9998"/>
    <x v="1"/>
    <m/>
    <x v="1"/>
    <m/>
    <m/>
  </r>
  <r>
    <x v="1"/>
    <x v="0"/>
    <s v="ВЗиС"/>
    <s v="ВЗиС"/>
    <s v="велесстрой-монтаж"/>
    <x v="1"/>
    <s v="Уборка мусора"/>
    <m/>
    <m/>
    <s v="Б"/>
    <m/>
    <n v="5"/>
    <n v="2976.4500000000003"/>
    <m/>
    <x v="1"/>
    <n v="1.0392070800097584E-5"/>
    <n v="7.1220328275859125E-6"/>
    <n v="6.8251093041255057E-6"/>
    <s v="dop1-cl5.4_час"/>
    <s v="dop1-cl5.4_час"/>
    <m/>
    <s v="кс-7 сивакинская_9998"/>
    <x v="1"/>
    <m/>
    <x v="1"/>
    <m/>
    <m/>
  </r>
  <r>
    <x v="1"/>
    <x v="0"/>
    <s v="ВЗиС"/>
    <s v="ВЗиС"/>
    <s v="велесстрой-монтаж"/>
    <x v="1"/>
    <s v="Изготовление ступенек из деревянных брусков в модули"/>
    <m/>
    <m/>
    <s v="ОС"/>
    <m/>
    <n v="2"/>
    <n v="1448.04"/>
    <m/>
    <x v="1"/>
    <n v="4.1568283200390338E-6"/>
    <n v="2.848813131034365E-6"/>
    <n v="2.7300437216502022E-6"/>
    <s v="dop1-cl5.4_час"/>
    <s v="dop1-cl5.4_час"/>
    <m/>
    <s v="кс-7 сивакинская_9998"/>
    <x v="1"/>
    <m/>
    <x v="1"/>
    <m/>
    <m/>
  </r>
  <r>
    <x v="1"/>
    <x v="0"/>
    <s v="ВЗиС"/>
    <s v="ВЗиС"/>
    <s v="велесстрой-монтаж"/>
    <x v="1"/>
    <s v="Перемещение оборудования для столовой из контейнера внутрь модулей столовой"/>
    <m/>
    <m/>
    <s v="ОС"/>
    <m/>
    <n v="39"/>
    <n v="28236.78"/>
    <m/>
    <x v="1"/>
    <n v="8.1058152240761158E-5"/>
    <n v="5.5551856055170114E-5"/>
    <n v="5.3235852572178947E-5"/>
    <s v="dop1-cl5.4_час"/>
    <s v="dop1-cl5.4_час"/>
    <m/>
    <s v="кс-7 сивакинская_9998"/>
    <x v="1"/>
    <m/>
    <x v="1"/>
    <m/>
    <m/>
  </r>
  <r>
    <x v="1"/>
    <x v="0"/>
    <s v="ВЗиС"/>
    <s v="ВЗиС"/>
    <s v="велесстрой-монтаж"/>
    <x v="1"/>
    <s v="Разгрузка бойлеров"/>
    <m/>
    <m/>
    <s v="ОС"/>
    <m/>
    <n v="10"/>
    <n v="7240.2000000000007"/>
    <m/>
    <x v="1"/>
    <n v="2.0784141600195168E-5"/>
    <n v="1.4244065655171825E-5"/>
    <n v="1.3650218608251011E-5"/>
    <s v="dop1-cl5.4_час"/>
    <s v="dop1-cl5.4_час"/>
    <m/>
    <s v="кс-7 сивакинская_9998"/>
    <x v="1"/>
    <m/>
    <x v="1"/>
    <m/>
    <m/>
  </r>
  <r>
    <x v="1"/>
    <x v="0"/>
    <s v="ВЗиС"/>
    <s v="ВЗиС"/>
    <s v="велесстрой-монтаж"/>
    <x v="1"/>
    <s v="Уборка территории"/>
    <m/>
    <m/>
    <s v="Б"/>
    <m/>
    <n v="18"/>
    <n v="10715.22"/>
    <m/>
    <x v="1"/>
    <n v="3.7411454880351307E-5"/>
    <n v="2.5639318179309285E-5"/>
    <n v="2.4570393494851818E-5"/>
    <s v="dop1-cl5.4_час"/>
    <s v="dop1-cl5.4_час"/>
    <m/>
    <s v="кс-7 сивакинская_9998"/>
    <x v="1"/>
    <m/>
    <x v="1"/>
    <m/>
    <m/>
  </r>
  <r>
    <x v="1"/>
    <x v="0"/>
    <s v="ВЗиС"/>
    <s v="ВЗиС"/>
    <s v="велесстрой-монтаж"/>
    <x v="1"/>
    <s v="Разгрузка воды"/>
    <m/>
    <m/>
    <s v="ОС"/>
    <m/>
    <n v="1"/>
    <n v="724.02"/>
    <m/>
    <x v="1"/>
    <n v="2.0784141600195169E-6"/>
    <n v="1.4244065655171825E-6"/>
    <n v="1.3650218608251011E-6"/>
    <s v="dop1-cl5.4_час"/>
    <s v="dop1-cl5.4_час"/>
    <m/>
    <s v="кс-7 сивакинская_9998"/>
    <x v="1"/>
    <m/>
    <x v="1"/>
    <m/>
    <m/>
  </r>
  <r>
    <x v="1"/>
    <x v="0"/>
    <s v="ВЗиС"/>
    <s v="ВЗиС"/>
    <s v="велесстрой-монтаж"/>
    <x v="1"/>
    <s v="Помощ АХО"/>
    <m/>
    <m/>
    <s v="ОС"/>
    <m/>
    <n v="20"/>
    <n v="14480.400000000001"/>
    <m/>
    <x v="1"/>
    <n v="4.1568283200390336E-5"/>
    <n v="2.848813131034365E-5"/>
    <n v="2.7300437216502023E-5"/>
    <s v="dop1-cl5.4_час"/>
    <s v="dop1-cl5.4_час"/>
    <m/>
    <s v="кс-7 сивакинская_9998"/>
    <x v="1"/>
    <m/>
    <x v="1"/>
    <m/>
    <m/>
  </r>
  <r>
    <x v="1"/>
    <x v="0"/>
    <s v="ВЗиС"/>
    <s v="ВЗиС"/>
    <s v="велесстрой-монтаж"/>
    <x v="1"/>
    <s v="Откачка воды помпой с территории ВЗиС"/>
    <m/>
    <m/>
    <s v="ЗР"/>
    <m/>
    <n v="2"/>
    <n v="1146.68"/>
    <m/>
    <x v="1"/>
    <n v="4.1568283200390338E-6"/>
    <n v="2.848813131034365E-6"/>
    <n v="2.7300437216502022E-6"/>
    <s v="dop1-cl5.4_час"/>
    <s v="dop1-cl5.4_час"/>
    <m/>
    <s v="кс-7 сивакинская_9998"/>
    <x v="1"/>
    <m/>
    <x v="1"/>
    <m/>
    <m/>
  </r>
  <r>
    <x v="1"/>
    <x v="0"/>
    <s v="ВЗиС"/>
    <s v="ВЗиС"/>
    <s v="велесстрой-монтаж"/>
    <x v="1"/>
    <s v="Разгрузка кроватных принадлежностей"/>
    <m/>
    <m/>
    <s v="ОС"/>
    <m/>
    <n v="4"/>
    <n v="2896.08"/>
    <m/>
    <x v="1"/>
    <n v="8.3136566400780676E-6"/>
    <n v="5.69762626206873E-6"/>
    <n v="5.4600874433004044E-6"/>
    <s v="dop1-cl5.4_час"/>
    <s v="dop1-cl5.4_час"/>
    <m/>
    <s v="кс-7 сивакинская_9998"/>
    <x v="1"/>
    <m/>
    <x v="1"/>
    <m/>
    <m/>
  </r>
  <r>
    <x v="1"/>
    <x v="0"/>
    <s v="ВЗиС"/>
    <s v="ВЗиС"/>
    <s v="велесстрой-монтаж"/>
    <x v="1"/>
    <s v="Разгрузка бытовые техники "/>
    <m/>
    <m/>
    <s v="ОС"/>
    <m/>
    <n v="3"/>
    <n v="2172.06"/>
    <m/>
    <x v="1"/>
    <n v="6.2352424800585503E-6"/>
    <n v="4.2732196965515475E-6"/>
    <n v="4.0950655824753031E-6"/>
    <s v="dop1-cl5.4_час"/>
    <s v="dop1-cl5.4_час"/>
    <m/>
    <s v="кс-7 сивакинская_9998"/>
    <x v="1"/>
    <m/>
    <x v="1"/>
    <m/>
    <m/>
  </r>
  <r>
    <x v="1"/>
    <x v="0"/>
    <s v="ВЗиС"/>
    <s v="ВЗиС"/>
    <s v="велесстрой-монтаж"/>
    <x v="1"/>
    <s v="Ремонт замка дверей столовой "/>
    <m/>
    <m/>
    <s v="ОС"/>
    <m/>
    <n v="2"/>
    <n v="1448.04"/>
    <m/>
    <x v="1"/>
    <n v="4.1568283200390338E-6"/>
    <n v="2.848813131034365E-6"/>
    <n v="2.7300437216502022E-6"/>
    <s v="dop1-cl5.4_час"/>
    <s v="dop1-cl5.4_час"/>
    <m/>
    <s v="кс-7 сивакинская_9998"/>
    <x v="1"/>
    <m/>
    <x v="1"/>
    <m/>
    <m/>
  </r>
  <r>
    <x v="1"/>
    <x v="0"/>
    <s v="ВЗиС"/>
    <s v="ВЗиС"/>
    <s v="велесстрой-монтаж"/>
    <x v="1"/>
    <s v="Разгрузка продуктов, кроватей и принадлежностей"/>
    <m/>
    <m/>
    <s v="ОС"/>
    <m/>
    <n v="56"/>
    <n v="40545.119999999995"/>
    <m/>
    <x v="1"/>
    <n v="1.1639119296109295E-4"/>
    <n v="7.976676766896222E-5"/>
    <n v="7.6441224206205666E-5"/>
    <s v="dop1-cl5.4_час"/>
    <s v="dop1-cl5.4_час"/>
    <m/>
    <s v="кс-7 сивакинская_9998"/>
    <x v="1"/>
    <m/>
    <x v="1"/>
    <m/>
    <m/>
  </r>
  <r>
    <x v="1"/>
    <x v="0"/>
    <s v="ВЗиС"/>
    <s v="ВЗиС"/>
    <s v="велесстрой-монтаж"/>
    <x v="1"/>
    <s v="Изготовление вспомагательных приспособлений - подставка для бойлера"/>
    <m/>
    <m/>
    <s v="ОС"/>
    <m/>
    <n v="2"/>
    <n v="1448.04"/>
    <m/>
    <x v="1"/>
    <n v="4.1568283200390338E-6"/>
    <n v="2.848813131034365E-6"/>
    <n v="2.7300437216502022E-6"/>
    <s v="dop1-cl5.4_час"/>
    <s v="dop1-cl5.4_час"/>
    <m/>
    <s v="кс-7 сивакинская_9998"/>
    <x v="1"/>
    <m/>
    <x v="1"/>
    <m/>
    <m/>
  </r>
  <r>
    <x v="1"/>
    <x v="0"/>
    <s v="ВЗиС"/>
    <s v="ВЗиС"/>
    <s v="велесстрой-монтаж"/>
    <x v="1"/>
    <s v="Помощ водовозу"/>
    <m/>
    <m/>
    <s v="ОС"/>
    <m/>
    <n v="6"/>
    <n v="4344.12"/>
    <m/>
    <x v="1"/>
    <n v="1.2470484960117101E-5"/>
    <n v="8.546439393103095E-6"/>
    <n v="8.1901311649506061E-6"/>
    <s v="dop1-cl5.4_час"/>
    <s v="dop1-cl5.4_час"/>
    <m/>
    <s v="кс-7 сивакинская_9998"/>
    <x v="1"/>
    <m/>
    <x v="1"/>
    <m/>
    <m/>
  </r>
  <r>
    <x v="1"/>
    <x v="0"/>
    <s v="ВЗиС"/>
    <s v="ВЗиС"/>
    <s v="велесстрой-монтаж"/>
    <x v="1"/>
    <s v="Перенос продуктов из одного контейнера в другой"/>
    <m/>
    <m/>
    <s v="ОС"/>
    <m/>
    <n v="10"/>
    <n v="7240.2000000000007"/>
    <m/>
    <x v="1"/>
    <n v="2.0784141600195168E-5"/>
    <n v="1.4244065655171825E-5"/>
    <n v="1.3650218608251011E-5"/>
    <s v="dop1-cl5.4_час"/>
    <s v="dop1-cl5.4_час"/>
    <m/>
    <s v="кс-7 сивакинская_9998"/>
    <x v="1"/>
    <m/>
    <x v="1"/>
    <m/>
    <m/>
  </r>
  <r>
    <x v="1"/>
    <x v="0"/>
    <s v="ВЗиС"/>
    <s v="ВЗиС"/>
    <s v="велесстрой-монтаж"/>
    <x v="3"/>
    <m/>
    <m/>
    <m/>
    <m/>
    <m/>
    <n v="-14.839999999999918"/>
    <n v="90624.170000000158"/>
    <m/>
    <x v="3"/>
    <n v="-3.0843666134689458E-5"/>
    <m/>
    <m/>
    <m/>
    <m/>
    <m/>
    <m/>
    <x v="1"/>
    <m/>
    <x v="0"/>
    <m/>
    <m/>
  </r>
  <r>
    <x v="1"/>
    <x v="0"/>
    <s v="ВЗиС"/>
    <s v="ВЗиС"/>
    <s v="велесстрой-монтаж"/>
    <x v="4"/>
    <m/>
    <m/>
    <m/>
    <m/>
    <m/>
    <n v="-126"/>
    <n v="10443.309200000018"/>
    <m/>
    <x v="4"/>
    <m/>
    <n v="-1.7947522725516498E-4"/>
    <n v="-1.7199275446396273E-4"/>
    <m/>
    <m/>
    <m/>
    <m/>
    <x v="1"/>
    <m/>
    <x v="0"/>
    <m/>
    <m/>
  </r>
  <r>
    <x v="1"/>
    <x v="0"/>
    <s v="КС-7 Сивакинская"/>
    <s v="СМР"/>
    <s v="велесстрой-монтаж"/>
    <x v="3"/>
    <m/>
    <m/>
    <m/>
    <m/>
    <m/>
    <n v="1063"/>
    <n v="649089.26"/>
    <m/>
    <x v="3"/>
    <n v="2.2093542521007463E-3"/>
    <m/>
    <m/>
    <m/>
    <m/>
    <m/>
    <m/>
    <x v="1"/>
    <m/>
    <x v="0"/>
    <m/>
    <m/>
  </r>
  <r>
    <x v="1"/>
    <x v="0"/>
    <s v="КС-7 Сивакинская"/>
    <s v="СМР"/>
    <s v="велесстрой-монтаж"/>
    <x v="4"/>
    <m/>
    <m/>
    <m/>
    <m/>
    <m/>
    <n v="1184"/>
    <n v="733232.52300000004"/>
    <m/>
    <x v="4"/>
    <m/>
    <n v="1.686497373572344E-3"/>
    <n v="1.6161858832169198E-3"/>
    <m/>
    <m/>
    <m/>
    <m/>
    <x v="1"/>
    <m/>
    <x v="0"/>
    <m/>
    <m/>
  </r>
  <r>
    <x v="2"/>
    <x v="0"/>
    <s v="КС-7 Сивакинская"/>
    <s v="СМР"/>
    <s v="велесстрой-монтаж"/>
    <x v="0"/>
    <s v="Откачка воды"/>
    <m/>
    <m/>
    <s v="ЗР"/>
    <m/>
    <n v="313"/>
    <n v="179455.41999999998"/>
    <s v="исключить - учтено в вконтракте"/>
    <x v="0"/>
    <n v="6.5054363208610878E-4"/>
    <n v="4.4583925500687809E-4"/>
    <n v="4.2725184243825665E-4"/>
    <s v="zr1-prochie_час"/>
    <s v="zr1-prochie_час"/>
    <s v="20.5"/>
    <s v="кс-7 сивакинская_20.5"/>
    <x v="3"/>
    <m/>
    <x v="0"/>
    <m/>
    <m/>
  </r>
  <r>
    <x v="2"/>
    <x v="0"/>
    <s v="КС-7 Сивакинская"/>
    <s v="СМР"/>
    <s v="велесстрой-монтаж"/>
    <x v="0"/>
    <s v="Дежурства на ремонте дороги в Сиваки(точковка) "/>
    <m/>
    <m/>
    <s v="Б"/>
    <m/>
    <n v="21"/>
    <n v="12501.09"/>
    <s v="?"/>
    <x v="0"/>
    <n v="4.3646697360409858E-5"/>
    <n v="2.9912537875860833E-5"/>
    <n v="2.8665459077327125E-5"/>
    <s v="zr1-prochie_час"/>
    <s v="zr1-prochie_час"/>
    <n v="3"/>
    <s v="кс-7 сивакинская_3"/>
    <x v="4"/>
    <m/>
    <x v="0"/>
    <m/>
    <m/>
  </r>
  <r>
    <x v="2"/>
    <x v="0"/>
    <s v="КС-7 Сивакинская"/>
    <s v="СМР"/>
    <s v="велесстрой-монтаж"/>
    <x v="0"/>
    <s v="Сварочные работы по изготовлению стенда правка, удаление влаги, зачистка метала от ржавчины с помощю УШМ, разметка, резка, обработка кромок, сборка издели"/>
    <m/>
    <m/>
    <s v="ОС"/>
    <m/>
    <n v="404"/>
    <n v="292504.08"/>
    <s v="исключить"/>
    <x v="0"/>
    <n v="8.3967932064788484E-4"/>
    <n v="5.7546025246894166E-4"/>
    <n v="5.514688317733409E-4"/>
    <s v="zr1-prochie_час"/>
    <s v="zr1-prochie_час"/>
    <s v="20.8"/>
    <s v="кс-7 сивакинская_20.8"/>
    <x v="5"/>
    <m/>
    <x v="0"/>
    <m/>
    <m/>
  </r>
  <r>
    <x v="2"/>
    <x v="0"/>
    <s v="КС-7 Сивакинская"/>
    <s v="СМР"/>
    <s v="велесстрой-монтаж"/>
    <x v="0"/>
    <s v="Изготовление вспомогательных вспомагательных приспособлений-сварка металической опалупки"/>
    <m/>
    <m/>
    <s v="ОС"/>
    <m/>
    <n v="20"/>
    <n v="14480.400000000001"/>
    <s v="если неинвентарная опалубка - исключить; если инвентарная - кл. 5.2"/>
    <x v="0"/>
    <n v="4.1568283200390336E-5"/>
    <n v="2.848813131034365E-5"/>
    <n v="2.7300437216502023E-5"/>
    <s v="zr1-prochie_час"/>
    <s v="zr1-prochie_час"/>
    <s v="20.8"/>
    <s v="кс-7 сивакинская_20.8"/>
    <x v="5"/>
    <m/>
    <x v="0"/>
    <m/>
    <m/>
  </r>
  <r>
    <x v="2"/>
    <x v="0"/>
    <s v="КС-7 Сивакинская"/>
    <s v="СМР"/>
    <s v="велесстрой-монтаж"/>
    <x v="0"/>
    <s v="Тачковка"/>
    <m/>
    <m/>
    <s v="ОС"/>
    <m/>
    <n v="5"/>
    <n v="3620.1000000000004"/>
    <s v="?"/>
    <x v="0"/>
    <n v="1.0392070800097584E-5"/>
    <n v="7.1220328275859125E-6"/>
    <n v="6.8251093041255057E-6"/>
    <s v="zr1-prochie_час"/>
    <s v="zr1-prochie_час"/>
    <n v="3"/>
    <s v="кс-7 сивакинская_3"/>
    <x v="4"/>
    <m/>
    <x v="0"/>
    <m/>
    <m/>
  </r>
  <r>
    <x v="2"/>
    <x v="0"/>
    <s v="КС-7 Сивакинская"/>
    <s v="СМР"/>
    <s v="велесстрой-монтаж"/>
    <x v="0"/>
    <s v="Модификация опалупки, изготовление дополнительных элементов"/>
    <m/>
    <m/>
    <s v="ОС"/>
    <m/>
    <n v="40"/>
    <n v="28960.800000000003"/>
    <s v="если неинвентарная опалубка - исключить; если инвентарная - кл. 5.2"/>
    <x v="0"/>
    <n v="8.3136566400780673E-5"/>
    <n v="5.69762626206873E-5"/>
    <n v="5.4600874433004045E-5"/>
    <s v="zr1-prochie_час"/>
    <s v="zr1-prochie_час"/>
    <n v="5"/>
    <s v="кс-7 сивакинская_5"/>
    <x v="6"/>
    <m/>
    <x v="0"/>
    <m/>
    <m/>
  </r>
  <r>
    <x v="2"/>
    <x v="0"/>
    <s v="КС-7 Сивакинская"/>
    <s v="СМР"/>
    <s v="велесстрой-монтаж"/>
    <x v="0"/>
    <s v="Изготовление подкладок из бруса и доски под сваебой 300х300"/>
    <m/>
    <m/>
    <s v="ОС"/>
    <m/>
    <n v="6"/>
    <n v="4344.12"/>
    <s v="исключить"/>
    <x v="0"/>
    <n v="1.2470484960117101E-5"/>
    <n v="8.546439393103095E-6"/>
    <n v="8.1901311649506061E-6"/>
    <s v="zr1-prochie_час"/>
    <s v="zr1-prochie_час"/>
    <n v="4"/>
    <s v="кс-7 сивакинская_4"/>
    <x v="2"/>
    <m/>
    <x v="0"/>
    <m/>
    <m/>
  </r>
  <r>
    <x v="2"/>
    <x v="0"/>
    <s v="КС-7 Сивакинская"/>
    <s v="СМР"/>
    <s v="велесстрой-монтаж"/>
    <x v="5"/>
    <s v="Сварочные работы( стоп фара, защитный подон)"/>
    <m/>
    <m/>
    <s v="ОС"/>
    <m/>
    <n v="33"/>
    <n v="23892.66"/>
    <m/>
    <x v="5"/>
    <n v="6.8587667280644056E-5"/>
    <n v="4.7005416662067019E-5"/>
    <n v="4.5045721407228334E-5"/>
    <s v="dop1-cl5.2_час"/>
    <s v="dop1-cl5.2_час"/>
    <m/>
    <s v="кс-7 сивакинская_9998"/>
    <x v="1"/>
    <s v="ФДБ"/>
    <x v="2"/>
    <m/>
    <m/>
  </r>
  <r>
    <x v="2"/>
    <x v="0"/>
    <s v="КС-7 Сивакинская"/>
    <s v="СМР"/>
    <s v="велесстрой-монтаж"/>
    <x v="5"/>
    <s v="Сварочные работы (пластина 8м 100х100, в кол-ве 16 шт, лестница 350х60, защитный поддон)"/>
    <m/>
    <m/>
    <s v="ОС"/>
    <m/>
    <n v="22"/>
    <n v="15928.439999999999"/>
    <m/>
    <x v="5"/>
    <n v="4.5725111520429373E-5"/>
    <n v="3.1336944441378015E-5"/>
    <n v="3.0030480938152224E-5"/>
    <s v="dop1-cl5.2_час"/>
    <s v="dop1-cl5.2_час"/>
    <m/>
    <s v="кс-7 сивакинская_9998"/>
    <x v="1"/>
    <s v="ФДБ"/>
    <x v="2"/>
    <m/>
    <m/>
  </r>
  <r>
    <x v="2"/>
    <x v="0"/>
    <s v="КС-7 Сивакинская"/>
    <s v="СМР"/>
    <s v="велесстрой-монтаж"/>
    <x v="5"/>
    <s v="Сварочные работы (нарезка листа 4 шт 25с, переделка хомута, комплект репера)"/>
    <m/>
    <m/>
    <s v="ОС"/>
    <m/>
    <n v="20"/>
    <n v="14480.400000000001"/>
    <m/>
    <x v="5"/>
    <n v="4.1568283200390336E-5"/>
    <n v="2.848813131034365E-5"/>
    <n v="2.7300437216502023E-5"/>
    <s v="dop1-cl5.2_час"/>
    <s v="dop1-cl5.2_час"/>
    <m/>
    <s v="кс-7 сивакинская_9998"/>
    <x v="1"/>
    <s v="ФДБ"/>
    <x v="2"/>
    <m/>
    <m/>
  </r>
  <r>
    <x v="2"/>
    <x v="0"/>
    <s v="КС-7 Сивакинская"/>
    <s v="СМР"/>
    <s v="велесстрой-монтаж"/>
    <x v="5"/>
    <s v="Сварочные работы (сварка ножи грейдера, крепление гидравлики)"/>
    <m/>
    <m/>
    <s v="ОС"/>
    <m/>
    <n v="20"/>
    <n v="14480.400000000001"/>
    <m/>
    <x v="5"/>
    <n v="4.1568283200390336E-5"/>
    <n v="2.848813131034365E-5"/>
    <n v="2.7300437216502023E-5"/>
    <s v="dop1-cl5.2_час"/>
    <s v="dop1-cl5.2_час"/>
    <m/>
    <s v="кс-7 сивакинская_9998"/>
    <x v="1"/>
    <s v="ФДБ"/>
    <x v="2"/>
    <m/>
    <m/>
  </r>
  <r>
    <x v="2"/>
    <x v="0"/>
    <s v="ВЗиС"/>
    <s v="ВЗиС"/>
    <s v="велесстрой-монтаж"/>
    <x v="7"/>
    <s v="Разгрузка постельных принадлежностей и сантехники"/>
    <m/>
    <m/>
    <s v="ОС"/>
    <m/>
    <n v="22"/>
    <n v="15928.439999999999"/>
    <m/>
    <x v="7"/>
    <n v="4.5725111520429373E-5"/>
    <n v="3.1336944441378015E-5"/>
    <n v="3.0030480938152224E-5"/>
    <s v="dop1-cl5.1_час"/>
    <s v="dop1-cl5.1_час"/>
    <m/>
    <s v="кс-7 сивакинская_9998"/>
    <x v="1"/>
    <s v="ФДБ"/>
    <x v="2"/>
    <m/>
    <m/>
  </r>
  <r>
    <x v="2"/>
    <x v="0"/>
    <s v="ВЗиС"/>
    <s v="ВЗиС"/>
    <s v="велесстрой-монтаж"/>
    <x v="7"/>
    <s v="Разгрузка мебели"/>
    <m/>
    <m/>
    <s v="ОС"/>
    <m/>
    <n v="46"/>
    <n v="33304.92"/>
    <m/>
    <x v="7"/>
    <n v="9.5607051360897775E-5"/>
    <n v="6.5522702013790388E-5"/>
    <n v="6.2791005597954652E-5"/>
    <s v="dop1-cl5.1_час"/>
    <s v="dop1-cl5.1_час"/>
    <m/>
    <s v="кс-7 сивакинская_9998"/>
    <x v="1"/>
    <s v="ФДБ"/>
    <x v="2"/>
    <m/>
    <m/>
  </r>
  <r>
    <x v="2"/>
    <x v="0"/>
    <s v="ВЗиС"/>
    <s v="ВЗиС"/>
    <s v="велесстрой-монтаж"/>
    <x v="1"/>
    <s v="Уборка територии, уборка мусора"/>
    <m/>
    <m/>
    <s v="Б"/>
    <m/>
    <n v="94"/>
    <n v="55957.26"/>
    <m/>
    <x v="1"/>
    <n v="1.9537093104183458E-4"/>
    <n v="1.3389421715861516E-4"/>
    <n v="1.2831205491755951E-4"/>
    <s v="dop1-cl5.4_час"/>
    <s v="dop1-cl5.4_час"/>
    <m/>
    <s v="кс-7 сивакинская_9998"/>
    <x v="1"/>
    <s v="ФДБ"/>
    <x v="2"/>
    <m/>
    <m/>
  </r>
  <r>
    <x v="2"/>
    <x v="0"/>
    <s v="ВЗиС"/>
    <s v="ВЗиС"/>
    <s v="велесстрой-монтаж"/>
    <x v="1"/>
    <s v="Помощ водовозу"/>
    <m/>
    <m/>
    <s v="Б"/>
    <m/>
    <n v="78"/>
    <n v="46432.62"/>
    <m/>
    <x v="1"/>
    <n v="1.6211630448152232E-4"/>
    <n v="1.1110371211034023E-4"/>
    <n v="1.0647170514435789E-4"/>
    <s v="dop1-cl5.4_час"/>
    <s v="dop1-cl5.4_час"/>
    <m/>
    <s v="кс-7 сивакинская_9998"/>
    <x v="1"/>
    <s v="ФДБ"/>
    <x v="2"/>
    <m/>
    <m/>
  </r>
  <r>
    <x v="2"/>
    <x v="0"/>
    <s v="ВЗиС"/>
    <s v="ВЗиС"/>
    <s v="велесстрой-монтаж"/>
    <x v="1"/>
    <s v="Разгрузка/погрузка воды"/>
    <m/>
    <m/>
    <s v="ОС"/>
    <m/>
    <n v="16"/>
    <n v="11584.32"/>
    <m/>
    <x v="1"/>
    <n v="3.325462656031227E-5"/>
    <n v="2.279050504827492E-5"/>
    <n v="2.1840349773201618E-5"/>
    <s v="dop1-cl5.4_час"/>
    <s v="dop1-cl5.4_час"/>
    <m/>
    <s v="кс-7 сивакинская_9998"/>
    <x v="1"/>
    <s v="ФДБ"/>
    <x v="2"/>
    <m/>
    <m/>
  </r>
  <r>
    <x v="2"/>
    <x v="0"/>
    <s v="ВЗиС"/>
    <s v="ВЗиС"/>
    <s v="велесстрой-монтаж"/>
    <x v="1"/>
    <s v="Перенос оборудования столовой"/>
    <m/>
    <m/>
    <s v="ОС"/>
    <m/>
    <n v="17"/>
    <n v="12308.34"/>
    <m/>
    <x v="1"/>
    <n v="3.5333040720331785E-5"/>
    <n v="2.4214911613792103E-5"/>
    <n v="2.320537163402672E-5"/>
    <s v="dop1-cl5.4_час"/>
    <s v="dop1-cl5.4_час"/>
    <m/>
    <s v="кс-7 сивакинская_9998"/>
    <x v="1"/>
    <s v="ФДБ"/>
    <x v="2"/>
    <m/>
    <m/>
  </r>
  <r>
    <x v="2"/>
    <x v="0"/>
    <s v="ВЗиС"/>
    <s v="ВЗиС"/>
    <s v="велесстрой-монтаж"/>
    <x v="1"/>
    <s v="Разгрузка постельных принадлежностей"/>
    <m/>
    <m/>
    <s v="ОС"/>
    <m/>
    <n v="4"/>
    <n v="2896.08"/>
    <m/>
    <x v="1"/>
    <n v="8.3136566400780676E-6"/>
    <n v="5.69762626206873E-6"/>
    <n v="5.4600874433004044E-6"/>
    <s v="dop1-cl5.4_час"/>
    <s v="dop1-cl5.4_час"/>
    <m/>
    <s v="кс-7 сивакинская_9998"/>
    <x v="1"/>
    <s v="ФДБ"/>
    <x v="2"/>
    <m/>
    <m/>
  </r>
  <r>
    <x v="2"/>
    <x v="0"/>
    <s v="ВЗиС"/>
    <s v="ВЗиС"/>
    <s v="велесстрой-монтаж"/>
    <x v="1"/>
    <s v="Нарезка уголков под бойлер"/>
    <m/>
    <m/>
    <s v="ОС"/>
    <m/>
    <n v="3"/>
    <n v="2172.06"/>
    <m/>
    <x v="1"/>
    <n v="6.2352424800585503E-6"/>
    <n v="4.2732196965515475E-6"/>
    <n v="4.0950655824753031E-6"/>
    <s v="dop1-cl5.4_час"/>
    <s v="dop1-cl5.4_час"/>
    <m/>
    <s v="кс-7 сивакинская_9998"/>
    <x v="1"/>
    <s v="ФДБ"/>
    <x v="2"/>
    <m/>
    <m/>
  </r>
  <r>
    <x v="2"/>
    <x v="0"/>
    <s v="ВЗиС"/>
    <s v="ВЗиС"/>
    <s v="велесстрой-монтаж"/>
    <x v="1"/>
    <s v="Сварочные работы( подставка под бойлер)"/>
    <m/>
    <m/>
    <s v="ОС"/>
    <m/>
    <n v="3"/>
    <n v="2172.06"/>
    <m/>
    <x v="1"/>
    <n v="6.2352424800585503E-6"/>
    <n v="4.2732196965515475E-6"/>
    <n v="4.0950655824753031E-6"/>
    <s v="dop1-cl5.4_час"/>
    <s v="dop1-cl5.4_час"/>
    <m/>
    <s v="кс-7 сивакинская_9998"/>
    <x v="1"/>
    <s v="ФДБ"/>
    <x v="2"/>
    <m/>
    <m/>
  </r>
  <r>
    <x v="2"/>
    <x v="0"/>
    <s v="ВЗиС"/>
    <s v="ВЗиС"/>
    <s v="велесстрой-монтаж"/>
    <x v="1"/>
    <s v="Установка сантехники в столовую"/>
    <m/>
    <m/>
    <s v="ОС"/>
    <m/>
    <n v="2"/>
    <n v="1448.04"/>
    <m/>
    <x v="1"/>
    <n v="4.1568283200390338E-6"/>
    <n v="2.848813131034365E-6"/>
    <n v="2.7300437216502022E-6"/>
    <s v="dop1-cl5.4_час"/>
    <s v="dop1-cl5.4_час"/>
    <m/>
    <s v="кс-7 сивакинская_9998"/>
    <x v="1"/>
    <s v="ФДБ"/>
    <x v="2"/>
    <m/>
    <m/>
  </r>
  <r>
    <x v="2"/>
    <x v="0"/>
    <s v="ВЗиС"/>
    <s v="ВЗиС"/>
    <s v="велесстрой-монтаж"/>
    <x v="1"/>
    <s v="Сборка мебели"/>
    <m/>
    <m/>
    <s v="ОС"/>
    <m/>
    <n v="116"/>
    <n v="83986.32"/>
    <m/>
    <x v="1"/>
    <n v="2.4109604256226396E-4"/>
    <n v="1.6523116159999316E-4"/>
    <n v="1.5834253585571173E-4"/>
    <s v="dop1-cl5.4_час"/>
    <s v="dop1-cl5.4_час"/>
    <m/>
    <s v="кс-7 сивакинская_9998"/>
    <x v="1"/>
    <s v="ФДБ"/>
    <x v="2"/>
    <m/>
    <m/>
  </r>
  <r>
    <x v="2"/>
    <x v="0"/>
    <s v="ВЗиС"/>
    <s v="ВЗиС"/>
    <s v="велесстрой-монтаж"/>
    <x v="1"/>
    <s v="Поиск посуды по контейнерам"/>
    <m/>
    <m/>
    <s v="ОС"/>
    <m/>
    <n v="4"/>
    <n v="2896.08"/>
    <m/>
    <x v="1"/>
    <n v="8.3136566400780676E-6"/>
    <n v="5.69762626206873E-6"/>
    <n v="5.4600874433004044E-6"/>
    <s v="dop1-cl5.4_час"/>
    <s v="dop1-cl5.4_час"/>
    <m/>
    <s v="кс-7 сивакинская_9998"/>
    <x v="1"/>
    <s v="ФДБ"/>
    <x v="2"/>
    <m/>
    <m/>
  </r>
  <r>
    <x v="2"/>
    <x v="0"/>
    <s v="ВЗиС"/>
    <s v="ВЗиС"/>
    <s v="велесстрой-монтаж"/>
    <x v="1"/>
    <s v="Уборка мусора, помощь водовозу и выгрузка продуктов питания"/>
    <m/>
    <m/>
    <s v="ОС"/>
    <m/>
    <n v="11"/>
    <n v="7964.2199999999993"/>
    <m/>
    <x v="1"/>
    <n v="2.2862555760214686E-5"/>
    <n v="1.5668472220689008E-5"/>
    <n v="1.5015240469076112E-5"/>
    <s v="dop1-cl5.4_час"/>
    <s v="dop1-cl5.4_час"/>
    <m/>
    <s v="кс-7 сивакинская_9998"/>
    <x v="1"/>
    <s v="ФДБ"/>
    <x v="2"/>
    <m/>
    <m/>
  </r>
  <r>
    <x v="2"/>
    <x v="0"/>
    <s v="ВЗиС"/>
    <s v="ВЗиС"/>
    <s v="велесстрой-монтаж"/>
    <x v="1"/>
    <s v="Откачка воды. Погрузка и выгрузка мебели, спальных комплектов, сборка мебели"/>
    <m/>
    <m/>
    <s v="ОС"/>
    <m/>
    <n v="11"/>
    <n v="7964.2199999999993"/>
    <m/>
    <x v="1"/>
    <n v="2.2862555760214686E-5"/>
    <n v="1.5668472220689008E-5"/>
    <n v="1.5015240469076112E-5"/>
    <s v="dop1-cl5.4_час"/>
    <s v="dop1-cl5.4_час"/>
    <m/>
    <s v="кс-7 сивакинская_9998"/>
    <x v="1"/>
    <s v="ФДБ"/>
    <x v="2"/>
    <m/>
    <m/>
  </r>
  <r>
    <x v="2"/>
    <x v="0"/>
    <s v="ВЗиС"/>
    <s v="ВЗиС"/>
    <s v="велесстрой-монтаж"/>
    <x v="1"/>
    <s v="Уборка мусора, помощь водовозу, разгрузочные работы(перемещение воды)"/>
    <m/>
    <m/>
    <s v="ОС"/>
    <m/>
    <n v="20"/>
    <n v="14480.400000000001"/>
    <m/>
    <x v="1"/>
    <n v="4.1568283200390336E-5"/>
    <n v="2.848813131034365E-5"/>
    <n v="2.7300437216502023E-5"/>
    <s v="dop1-cl5.4_час"/>
    <s v="dop1-cl5.4_час"/>
    <m/>
    <s v="кс-7 сивакинская_9998"/>
    <x v="1"/>
    <s v="ФДБ"/>
    <x v="2"/>
    <m/>
    <m/>
  </r>
  <r>
    <x v="2"/>
    <x v="0"/>
    <s v="ВЗиС"/>
    <s v="ВЗиС"/>
    <s v="велесстрой-монтаж"/>
    <x v="1"/>
    <s v="Погрузка и выгрузка посуды"/>
    <m/>
    <m/>
    <s v="ОС"/>
    <m/>
    <n v="9"/>
    <n v="6516.18"/>
    <m/>
    <x v="1"/>
    <n v="1.8705727440175653E-5"/>
    <n v="1.2819659089654643E-5"/>
    <n v="1.2285196747425909E-5"/>
    <s v="dop1-cl5.4_час"/>
    <s v="dop1-cl5.4_час"/>
    <m/>
    <s v="кс-7 сивакинская_9998"/>
    <x v="1"/>
    <s v="ФДБ"/>
    <x v="2"/>
    <m/>
    <m/>
  </r>
  <r>
    <x v="2"/>
    <x v="0"/>
    <s v="ВЗиС"/>
    <s v="ВЗиС"/>
    <s v="велесстрой-монтаж"/>
    <x v="1"/>
    <s v="Погрузка и выгрузка мебели"/>
    <m/>
    <m/>
    <s v="ОС"/>
    <m/>
    <n v="7"/>
    <n v="5068.1399999999994"/>
    <m/>
    <x v="1"/>
    <n v="1.4548899120136619E-5"/>
    <n v="9.9708459586202775E-6"/>
    <n v="9.5551530257757083E-6"/>
    <s v="dop1-cl5.4_час"/>
    <s v="dop1-cl5.4_час"/>
    <m/>
    <s v="кс-7 сивакинская_9998"/>
    <x v="1"/>
    <s v="ФДБ"/>
    <x v="2"/>
    <m/>
    <m/>
  </r>
  <r>
    <x v="2"/>
    <x v="0"/>
    <s v="ВЗиС"/>
    <s v="ВЗиС"/>
    <s v="велесстрой-монтаж"/>
    <x v="1"/>
    <s v="Помощь сантехнику"/>
    <m/>
    <m/>
    <s v="ОС"/>
    <m/>
    <n v="3"/>
    <n v="2172.06"/>
    <m/>
    <x v="1"/>
    <n v="6.2352424800585503E-6"/>
    <n v="4.2732196965515475E-6"/>
    <n v="4.0950655824753031E-6"/>
    <s v="dop1-cl5.4_час"/>
    <s v="dop1-cl5.4_час"/>
    <m/>
    <s v="кс-7 сивакинская_9998"/>
    <x v="1"/>
    <s v="ФДБ"/>
    <x v="2"/>
    <m/>
    <m/>
  </r>
  <r>
    <x v="2"/>
    <x v="0"/>
    <s v="ВЗиС"/>
    <s v="ВЗиС"/>
    <s v="велесстрой-монтаж"/>
    <x v="1"/>
    <s v="Погрузка и выгрузка мин. ваты"/>
    <m/>
    <m/>
    <s v="ОС"/>
    <m/>
    <n v="5"/>
    <n v="3620.1000000000004"/>
    <m/>
    <x v="1"/>
    <n v="1.0392070800097584E-5"/>
    <n v="7.1220328275859125E-6"/>
    <n v="6.8251093041255057E-6"/>
    <s v="dop1-cl5.4_час"/>
    <s v="dop1-cl5.4_час"/>
    <m/>
    <s v="кс-7 сивакинская_9998"/>
    <x v="1"/>
    <s v="ФДБ"/>
    <x v="2"/>
    <m/>
    <m/>
  </r>
  <r>
    <x v="2"/>
    <x v="0"/>
    <s v="ВЗиС"/>
    <s v="ВЗиС"/>
    <s v="велесстрой-монтаж"/>
    <x v="1"/>
    <s v="Погрузочно-разгрузочные работы материалов. Раскатк, сушка пожарных рукавов."/>
    <m/>
    <m/>
    <s v="ОС"/>
    <m/>
    <n v="3"/>
    <n v="2172.06"/>
    <m/>
    <x v="1"/>
    <n v="6.2352424800585503E-6"/>
    <n v="4.2732196965515475E-6"/>
    <n v="4.0950655824753031E-6"/>
    <s v="dop1-cl5.4_час"/>
    <s v="dop1-cl5.4_час"/>
    <m/>
    <s v="кс-7 сивакинская_9998"/>
    <x v="1"/>
    <s v="ФДБ"/>
    <x v="2"/>
    <m/>
    <m/>
  </r>
  <r>
    <x v="2"/>
    <x v="0"/>
    <s v="ВЗиС"/>
    <s v="ВЗиС"/>
    <s v="велесстрой-монтаж"/>
    <x v="1"/>
    <s v="Погрузочно-разгрузочные работы материалов."/>
    <m/>
    <m/>
    <s v="ОС"/>
    <m/>
    <n v="21"/>
    <n v="15204.419999999998"/>
    <m/>
    <x v="1"/>
    <n v="4.3646697360409858E-5"/>
    <n v="2.9912537875860833E-5"/>
    <n v="2.8665459077327125E-5"/>
    <s v="dop1-cl5.4_час"/>
    <s v="dop1-cl5.4_час"/>
    <m/>
    <s v="кс-7 сивакинская_9998"/>
    <x v="1"/>
    <s v="ФДБ"/>
    <x v="2"/>
    <m/>
    <m/>
  </r>
  <r>
    <x v="2"/>
    <x v="0"/>
    <s v="ВЗиС"/>
    <s v="ВЗиС"/>
    <s v="велесстрой-монтаж"/>
    <x v="1"/>
    <s v="Установка пожарного извещателя"/>
    <m/>
    <m/>
    <s v="ОС"/>
    <m/>
    <n v="2"/>
    <n v="1448.04"/>
    <m/>
    <x v="1"/>
    <n v="4.1568283200390338E-6"/>
    <n v="2.848813131034365E-6"/>
    <n v="2.7300437216502022E-6"/>
    <s v="dop1-cl5.4_час"/>
    <s v="dop1-cl5.4_час"/>
    <m/>
    <s v="кс-7 сивакинская_9998"/>
    <x v="1"/>
    <s v="ФДБ"/>
    <x v="2"/>
    <m/>
    <m/>
  </r>
  <r>
    <x v="2"/>
    <x v="0"/>
    <s v="ВЗиС"/>
    <s v="ВЗиС"/>
    <s v="велесстрой-монтаж"/>
    <x v="1"/>
    <s v="Сварочно-монтажные работы по изготовлению подставки для бойлера, удаление влаги, зачистка метала от ржавчины с помощью УШМ, разметка, резка, обработка кромок, сборка изделия."/>
    <m/>
    <m/>
    <s v="ОС"/>
    <m/>
    <n v="25"/>
    <n v="18100.5"/>
    <m/>
    <x v="1"/>
    <n v="5.1960354000487924E-5"/>
    <n v="3.5610164137929559E-5"/>
    <n v="3.412554652062753E-5"/>
    <s v="dop1-cl5.4_час"/>
    <s v="dop1-cl5.4_час"/>
    <m/>
    <s v="кс-7 сивакинская_9998"/>
    <x v="1"/>
    <s v="ФДБ"/>
    <x v="2"/>
    <m/>
    <m/>
  </r>
  <r>
    <x v="2"/>
    <x v="0"/>
    <s v="ВЗиС"/>
    <s v="ВЗиС"/>
    <s v="велесстрой-монтаж"/>
    <x v="8"/>
    <s v="Помощь электрику "/>
    <m/>
    <m/>
    <s v="ОС"/>
    <m/>
    <n v="15"/>
    <n v="10860.3"/>
    <m/>
    <x v="8"/>
    <n v="3.1176212400292756E-5"/>
    <n v="2.1366098482757738E-5"/>
    <n v="2.0475327912376515E-5"/>
    <s v="dop1-cl5.5_час"/>
    <s v="dop1-cl5.5_час"/>
    <m/>
    <s v="кс-7 сивакинская_9998"/>
    <x v="1"/>
    <s v="ФДБ"/>
    <x v="2"/>
    <m/>
    <m/>
  </r>
  <r>
    <x v="2"/>
    <x v="0"/>
    <s v="ВЗиС"/>
    <s v="ВЗиС"/>
    <s v="велесстрой-монтаж"/>
    <x v="0"/>
    <s v="Работы на площадке РБУ( помощь при сварке и монтаже металлоконструкции)"/>
    <m/>
    <m/>
    <s v="ОС"/>
    <m/>
    <n v="112"/>
    <n v="81090.239999999991"/>
    <s v="кл. 5.3 или пронормировать в контракте ВЗиС"/>
    <x v="0"/>
    <n v="2.327823859221859E-4"/>
    <n v="1.5953353533792444E-4"/>
    <n v="1.5288244841241133E-4"/>
    <s v="zr1-prochie_час"/>
    <s v="zr1-prochie_час"/>
    <n v="2"/>
    <s v="кс-7 сивакинская_2"/>
    <x v="0"/>
    <m/>
    <x v="0"/>
    <m/>
    <m/>
  </r>
  <r>
    <x v="2"/>
    <x v="0"/>
    <s v="ВЗиС"/>
    <s v="ВЗиС"/>
    <s v="велесстрой-монтаж"/>
    <x v="0"/>
    <s v="Подготовительные работы для бурения на РБУ: очистка шнека, перемещение выбуренного грунта, изготовление вспомагательных приспособлений"/>
    <m/>
    <m/>
    <s v="ОС"/>
    <m/>
    <n v="114"/>
    <n v="82538.28"/>
    <s v="кл. 5.2"/>
    <x v="0"/>
    <n v="2.3693921424222493E-4"/>
    <n v="1.623823484689588E-4"/>
    <n v="1.5561249213406152E-4"/>
    <s v="zr1-prochie_час"/>
    <s v="zr1-prochie_час"/>
    <n v="2"/>
    <s v="кс-7 сивакинская_2"/>
    <x v="0"/>
    <m/>
    <x v="0"/>
    <m/>
    <m/>
  </r>
  <r>
    <x v="2"/>
    <x v="0"/>
    <s v="ВЗиС"/>
    <s v="ВЗиС"/>
    <s v="велесстрой-монтаж"/>
    <x v="3"/>
    <m/>
    <m/>
    <m/>
    <m/>
    <m/>
    <n v="3125.58"/>
    <n v="2226419.7100000004"/>
    <m/>
    <x v="3"/>
    <n v="6.4962497302738014E-3"/>
    <m/>
    <m/>
    <m/>
    <m/>
    <m/>
    <m/>
    <x v="1"/>
    <m/>
    <x v="0"/>
    <m/>
    <m/>
  </r>
  <r>
    <x v="2"/>
    <x v="0"/>
    <s v="ВЗиС"/>
    <s v="ВЗиС"/>
    <s v="велесстрой-монтаж"/>
    <x v="4"/>
    <m/>
    <m/>
    <m/>
    <m/>
    <m/>
    <n v="3038"/>
    <n v="2482506.0300000003"/>
    <m/>
    <x v="4"/>
    <m/>
    <n v="4.3273471460412005E-3"/>
    <n v="4.1469364131866571E-3"/>
    <m/>
    <m/>
    <m/>
    <m/>
    <x v="1"/>
    <m/>
    <x v="0"/>
    <m/>
    <m/>
  </r>
  <r>
    <x v="2"/>
    <x v="0"/>
    <s v="КС-7 Сивакинская"/>
    <s v="СМР"/>
    <s v="велесстрой-монтаж"/>
    <x v="3"/>
    <m/>
    <m/>
    <m/>
    <m/>
    <m/>
    <n v="0"/>
    <n v="0"/>
    <m/>
    <x v="3"/>
    <n v="0"/>
    <m/>
    <m/>
    <m/>
    <m/>
    <m/>
    <m/>
    <x v="1"/>
    <m/>
    <x v="0"/>
    <m/>
    <m/>
  </r>
  <r>
    <x v="2"/>
    <x v="0"/>
    <s v="КС-7 Сивакинская"/>
    <s v="СМР"/>
    <s v="велесстрой-монтаж"/>
    <x v="4"/>
    <m/>
    <m/>
    <m/>
    <m/>
    <m/>
    <n v="0"/>
    <n v="61191.459999999963"/>
    <m/>
    <x v="4"/>
    <m/>
    <n v="0"/>
    <n v="0"/>
    <m/>
    <m/>
    <m/>
    <m/>
    <x v="1"/>
    <m/>
    <x v="0"/>
    <m/>
    <m/>
  </r>
  <r>
    <x v="3"/>
    <x v="0"/>
    <s v="КС-7 Сивакинская"/>
    <s v="СМР"/>
    <s v="велесстрой-монтаж"/>
    <x v="0"/>
    <s v="Откачка воды"/>
    <m/>
    <m/>
    <s v="ЗР"/>
    <m/>
    <n v="240"/>
    <n v="137601.60000000001"/>
    <s v="исключить - учтено в вконтракте"/>
    <x v="0"/>
    <n v="4.9881939840468409E-4"/>
    <n v="3.418575757241238E-4"/>
    <n v="3.2760524659802425E-4"/>
    <s v="zr1-prochie_час"/>
    <s v="zr1-prochie_час"/>
    <s v="20.5"/>
    <s v="кс-7 сивакинская_20.5"/>
    <x v="3"/>
    <m/>
    <x v="0"/>
    <m/>
    <m/>
  </r>
  <r>
    <x v="3"/>
    <x v="0"/>
    <s v="КС-7 Сивакинская"/>
    <s v="СМР"/>
    <s v="велесстрой-монтаж"/>
    <x v="0"/>
    <s v="Изготовление подкладок из бруса и доски под сваебой 300х300"/>
    <m/>
    <m/>
    <s v="ОС"/>
    <m/>
    <n v="255"/>
    <n v="184625.09999999998"/>
    <s v="исключить"/>
    <x v="0"/>
    <n v="5.2999561080497681E-4"/>
    <n v="3.6322367420688154E-4"/>
    <n v="3.480805745104008E-4"/>
    <s v="zr1-prochie_час"/>
    <s v="zr1-prochie_час"/>
    <n v="4"/>
    <s v="кс-7 сивакинская_4"/>
    <x v="2"/>
    <m/>
    <x v="0"/>
    <m/>
    <m/>
  </r>
  <r>
    <x v="3"/>
    <x v="0"/>
    <s v="КС-7 Сивакинская"/>
    <s v="СМР"/>
    <s v="велесстрой-монтаж"/>
    <x v="5"/>
    <s v="Подготовительные работы для бурения на площадке КС-7: очистка шнека, перемещение выбуреного грунта, изготовление вспомагательных елементов."/>
    <m/>
    <m/>
    <s v="ОС"/>
    <m/>
    <n v="772"/>
    <n v="558943.43999999994"/>
    <m/>
    <x v="5"/>
    <n v="1.6045357315350671E-3"/>
    <n v="1.0996418685792649E-3"/>
    <n v="1.0537968765569781E-3"/>
    <s v="dop1-cl5.2_час"/>
    <s v="dop1-cl5.2_час"/>
    <m/>
    <s v="кс-7 сивакинская_9998"/>
    <x v="1"/>
    <s v="ФДБ"/>
    <x v="2"/>
    <m/>
    <m/>
  </r>
  <r>
    <x v="3"/>
    <x v="0"/>
    <s v="КС-7 Сивакинская"/>
    <s v="СМР"/>
    <s v="велесстрой-монтаж"/>
    <x v="5"/>
    <s v="Изготовление подкладок под &quot;лапы&quot; "/>
    <m/>
    <m/>
    <s v="ОС"/>
    <m/>
    <n v="20"/>
    <n v="14480.400000000001"/>
    <m/>
    <x v="5"/>
    <n v="4.1568283200390336E-5"/>
    <n v="2.848813131034365E-5"/>
    <n v="2.7300437216502023E-5"/>
    <s v="dop1-cl5.2_час"/>
    <s v="dop1-cl5.2_час"/>
    <m/>
    <s v="кс-7 сивакинская_9998"/>
    <x v="1"/>
    <s v="ФДБ"/>
    <x v="2"/>
    <m/>
    <m/>
  </r>
  <r>
    <x v="3"/>
    <x v="0"/>
    <s v="ВЗиС"/>
    <s v="ВЗиС"/>
    <s v="велесстрой-монтаж"/>
    <x v="0"/>
    <s v="Демонтаж мачты(ВЖГ)"/>
    <m/>
    <m/>
    <s v="ОС"/>
    <m/>
    <n v="66"/>
    <n v="47785.32"/>
    <s v="пронормировать в контракте ВЗиС"/>
    <x v="0"/>
    <n v="1.3717533456128811E-4"/>
    <n v="9.4010833324134038E-5"/>
    <n v="9.0091442814456668E-5"/>
    <s v="zr1-prochie_час"/>
    <s v="zr1-prochie_час"/>
    <n v="2"/>
    <s v="кс-7 сивакинская_2"/>
    <x v="0"/>
    <m/>
    <x v="0"/>
    <m/>
    <m/>
  </r>
  <r>
    <x v="3"/>
    <x v="0"/>
    <s v="ВЗиС"/>
    <s v="ВЗиС"/>
    <s v="велесстрой-монтаж"/>
    <x v="0"/>
    <s v="Погрузочно-разгрузочные работы модулей со склада на площадку"/>
    <m/>
    <m/>
    <s v="ОС"/>
    <m/>
    <n v="10"/>
    <n v="7240.2000000000007"/>
    <s v="кл. 5.1"/>
    <x v="0"/>
    <n v="2.0784141600195168E-5"/>
    <n v="1.4244065655171825E-5"/>
    <n v="1.3650218608251011E-5"/>
    <s v="zr1-prochie_час"/>
    <s v="zr1-prochie_час"/>
    <n v="2"/>
    <s v="кс-7 сивакинская_2"/>
    <x v="0"/>
    <m/>
    <x v="0"/>
    <m/>
    <m/>
  </r>
  <r>
    <x v="3"/>
    <x v="0"/>
    <s v="ВЗиС"/>
    <s v="ВЗиС"/>
    <s v="велесстрой-монтаж"/>
    <x v="1"/>
    <s v="Сварочно-монтажные работы по изготовлению стендов под душевую кабину, бойлер (разметка, резка, обработка кромок)"/>
    <m/>
    <m/>
    <s v="ОС"/>
    <m/>
    <n v="224"/>
    <n v="162180.47999999998"/>
    <m/>
    <x v="1"/>
    <n v="4.655647718443718E-4"/>
    <n v="3.1906707067584888E-4"/>
    <n v="3.0576489682482267E-4"/>
    <s v="dop1-cl5.4_час"/>
    <s v="dop1-cl5.4_час"/>
    <m/>
    <s v="кс-7 сивакинская_9998"/>
    <x v="1"/>
    <s v="ФДБ"/>
    <x v="2"/>
    <m/>
    <m/>
  </r>
  <r>
    <x v="3"/>
    <x v="0"/>
    <s v="ВЗиС"/>
    <s v="ВЗиС"/>
    <s v="велесстрой-монтаж"/>
    <x v="1"/>
    <s v="Уборка мусора, помощ водовозу"/>
    <m/>
    <m/>
    <s v="ЗР"/>
    <m/>
    <n v="132"/>
    <n v="75680.88"/>
    <m/>
    <x v="1"/>
    <n v="2.7435066912257622E-4"/>
    <n v="1.8802166664826808E-4"/>
    <n v="1.8018288562891334E-4"/>
    <s v="dop1-cl5.4_час"/>
    <s v="dop1-cl5.4_час"/>
    <m/>
    <s v="кс-7 сивакинская_9998"/>
    <x v="1"/>
    <s v="ФДБ"/>
    <x v="2"/>
    <m/>
    <m/>
  </r>
  <r>
    <x v="3"/>
    <x v="0"/>
    <s v="ВЗиС"/>
    <s v="ВЗиС"/>
    <s v="велесстрой-монтаж"/>
    <x v="1"/>
    <s v="Ремонт горловины септика"/>
    <m/>
    <m/>
    <s v="ОС"/>
    <m/>
    <n v="25"/>
    <n v="18100.5"/>
    <m/>
    <x v="1"/>
    <n v="5.1960354000487924E-5"/>
    <n v="3.5610164137929559E-5"/>
    <n v="3.412554652062753E-5"/>
    <s v="dop1-cl5.4_час"/>
    <s v="dop1-cl5.4_час"/>
    <m/>
    <s v="кс-7 сивакинская_9998"/>
    <x v="1"/>
    <s v="ФДБ"/>
    <x v="2"/>
    <m/>
    <m/>
  </r>
  <r>
    <x v="3"/>
    <x v="0"/>
    <s v="ВЗиС"/>
    <s v="ВЗиС"/>
    <s v="велесстрой-монтаж"/>
    <x v="1"/>
    <s v="Ремонт модулей для столовой"/>
    <m/>
    <m/>
    <s v="ОС"/>
    <m/>
    <n v="172"/>
    <n v="124531.44"/>
    <m/>
    <x v="1"/>
    <n v="3.5748723552335692E-4"/>
    <n v="2.449979292689554E-4"/>
    <n v="2.3478376006191739E-4"/>
    <s v="dop1-cl5.4_час"/>
    <s v="dop1-cl5.4_час"/>
    <m/>
    <s v="кс-7 сивакинская_9998"/>
    <x v="1"/>
    <s v="ФДБ"/>
    <x v="2"/>
    <m/>
    <m/>
  </r>
  <r>
    <x v="3"/>
    <x v="0"/>
    <s v="ВЗиС"/>
    <s v="ВЗиС"/>
    <s v="велесстрой-монтаж"/>
    <x v="1"/>
    <s v="Подготовка и уборка помещений общежития №1, 1 этаж. Распаковка матрасов"/>
    <m/>
    <m/>
    <s v="ОС"/>
    <m/>
    <n v="30"/>
    <n v="21720.6"/>
    <m/>
    <x v="1"/>
    <n v="6.2352424800585511E-5"/>
    <n v="4.2732196965515475E-5"/>
    <n v="4.0950655824753031E-5"/>
    <s v="dop1-cl5.4_час"/>
    <s v="dop1-cl5.4_час"/>
    <m/>
    <s v="кс-7 сивакинская_9998"/>
    <x v="1"/>
    <s v="ФДБ"/>
    <x v="2"/>
    <m/>
    <m/>
  </r>
  <r>
    <x v="3"/>
    <x v="0"/>
    <s v="ВЗиС"/>
    <s v="ВЗиС"/>
    <s v="велесстрой-монтаж"/>
    <x v="1"/>
    <s v="Влажная уборка стен"/>
    <m/>
    <m/>
    <s v="ЗР"/>
    <m/>
    <n v="10"/>
    <n v="5733.4000000000005"/>
    <m/>
    <x v="1"/>
    <n v="2.0784141600195168E-5"/>
    <n v="1.4244065655171825E-5"/>
    <n v="1.3650218608251011E-5"/>
    <s v="dop1-cl5.4_час"/>
    <s v="dop1-cl5.4_час"/>
    <m/>
    <s v="кс-7 сивакинская_9998"/>
    <x v="1"/>
    <s v="ФДБ"/>
    <x v="2"/>
    <m/>
    <m/>
  </r>
  <r>
    <x v="3"/>
    <x v="0"/>
    <s v="ВЗиС"/>
    <s v="ВЗиС"/>
    <s v="велесстрой-монтаж"/>
    <x v="1"/>
    <s v="Погрузочно-разгрузочные работы(материалов)"/>
    <m/>
    <m/>
    <s v="ОС"/>
    <m/>
    <n v="22"/>
    <n v="15928.439999999999"/>
    <m/>
    <x v="1"/>
    <n v="4.5725111520429373E-5"/>
    <n v="3.1336944441378015E-5"/>
    <n v="3.0030480938152224E-5"/>
    <s v="dop1-cl5.4_час"/>
    <s v="dop1-cl5.4_час"/>
    <m/>
    <s v="кс-7 сивакинская_9998"/>
    <x v="1"/>
    <s v="ФДБ"/>
    <x v="2"/>
    <m/>
    <m/>
  </r>
  <r>
    <x v="3"/>
    <x v="0"/>
    <s v="ВЗиС"/>
    <s v="ВЗиС"/>
    <s v="велесстрой-монтаж"/>
    <x v="1"/>
    <s v="Уборка территории, влажная уборка помещений"/>
    <m/>
    <m/>
    <s v="ЗР"/>
    <m/>
    <n v="18"/>
    <n v="10320.119999999999"/>
    <m/>
    <x v="1"/>
    <n v="3.7411454880351307E-5"/>
    <n v="2.5639318179309285E-5"/>
    <n v="2.4570393494851818E-5"/>
    <s v="dop1-cl5.4_час"/>
    <s v="dop1-cl5.4_час"/>
    <m/>
    <s v="кс-7 сивакинская_9998"/>
    <x v="1"/>
    <s v="ФДБ"/>
    <x v="2"/>
    <m/>
    <m/>
  </r>
  <r>
    <x v="3"/>
    <x v="0"/>
    <s v="ВЗиС"/>
    <s v="ВЗиС"/>
    <s v="велесстрой-монтаж"/>
    <x v="1"/>
    <s v="Влажная уборка помешений(столовая)"/>
    <m/>
    <m/>
    <s v="ЗР"/>
    <m/>
    <n v="30"/>
    <n v="17200.2"/>
    <m/>
    <x v="1"/>
    <n v="6.2352424800585511E-5"/>
    <n v="4.2732196965515475E-5"/>
    <n v="4.0950655824753031E-5"/>
    <s v="dop1-cl5.4_час"/>
    <s v="dop1-cl5.4_час"/>
    <m/>
    <s v="кс-7 сивакинская_9998"/>
    <x v="1"/>
    <s v="ФДБ"/>
    <x v="2"/>
    <m/>
    <m/>
  </r>
  <r>
    <x v="3"/>
    <x v="0"/>
    <s v="ВЗиС"/>
    <s v="ВЗиС"/>
    <s v="велесстрой-монтаж"/>
    <x v="1"/>
    <s v="Перепланировка стен в модулях"/>
    <m/>
    <m/>
    <s v="ОС"/>
    <m/>
    <n v="127"/>
    <n v="91950.540000000008"/>
    <m/>
    <x v="1"/>
    <n v="2.6395859832247865E-4"/>
    <n v="1.8089963382068218E-4"/>
    <n v="1.7335777632478783E-4"/>
    <s v="dop1-cl5.4_час"/>
    <s v="dop1-cl5.4_час"/>
    <m/>
    <s v="кс-7 сивакинская_9998"/>
    <x v="1"/>
    <s v="ФДБ"/>
    <x v="2"/>
    <m/>
    <m/>
  </r>
  <r>
    <x v="3"/>
    <x v="0"/>
    <s v="ВЗиС"/>
    <s v="ВЗиС"/>
    <s v="велесстрой-монтаж"/>
    <x v="1"/>
    <s v="Сварочно-монтажные работы по изготовлению перил, разметка, резка, обработка кромок, сборка изделия"/>
    <m/>
    <m/>
    <s v="ОС"/>
    <m/>
    <n v="20"/>
    <n v="14480.400000000001"/>
    <m/>
    <x v="1"/>
    <n v="4.1568283200390336E-5"/>
    <n v="2.848813131034365E-5"/>
    <n v="2.7300437216502023E-5"/>
    <s v="dop1-cl5.4_час"/>
    <s v="dop1-cl5.4_час"/>
    <m/>
    <s v="кс-7 сивакинская_9998"/>
    <x v="1"/>
    <s v="ФДБ"/>
    <x v="2"/>
    <m/>
    <m/>
  </r>
  <r>
    <x v="3"/>
    <x v="0"/>
    <s v="ВЗиС"/>
    <s v="ВЗиС"/>
    <s v="велесстрой-монтаж"/>
    <x v="1"/>
    <s v="Сварочно-монтажные работы по изготовлению септика ( разметка, резка, обработка кромок)"/>
    <m/>
    <m/>
    <s v="ОС"/>
    <m/>
    <n v="64"/>
    <n v="46337.279999999999"/>
    <m/>
    <x v="1"/>
    <n v="1.3301850624124908E-4"/>
    <n v="9.116202019309968E-5"/>
    <n v="8.736139909280647E-5"/>
    <s v="dop1-cl5.4_час"/>
    <s v="dop1-cl5.4_час"/>
    <m/>
    <s v="кс-7 сивакинская_9998"/>
    <x v="1"/>
    <s v="ФДБ"/>
    <x v="2"/>
    <m/>
    <m/>
  </r>
  <r>
    <x v="3"/>
    <x v="0"/>
    <s v="ВЗиС"/>
    <s v="ВЗиС"/>
    <s v="велесстрой-монтаж"/>
    <x v="1"/>
    <s v="Изготовление и монтаж системы откачки септика"/>
    <m/>
    <m/>
    <s v="ОС"/>
    <m/>
    <n v="44"/>
    <n v="31856.879999999997"/>
    <m/>
    <x v="1"/>
    <n v="9.1450223040858745E-5"/>
    <n v="6.267388888275603E-5"/>
    <n v="6.0060961876304447E-5"/>
    <s v="dop1-cl5.4_час"/>
    <s v="dop1-cl5.4_час"/>
    <m/>
    <s v="кс-7 сивакинская_9998"/>
    <x v="1"/>
    <s v="ФДБ"/>
    <x v="2"/>
    <m/>
    <m/>
  </r>
  <r>
    <x v="3"/>
    <x v="0"/>
    <s v="ВЗиС"/>
    <s v="ВЗиС"/>
    <s v="велесстрой-монтаж"/>
    <x v="1"/>
    <s v="Сборка мачты"/>
    <m/>
    <m/>
    <s v="ОС"/>
    <m/>
    <n v="130"/>
    <n v="94122.6"/>
    <m/>
    <x v="1"/>
    <n v="2.7019384080253719E-4"/>
    <n v="1.8517285351723372E-4"/>
    <n v="1.7745284190726315E-4"/>
    <s v="dop1-cl5.4_час"/>
    <s v="dop1-cl5.4_час"/>
    <m/>
    <s v="кс-7 сивакинская_9998"/>
    <x v="1"/>
    <s v="ФДБ"/>
    <x v="2"/>
    <m/>
    <m/>
  </r>
  <r>
    <x v="3"/>
    <x v="0"/>
    <s v="ВЗиС"/>
    <s v="ВЗиС"/>
    <s v="велесстрой-монтаж"/>
    <x v="1"/>
    <s v="Внутренняя отделка ( покраска) столовой"/>
    <m/>
    <m/>
    <s v="ОР"/>
    <m/>
    <n v="72"/>
    <n v="50247.360000000001"/>
    <m/>
    <x v="1"/>
    <n v="1.4964581952140523E-4"/>
    <n v="1.0255727271723714E-4"/>
    <n v="9.8281573979407274E-5"/>
    <s v="dop1-cl5.4_час"/>
    <s v="dop1-cl5.4_час"/>
    <m/>
    <s v="кс-7 сивакинская_9998"/>
    <x v="1"/>
    <s v="ФДБ"/>
    <x v="2"/>
    <m/>
    <m/>
  </r>
  <r>
    <x v="3"/>
    <x v="0"/>
    <s v="ВЗиС"/>
    <s v="ВЗиС"/>
    <s v="велесстрой-монтаж"/>
    <x v="1"/>
    <s v="Уборка в офисе"/>
    <m/>
    <m/>
    <s v="ЗР"/>
    <m/>
    <n v="20"/>
    <n v="11466.800000000001"/>
    <m/>
    <x v="1"/>
    <n v="4.1568283200390336E-5"/>
    <n v="2.848813131034365E-5"/>
    <n v="2.7300437216502023E-5"/>
    <s v="dop1-cl5.4_час"/>
    <s v="dop1-cl5.4_час"/>
    <m/>
    <s v="кс-7 сивакинская_9998"/>
    <x v="1"/>
    <s v="ФДБ"/>
    <x v="2"/>
    <m/>
    <m/>
  </r>
  <r>
    <x v="3"/>
    <x v="0"/>
    <s v="ВЗиС"/>
    <s v="ВЗиС"/>
    <s v="велесстрой-монтаж"/>
    <x v="1"/>
    <s v="Поготовка и уборка помещений ИТР"/>
    <m/>
    <m/>
    <s v="ОС"/>
    <m/>
    <n v="10"/>
    <n v="7240.2000000000007"/>
    <m/>
    <x v="1"/>
    <n v="2.0784141600195168E-5"/>
    <n v="1.4244065655171825E-5"/>
    <n v="1.3650218608251011E-5"/>
    <s v="dop1-cl5.4_час"/>
    <s v="dop1-cl5.4_час"/>
    <m/>
    <s v="кс-7 сивакинская_9998"/>
    <x v="1"/>
    <s v="ФДБ"/>
    <x v="2"/>
    <m/>
    <m/>
  </r>
  <r>
    <x v="3"/>
    <x v="0"/>
    <s v="ВЗиС"/>
    <s v="ВЗиС"/>
    <s v="велесстрой-монтаж"/>
    <x v="8"/>
    <s v="Помощь электрику "/>
    <m/>
    <m/>
    <s v="ОС"/>
    <m/>
    <n v="390"/>
    <n v="282367.8"/>
    <m/>
    <x v="8"/>
    <n v="8.1058152240761163E-4"/>
    <n v="5.5551856055170116E-4"/>
    <n v="5.3235852572178948E-4"/>
    <s v="dop1-cl5.5_час"/>
    <s v="dop1-cl5.5_час"/>
    <m/>
    <s v="кс-7 сивакинская_9998"/>
    <x v="1"/>
    <s v="ФДБ"/>
    <x v="2"/>
    <m/>
    <m/>
  </r>
  <r>
    <x v="3"/>
    <x v="0"/>
    <s v="ВЗиС"/>
    <s v="ВЗиС"/>
    <s v="велесстрой-монтаж"/>
    <x v="3"/>
    <m/>
    <m/>
    <m/>
    <m/>
    <m/>
    <n v="5939.22"/>
    <n v="4252473.1999999993"/>
    <m/>
    <x v="3"/>
    <n v="1.2344158947471116E-2"/>
    <m/>
    <m/>
    <m/>
    <m/>
    <m/>
    <m/>
    <x v="1"/>
    <m/>
    <x v="0"/>
    <m/>
    <m/>
  </r>
  <r>
    <x v="3"/>
    <x v="0"/>
    <s v="ВЗиС"/>
    <s v="ВЗиС"/>
    <s v="велесстрой-монтаж"/>
    <x v="4"/>
    <m/>
    <m/>
    <m/>
    <m/>
    <m/>
    <n v="5988"/>
    <n v="4904005.42"/>
    <m/>
    <x v="4"/>
    <m/>
    <n v="8.5293465143168878E-3"/>
    <n v="8.1737509026207061E-3"/>
    <m/>
    <m/>
    <m/>
    <m/>
    <x v="1"/>
    <m/>
    <x v="0"/>
    <m/>
    <m/>
  </r>
  <r>
    <x v="3"/>
    <x v="0"/>
    <s v="КС-7 Сивакинская"/>
    <s v="СМР"/>
    <s v="велесстрой-монтаж"/>
    <x v="3"/>
    <m/>
    <m/>
    <m/>
    <m/>
    <m/>
    <n v="406.6099999999999"/>
    <n v="294395.52000000014"/>
    <m/>
    <x v="3"/>
    <n v="8.4510398160553551E-4"/>
    <m/>
    <m/>
    <m/>
    <m/>
    <m/>
    <m/>
    <x v="1"/>
    <m/>
    <x v="0"/>
    <m/>
    <m/>
  </r>
  <r>
    <x v="3"/>
    <x v="0"/>
    <s v="КС-7 Сивакинская"/>
    <s v="СМР"/>
    <s v="велесстрой-монтаж"/>
    <x v="4"/>
    <m/>
    <m/>
    <m/>
    <m/>
    <m/>
    <n v="346"/>
    <n v="381642.05000000016"/>
    <m/>
    <x v="4"/>
    <m/>
    <n v="4.9284467166894517E-4"/>
    <n v="4.72297563845485E-4"/>
    <m/>
    <m/>
    <m/>
    <m/>
    <x v="1"/>
    <m/>
    <x v="0"/>
    <m/>
    <m/>
  </r>
  <r>
    <x v="4"/>
    <x v="0"/>
    <s v="ВЗиС"/>
    <s v="ВЗиС"/>
    <s v="велесстрой-монтаж"/>
    <x v="1"/>
    <s v="Монтаж мачты связи"/>
    <m/>
    <m/>
    <s v="ОС"/>
    <m/>
    <n v="81"/>
    <n v="58645.619999999995"/>
    <m/>
    <x v="1"/>
    <n v="1.6835154696158086E-4"/>
    <n v="1.1537693180689178E-4"/>
    <n v="1.105667707268332E-4"/>
    <s v="dop1-cl5.4_час"/>
    <s v="dop1-cl5.4_час"/>
    <m/>
    <s v="кс-7 сивакинская_9998"/>
    <x v="1"/>
    <s v="ФДБ"/>
    <x v="2"/>
    <m/>
    <m/>
  </r>
  <r>
    <x v="4"/>
    <x v="0"/>
    <s v="ВЗиС"/>
    <s v="ВЗиС"/>
    <s v="велесстрой-монтаж"/>
    <x v="1"/>
    <s v="Внутренняя отделка модулей столовой(обшивка проемов для приема посуды из фанеры)"/>
    <m/>
    <m/>
    <s v="ОС"/>
    <m/>
    <n v="226"/>
    <n v="163628.52000000002"/>
    <m/>
    <x v="1"/>
    <n v="4.6972160016441083E-4"/>
    <n v="3.2191588380688324E-4"/>
    <n v="3.0849494054647288E-4"/>
    <s v="dop1-cl5.4_час"/>
    <s v="dop1-cl5.4_час"/>
    <m/>
    <s v="кс-7 сивакинская_9998"/>
    <x v="1"/>
    <s v="ФДБ"/>
    <x v="2"/>
    <m/>
    <m/>
  </r>
  <r>
    <x v="4"/>
    <x v="0"/>
    <s v="ВЗиС"/>
    <s v="ВЗиС"/>
    <s v="велесстрой-монтаж"/>
    <x v="1"/>
    <s v="Погрузочно-разгрузочные работы (бойлеров)"/>
    <m/>
    <m/>
    <s v="ОС"/>
    <m/>
    <n v="12"/>
    <n v="8688.24"/>
    <m/>
    <x v="1"/>
    <n v="2.4940969920234201E-5"/>
    <n v="1.709287878620619E-5"/>
    <n v="1.6380262329901212E-5"/>
    <s v="dop1-cl5.4_час"/>
    <s v="dop1-cl5.4_час"/>
    <m/>
    <s v="кс-7 сивакинская_9998"/>
    <x v="1"/>
    <s v="ФДБ"/>
    <x v="2"/>
    <m/>
    <m/>
  </r>
  <r>
    <x v="4"/>
    <x v="0"/>
    <s v="ВЗиС"/>
    <s v="ВЗиС"/>
    <s v="велесстрой-монтаж"/>
    <x v="1"/>
    <s v="Установка турникета"/>
    <m/>
    <m/>
    <s v="ОС"/>
    <m/>
    <n v="10"/>
    <n v="7240.2000000000007"/>
    <m/>
    <x v="1"/>
    <n v="2.0784141600195168E-5"/>
    <n v="1.4244065655171825E-5"/>
    <n v="1.3650218608251011E-5"/>
    <s v="dop1-cl5.4_час"/>
    <s v="dop1-cl5.4_час"/>
    <m/>
    <s v="кс-7 сивакинская_9998"/>
    <x v="1"/>
    <s v="ФДБ"/>
    <x v="2"/>
    <m/>
    <m/>
  </r>
  <r>
    <x v="4"/>
    <x v="0"/>
    <s v="ВЗиС"/>
    <s v="ВЗиС"/>
    <s v="велесстрой-монтаж"/>
    <x v="1"/>
    <s v="Растановка мебели в офисе "/>
    <m/>
    <m/>
    <s v="ОС"/>
    <m/>
    <n v="40"/>
    <n v="28960.800000000003"/>
    <m/>
    <x v="1"/>
    <n v="8.3136566400780673E-5"/>
    <n v="5.69762626206873E-5"/>
    <n v="5.4600874433004045E-5"/>
    <s v="dop1-cl5.4_час"/>
    <s v="dop1-cl5.4_час"/>
    <m/>
    <s v="кс-7 сивакинская_9998"/>
    <x v="1"/>
    <s v="ФДБ"/>
    <x v="2"/>
    <m/>
    <m/>
  </r>
  <r>
    <x v="4"/>
    <x v="0"/>
    <s v="ВЗиС"/>
    <s v="ВЗиС"/>
    <s v="велесстрой-монтаж"/>
    <x v="1"/>
    <s v="Перепланировка стен из фанеры "/>
    <m/>
    <m/>
    <s v="ОС"/>
    <m/>
    <n v="145"/>
    <n v="104982.9"/>
    <m/>
    <x v="1"/>
    <n v="3.0137005320282997E-4"/>
    <n v="2.0653895199999146E-4"/>
    <n v="1.9792816981963965E-4"/>
    <s v="dop1-cl5.4_час"/>
    <s v="dop1-cl5.4_час"/>
    <m/>
    <s v="кс-7 сивакинская_9998"/>
    <x v="1"/>
    <s v="ФДБ"/>
    <x v="2"/>
    <m/>
    <m/>
  </r>
  <r>
    <x v="4"/>
    <x v="0"/>
    <s v="ВЗиС"/>
    <s v="ВЗиС"/>
    <s v="велесстрой-монтаж"/>
    <x v="1"/>
    <s v="Изготовление и монтаж системы откачки септика "/>
    <m/>
    <m/>
    <s v="ОС"/>
    <m/>
    <n v="52"/>
    <n v="37649.039999999994"/>
    <m/>
    <x v="1"/>
    <n v="1.0807753632101488E-4"/>
    <n v="7.406914140689349E-5"/>
    <n v="7.0981136762905258E-5"/>
    <s v="dop1-cl5.4_час"/>
    <s v="dop1-cl5.4_час"/>
    <m/>
    <s v="кс-7 сивакинская_9998"/>
    <x v="1"/>
    <s v="ФДБ"/>
    <x v="2"/>
    <m/>
    <m/>
  </r>
  <r>
    <x v="4"/>
    <x v="0"/>
    <s v="ВЗиС"/>
    <s v="ВЗиС"/>
    <s v="велесстрой-монтаж"/>
    <x v="1"/>
    <s v="Перемещение упаковочного материала для транспортировки модулей"/>
    <m/>
    <m/>
    <s v="ОС"/>
    <m/>
    <n v="10"/>
    <n v="7240.2000000000007"/>
    <m/>
    <x v="1"/>
    <n v="2.0784141600195168E-5"/>
    <n v="1.4244065655171825E-5"/>
    <n v="1.3650218608251011E-5"/>
    <s v="dop1-cl5.4_час"/>
    <s v="dop1-cl5.4_час"/>
    <m/>
    <s v="кс-7 сивакинская_9998"/>
    <x v="1"/>
    <s v="ФДБ"/>
    <x v="2"/>
    <m/>
    <m/>
  </r>
  <r>
    <x v="4"/>
    <x v="0"/>
    <s v="ВЗиС"/>
    <s v="ВЗиС"/>
    <s v="велесстрой-монтаж"/>
    <x v="1"/>
    <s v="Сварочно-монтажные работы по изготовлению подставок под душевую кабину, бойлер (разметка, резка, обработка кромок)"/>
    <m/>
    <m/>
    <s v="ОС"/>
    <m/>
    <n v="280"/>
    <n v="202725.59999999998"/>
    <m/>
    <x v="1"/>
    <n v="5.8195596480546468E-4"/>
    <n v="3.9883383834481107E-4"/>
    <n v="3.822061210310283E-4"/>
    <s v="dop1-cl5.4_час"/>
    <s v="dop1-cl5.4_час"/>
    <m/>
    <s v="кс-7 сивакинская_9998"/>
    <x v="1"/>
    <s v="ФДБ"/>
    <x v="2"/>
    <m/>
    <m/>
  </r>
  <r>
    <x v="4"/>
    <x v="0"/>
    <s v="ВЗиС"/>
    <s v="ВЗиС"/>
    <s v="велесстрой-монтаж"/>
    <x v="1"/>
    <s v="Перестановка флагштока"/>
    <m/>
    <m/>
    <s v="ОС"/>
    <m/>
    <n v="10"/>
    <n v="7240.2000000000007"/>
    <m/>
    <x v="1"/>
    <n v="2.0784141600195168E-5"/>
    <n v="1.4244065655171825E-5"/>
    <n v="1.3650218608251011E-5"/>
    <s v="dop1-cl5.4_час"/>
    <s v="dop1-cl5.4_час"/>
    <m/>
    <s v="кс-7 сивакинская_9998"/>
    <x v="1"/>
    <s v="ФДБ"/>
    <x v="2"/>
    <m/>
    <m/>
  </r>
  <r>
    <x v="4"/>
    <x v="0"/>
    <s v="ВЗиС"/>
    <s v="ВЗиС"/>
    <s v="велесстрой-монтаж"/>
    <x v="1"/>
    <s v="Погрузочно-разгрузочные работы модулей с ВЖГ до  ВЗиС"/>
    <m/>
    <m/>
    <s v="ОС"/>
    <m/>
    <n v="70"/>
    <n v="50681.399999999994"/>
    <m/>
    <x v="1"/>
    <n v="1.4548899120136617E-4"/>
    <n v="9.9708459586202768E-5"/>
    <n v="9.5551530257757076E-5"/>
    <s v="dop1-cl5.4_час"/>
    <s v="dop1-cl5.4_час"/>
    <m/>
    <s v="кс-7 сивакинская_9998"/>
    <x v="1"/>
    <s v="ФДБ"/>
    <x v="2"/>
    <m/>
    <m/>
  </r>
  <r>
    <x v="4"/>
    <x v="0"/>
    <s v="ВЗиС"/>
    <s v="ВЗиС"/>
    <s v="велесстрой-монтаж"/>
    <x v="8"/>
    <s v="Помощь электрику "/>
    <m/>
    <m/>
    <s v="ОС"/>
    <m/>
    <n v="312"/>
    <n v="225894.24"/>
    <m/>
    <x v="8"/>
    <n v="6.4846521792608926E-4"/>
    <n v="4.4441484844136091E-4"/>
    <n v="4.2588682057743157E-4"/>
    <s v="dop1-cl5.5_час"/>
    <s v="dop1-cl5.5_час"/>
    <m/>
    <s v="кс-7 сивакинская_9998"/>
    <x v="1"/>
    <s v="ФДБ"/>
    <x v="2"/>
    <m/>
    <m/>
  </r>
  <r>
    <x v="4"/>
    <x v="0"/>
    <s v="КС-7 Сивакинская"/>
    <s v="СМР"/>
    <s v="велесстрой-монтаж"/>
    <x v="5"/>
    <s v="Подготовительные работы для бурения на площадке КС-7: очистка шнека, перемещение выбуреного грунта, изготовление вспомагательных елементов."/>
    <m/>
    <m/>
    <s v="ОС"/>
    <m/>
    <n v="238"/>
    <n v="172316.76"/>
    <m/>
    <x v="5"/>
    <n v="4.9466257008464506E-4"/>
    <n v="3.3900876259308944E-4"/>
    <n v="3.2487520287637409E-4"/>
    <s v="dop1-cl5.2_час"/>
    <s v="dop1-cl5.2_час"/>
    <m/>
    <s v="кс-7 сивакинская_9998"/>
    <x v="1"/>
    <s v="ФДБ"/>
    <x v="2"/>
    <m/>
    <m/>
  </r>
  <r>
    <x v="4"/>
    <x v="0"/>
    <s v="КС-7 Сивакинская"/>
    <s v="СМР"/>
    <s v="велесстрой-монтаж"/>
    <x v="5"/>
    <s v="Изготовление подкладок под &quot;лапы&quot; крана 600х600"/>
    <m/>
    <m/>
    <s v="ОС"/>
    <m/>
    <n v="10"/>
    <n v="7240.2000000000007"/>
    <m/>
    <x v="5"/>
    <n v="2.0784141600195168E-5"/>
    <n v="1.4244065655171825E-5"/>
    <n v="1.3650218608251011E-5"/>
    <s v="dop1-cl5.2_час"/>
    <s v="dop1-cl5.2_час"/>
    <m/>
    <s v="кс-7 сивакинская_9998"/>
    <x v="1"/>
    <s v="ФДБ"/>
    <x v="2"/>
    <m/>
    <m/>
  </r>
  <r>
    <x v="4"/>
    <x v="0"/>
    <s v="КС-7 Сивакинская"/>
    <s v="СМР"/>
    <s v="велесстрой-монтаж"/>
    <x v="0"/>
    <s v="Откачка воды КС 7.1, 7.22"/>
    <m/>
    <m/>
    <s v="ЗР"/>
    <m/>
    <n v="478"/>
    <n v="274056.52"/>
    <s v="исключить - учтено в вконтракте"/>
    <x v="0"/>
    <n v="9.9348196848932915E-4"/>
    <n v="6.8086633831721324E-4"/>
    <n v="6.5248044947439833E-4"/>
    <s v="zr1-prochie_час"/>
    <s v="zr1-prochie_час"/>
    <s v="20.5"/>
    <s v="кс-7 сивакинская_20.5"/>
    <x v="3"/>
    <m/>
    <x v="0"/>
    <m/>
    <m/>
  </r>
  <r>
    <x v="4"/>
    <x v="0"/>
    <s v="КС-7 Сивакинская"/>
    <s v="СМР"/>
    <s v="велесстрой-монтаж"/>
    <x v="0"/>
    <s v="Изготовление вспомагательных приспособлений"/>
    <m/>
    <m/>
    <s v="ОС"/>
    <m/>
    <n v="164"/>
    <n v="118739.28"/>
    <s v="исключить"/>
    <x v="0"/>
    <n v="3.4085992224320075E-4"/>
    <n v="2.3360267674481792E-4"/>
    <n v="2.2386358517531658E-4"/>
    <s v="zr1-prochie_час"/>
    <s v="zr1-prochie_час"/>
    <s v="20.8"/>
    <s v="кс-7 сивакинская_20.8"/>
    <x v="5"/>
    <m/>
    <x v="0"/>
    <m/>
    <m/>
  </r>
  <r>
    <x v="4"/>
    <x v="0"/>
    <s v="КС-7 Сивакинская"/>
    <s v="СМР"/>
    <s v="велесстрой-монтаж"/>
    <x v="0"/>
    <s v="Уборка вне позиции выполнения"/>
    <m/>
    <m/>
    <s v="Б"/>
    <m/>
    <n v="119"/>
    <n v="70839.510000000009"/>
    <s v="исключить"/>
    <x v="0"/>
    <n v="2.4733128504232253E-4"/>
    <n v="1.6950438129654472E-4"/>
    <n v="1.6243760143818704E-4"/>
    <s v="zr1-prochie_час"/>
    <s v="zr1-prochie_час"/>
    <s v="20.4"/>
    <s v="кс-7 сивакинская_20.4"/>
    <x v="7"/>
    <m/>
    <x v="0"/>
    <m/>
    <m/>
  </r>
  <r>
    <x v="4"/>
    <x v="0"/>
    <s v="КС-7 Сивакинская"/>
    <s v="СМР"/>
    <s v="велесстрой-монтаж"/>
    <x v="0"/>
    <s v="Разгрузка водопропускных труб "/>
    <m/>
    <m/>
    <s v="ОС"/>
    <m/>
    <n v="22"/>
    <n v="15928.439999999999"/>
    <s v="исключить"/>
    <x v="0"/>
    <n v="4.5725111520429373E-5"/>
    <n v="3.1336944441378015E-5"/>
    <n v="3.0030480938152224E-5"/>
    <s v="zr1-prochie_час"/>
    <s v="zr1-prochie_час"/>
    <s v="20.2"/>
    <s v="кс-7 сивакинская_20.2"/>
    <x v="8"/>
    <m/>
    <x v="0"/>
    <m/>
    <m/>
  </r>
  <r>
    <x v="4"/>
    <x v="0"/>
    <s v="КС-7 Сивакинская"/>
    <s v="СМР"/>
    <s v="велесстрой-монтаж"/>
    <x v="0"/>
    <s v="Откачка воды Промбаза"/>
    <m/>
    <m/>
    <s v="ЗР"/>
    <m/>
    <n v="182"/>
    <n v="104347.88"/>
    <s v="исключить - учтено в вконтракте"/>
    <x v="0"/>
    <n v="3.7827137712355207E-4"/>
    <n v="2.592419949241272E-4"/>
    <n v="2.484339786701684E-4"/>
    <s v="zr1-prochie_час"/>
    <s v="zr1-prochie_час"/>
    <s v="20.5"/>
    <s v="кс-7 сивакинская_20.5"/>
    <x v="3"/>
    <m/>
    <x v="0"/>
    <m/>
    <m/>
  </r>
  <r>
    <x v="4"/>
    <x v="0"/>
    <s v="ВЗиС"/>
    <s v="ВЗиС"/>
    <s v="велесстрой-монтаж"/>
    <x v="3"/>
    <m/>
    <m/>
    <m/>
    <m/>
    <m/>
    <n v="9426.39"/>
    <n v="6631406.7599999998"/>
    <m/>
    <x v="3"/>
    <n v="1.9591942453866373E-2"/>
    <m/>
    <m/>
    <m/>
    <m/>
    <m/>
    <m/>
    <x v="1"/>
    <m/>
    <x v="0"/>
    <m/>
    <m/>
  </r>
  <r>
    <x v="4"/>
    <x v="0"/>
    <s v="ВЗиС"/>
    <s v="ВЗиС"/>
    <s v="велесстрой-монтаж"/>
    <x v="4"/>
    <m/>
    <m/>
    <m/>
    <m/>
    <m/>
    <n v="9284"/>
    <n v="7590781.3400000008"/>
    <m/>
    <x v="4"/>
    <m/>
    <n v="1.3224190554261522E-2"/>
    <n v="1.2672862955900239E-2"/>
    <m/>
    <m/>
    <m/>
    <m/>
    <x v="1"/>
    <m/>
    <x v="0"/>
    <m/>
    <m/>
  </r>
  <r>
    <x v="4"/>
    <x v="0"/>
    <s v="КС-7 Сивакинская"/>
    <s v="СМР"/>
    <s v="велесстрой-монтаж"/>
    <x v="3"/>
    <m/>
    <m/>
    <m/>
    <m/>
    <m/>
    <n v="2725.64"/>
    <n v="1913970.19"/>
    <m/>
    <x v="3"/>
    <n v="5.6650087711155959E-3"/>
    <m/>
    <m/>
    <m/>
    <m/>
    <m/>
    <m/>
    <x v="1"/>
    <m/>
    <x v="0"/>
    <m/>
    <m/>
  </r>
  <r>
    <x v="4"/>
    <x v="0"/>
    <s v="КС-7 Сивакинская"/>
    <s v="СМР"/>
    <s v="велесстрой-монтаж"/>
    <x v="4"/>
    <m/>
    <m/>
    <m/>
    <m/>
    <m/>
    <n v="2742"/>
    <n v="2267640.31"/>
    <m/>
    <x v="4"/>
    <m/>
    <n v="3.9057228026481141E-3"/>
    <n v="3.7428899423824274E-3"/>
    <m/>
    <m/>
    <m/>
    <m/>
    <x v="1"/>
    <m/>
    <x v="0"/>
    <m/>
    <m/>
  </r>
  <r>
    <x v="5"/>
    <x v="0"/>
    <s v="КС-7 Сивакинская"/>
    <s v="СМР"/>
    <s v="велесстрой-монтаж"/>
    <x v="5"/>
    <s v="Подготовительные  работы для бурения на площадке КС-7: очистка шнека, перемещение выбуренного грунта, изготовление вспомогательных элементов."/>
    <m/>
    <m/>
    <s v="ОС"/>
    <m/>
    <n v="739"/>
    <n v="598656.51"/>
    <m/>
    <x v="5"/>
    <n v="1.5359480642544231E-3"/>
    <n v="1.0526364519171979E-3"/>
    <n v="1.0087511551497498E-3"/>
    <s v="dop1-cl5.2_час"/>
    <s v="dop1-cl5.2_час"/>
    <m/>
    <s v="кс-7 сивакинская_9998"/>
    <x v="1"/>
    <s v="ФДБ"/>
    <x v="2"/>
    <m/>
    <m/>
  </r>
  <r>
    <x v="5"/>
    <x v="0"/>
    <s v="КС-7 Сивакинская"/>
    <s v="СМР"/>
    <s v="велесстрой-монтаж"/>
    <x v="8"/>
    <s v="Сварочно-монтажные работы по изготовлению триног для кабеля"/>
    <m/>
    <m/>
    <s v="ОС"/>
    <m/>
    <n v="55"/>
    <n v="44554.950000000004"/>
    <m/>
    <x v="8"/>
    <n v="1.1431277880107343E-4"/>
    <n v="7.8342361103445028E-5"/>
    <n v="7.5076202345380561E-5"/>
    <s v="dop1-cl5.5_час"/>
    <s v="dop1-cl5.5_час"/>
    <m/>
    <s v="кс-7 сивакинская_9998"/>
    <x v="1"/>
    <s v="ФДБ"/>
    <x v="2"/>
    <m/>
    <m/>
  </r>
  <r>
    <x v="5"/>
    <x v="0"/>
    <s v="КС-7 Сивакинская"/>
    <s v="СМР"/>
    <s v="велесстрой-монтаж"/>
    <x v="9"/>
    <s v="Карантин"/>
    <m/>
    <m/>
    <s v="ЗР"/>
    <m/>
    <n v="60.25"/>
    <n v="36402.447500000002"/>
    <m/>
    <x v="9"/>
    <n v="1.252244531411759E-4"/>
    <n v="8.5820495572410245E-5"/>
    <n v="8.2242567114712345E-5"/>
    <s v="dop1-cl10.3_час"/>
    <s v="dop1-cl10.3_час"/>
    <m/>
    <s v="кс-7 сивакинская_9998"/>
    <x v="1"/>
    <m/>
    <x v="0"/>
    <m/>
    <m/>
  </r>
  <r>
    <x v="5"/>
    <x v="0"/>
    <s v="ВЗиС"/>
    <s v="ВЗиС"/>
    <s v="велесстрой-монтаж"/>
    <x v="1"/>
    <s v="Ремонт  ГВС и обслуживание канализации столовой. "/>
    <m/>
    <m/>
    <s v="ОС"/>
    <m/>
    <n v="50"/>
    <n v="40504.5"/>
    <m/>
    <x v="1"/>
    <n v="1.0392070800097585E-4"/>
    <n v="7.1220328275859118E-5"/>
    <n v="6.825109304125506E-5"/>
    <s v="dop1-cl5.4_час"/>
    <s v="dop1-cl5.4_час"/>
    <m/>
    <s v="кс-7 сивакинская_9998"/>
    <x v="1"/>
    <s v="ФДБ"/>
    <x v="2"/>
    <m/>
    <m/>
  </r>
  <r>
    <x v="5"/>
    <x v="0"/>
    <s v="ВЗиС"/>
    <s v="ВЗиС"/>
    <s v="велесстрой-монтаж"/>
    <x v="1"/>
    <s v="Уборка территории  ВЗИС. "/>
    <m/>
    <m/>
    <s v="Б"/>
    <m/>
    <n v="190"/>
    <n v="123116.2"/>
    <m/>
    <x v="1"/>
    <n v="3.9489869040370819E-4"/>
    <n v="2.7063724744826468E-4"/>
    <n v="2.5935415355676919E-4"/>
    <s v="dop1-cl5.4_час"/>
    <s v="dop1-cl5.4_час"/>
    <m/>
    <s v="кс-7 сивакинская_9998"/>
    <x v="1"/>
    <s v="ФДБ"/>
    <x v="2"/>
    <m/>
    <m/>
  </r>
  <r>
    <x v="5"/>
    <x v="0"/>
    <s v="ВЗиС"/>
    <s v="ВЗиС"/>
    <s v="велесстрой-монтаж"/>
    <x v="1"/>
    <s v="Помощь водителю водовозной машины. "/>
    <m/>
    <m/>
    <s v="ОС"/>
    <m/>
    <n v="570"/>
    <n v="461751.30000000005"/>
    <m/>
    <x v="1"/>
    <n v="1.1846960712111247E-3"/>
    <n v="8.1191174234479394E-4"/>
    <n v="7.7806246067030761E-4"/>
    <s v="dop1-cl5.4_час"/>
    <s v="dop1-cl5.4_час"/>
    <m/>
    <s v="кс-7 сивакинская_9998"/>
    <x v="1"/>
    <s v="ФДБ"/>
    <x v="2"/>
    <m/>
    <m/>
  </r>
  <r>
    <x v="5"/>
    <x v="0"/>
    <s v="ВЗиС"/>
    <s v="ВЗиС"/>
    <s v="велесстрой-монтаж"/>
    <x v="1"/>
    <s v="Помощь водителю ассенизационной машины."/>
    <m/>
    <m/>
    <s v="ОС"/>
    <m/>
    <n v="310"/>
    <n v="251127.90000000002"/>
    <m/>
    <x v="1"/>
    <n v="6.4430838960605023E-4"/>
    <n v="4.4156603531032656E-4"/>
    <n v="4.2315677685578136E-4"/>
    <s v="dop1-cl5.4_час"/>
    <s v="dop1-cl5.4_час"/>
    <m/>
    <s v="кс-7 сивакинская_9998"/>
    <x v="1"/>
    <s v="ФДБ"/>
    <x v="2"/>
    <m/>
    <m/>
  </r>
  <r>
    <x v="5"/>
    <x v="0"/>
    <s v="ВЗиС"/>
    <s v="ВЗиС"/>
    <s v="велесстрой-монтаж"/>
    <x v="1"/>
    <s v="Погрузочно-разгрузочные работы в столовой. "/>
    <m/>
    <m/>
    <s v="ОС"/>
    <m/>
    <n v="322"/>
    <n v="260848.98"/>
    <m/>
    <x v="1"/>
    <n v="6.6924935952628441E-4"/>
    <n v="4.5865891409653276E-4"/>
    <n v="4.3953703918568257E-4"/>
    <s v="dop1-cl5.4_час"/>
    <s v="dop1-cl5.4_час"/>
    <m/>
    <s v="кс-7 сивакинская_9998"/>
    <x v="1"/>
    <s v="ФДБ"/>
    <x v="2"/>
    <m/>
    <m/>
  </r>
  <r>
    <x v="5"/>
    <x v="0"/>
    <s v="ВЗиС"/>
    <s v="ВЗиС"/>
    <s v="велесстрой-монтаж"/>
    <x v="1"/>
    <s v="Чистка дорог от снега, льда, посыпка солью."/>
    <m/>
    <m/>
    <s v="Б"/>
    <m/>
    <n v="37"/>
    <n v="23975.260000000002"/>
    <m/>
    <x v="1"/>
    <n v="7.6901323920722128E-5"/>
    <n v="5.2703042924135749E-5"/>
    <n v="5.0505808850528742E-5"/>
    <s v="dop1-cl5.4_час"/>
    <s v="dop1-cl5.4_час"/>
    <m/>
    <s v="кс-7 сивакинская_9998"/>
    <x v="1"/>
    <s v="ФДБ"/>
    <x v="2"/>
    <m/>
    <m/>
  </r>
  <r>
    <x v="5"/>
    <x v="0"/>
    <s v="ВЗиС"/>
    <s v="ВЗиС"/>
    <s v="велесстрой-монтаж"/>
    <x v="3"/>
    <m/>
    <m/>
    <m/>
    <m/>
    <m/>
    <n v="6654.94"/>
    <n v="5495950.6799999997"/>
    <m/>
    <x v="3"/>
    <n v="1.3831721530080283E-2"/>
    <m/>
    <m/>
    <m/>
    <m/>
    <m/>
    <s v="кс-7 сивакинская_9998"/>
    <x v="1"/>
    <m/>
    <x v="0"/>
    <m/>
    <m/>
  </r>
  <r>
    <x v="5"/>
    <x v="0"/>
    <s v="ВЗиС"/>
    <s v="ВЗиС"/>
    <s v="велесстрой-монтаж"/>
    <x v="4"/>
    <m/>
    <m/>
    <m/>
    <m/>
    <m/>
    <n v="19317"/>
    <n v="14089981.16"/>
    <m/>
    <x v="4"/>
    <m/>
    <n v="2.7515261626095414E-2"/>
    <n v="2.6368127285558478E-2"/>
    <m/>
    <m/>
    <m/>
    <s v="кс-7 сивакинская_9998"/>
    <x v="1"/>
    <m/>
    <x v="0"/>
    <m/>
    <m/>
  </r>
  <r>
    <x v="5"/>
    <x v="0"/>
    <s v="КС-7 Сивакинская"/>
    <s v="СМР"/>
    <s v="велесстрой-монтаж"/>
    <x v="3"/>
    <m/>
    <m/>
    <m/>
    <m/>
    <m/>
    <n v="17194.53"/>
    <n v="13127634.8225"/>
    <m/>
    <x v="3"/>
    <n v="3.573735462688038E-2"/>
    <m/>
    <m/>
    <m/>
    <m/>
    <m/>
    <s v="кс-7 сивакинская_9998"/>
    <x v="1"/>
    <m/>
    <x v="0"/>
    <m/>
    <m/>
  </r>
  <r>
    <x v="5"/>
    <x v="0"/>
    <s v="КС-7 Сивакинская"/>
    <s v="СМР"/>
    <s v="велесстрой-монтаж"/>
    <x v="4"/>
    <m/>
    <m/>
    <m/>
    <m/>
    <m/>
    <n v="7322.75"/>
    <n v="5783490.9925000006"/>
    <m/>
    <x v="4"/>
    <m/>
    <n v="1.0430573177640947E-2"/>
    <n v="9.9957138313570091E-3"/>
    <m/>
    <m/>
    <m/>
    <s v="кс-7 сивакинская_9998"/>
    <x v="1"/>
    <m/>
    <x v="0"/>
    <m/>
    <m/>
  </r>
  <r>
    <x v="6"/>
    <x v="0"/>
    <s v="ВЗиС"/>
    <s v="ВЗиС"/>
    <s v="велесстрой-монтаж"/>
    <x v="1"/>
    <s v="Ремонт  ГВС и обслуживание канализации, ремонт сантехнического оборудования. "/>
    <m/>
    <m/>
    <s v="ОС"/>
    <m/>
    <n v="19"/>
    <n v="15391.710000000001"/>
    <m/>
    <x v="1"/>
    <n v="3.9489869040370822E-5"/>
    <n v="2.7063724744826468E-5"/>
    <n v="2.5935415355676921E-5"/>
    <s v="dop1-cl5.4_час"/>
    <s v="dop1-cl5.4_час"/>
    <m/>
    <s v="кс-7 сивакинская_9998"/>
    <x v="1"/>
    <s v="ФДБ"/>
    <x v="2"/>
    <m/>
    <m/>
  </r>
  <r>
    <x v="6"/>
    <x v="0"/>
    <s v="ВЗиС"/>
    <s v="ВЗиС"/>
    <s v="велесстрой-монтаж"/>
    <x v="1"/>
    <s v="Уборка территории  ВЗИС. "/>
    <m/>
    <m/>
    <s v="Б"/>
    <m/>
    <n v="135"/>
    <n v="87477.3"/>
    <m/>
    <x v="1"/>
    <n v="2.8058591160263477E-4"/>
    <n v="1.9229488634481964E-4"/>
    <n v="1.8427795121138865E-4"/>
    <s v="dop1-cl5.4_час"/>
    <s v="dop1-cl5.4_час"/>
    <m/>
    <s v="кс-7 сивакинская_9998"/>
    <x v="1"/>
    <s v="ФДБ"/>
    <x v="2"/>
    <m/>
    <m/>
  </r>
  <r>
    <x v="6"/>
    <x v="0"/>
    <s v="ВЗиС"/>
    <s v="ВЗиС"/>
    <s v="велесстрой-монтаж"/>
    <x v="1"/>
    <s v="Помощь водителю водовозной машины. "/>
    <m/>
    <m/>
    <s v="ОС"/>
    <m/>
    <n v="300"/>
    <n v="243027"/>
    <m/>
    <x v="1"/>
    <n v="6.2352424800585509E-4"/>
    <n v="4.2732196965515471E-4"/>
    <n v="4.0950655824753031E-4"/>
    <s v="dop1-cl5.4_час"/>
    <s v="dop1-cl5.4_час"/>
    <m/>
    <s v="кс-7 сивакинская_9998"/>
    <x v="1"/>
    <s v="ФДБ"/>
    <x v="2"/>
    <m/>
    <m/>
  </r>
  <r>
    <x v="6"/>
    <x v="0"/>
    <s v="ВЗиС"/>
    <s v="ВЗиС"/>
    <s v="велесстрой-монтаж"/>
    <x v="1"/>
    <s v="Погрузочно-разгрузочные работы в столовой. "/>
    <m/>
    <m/>
    <s v="Б"/>
    <m/>
    <n v="133"/>
    <n v="86181.34"/>
    <m/>
    <x v="1"/>
    <n v="2.7642908328259574E-4"/>
    <n v="1.8944607321378526E-4"/>
    <n v="1.8154790748973844E-4"/>
    <s v="dop1-cl5.4_час"/>
    <s v="dop1-cl5.4_час"/>
    <m/>
    <s v="кс-7 сивакинская_9998"/>
    <x v="1"/>
    <s v="ФДБ"/>
    <x v="2"/>
    <m/>
    <m/>
  </r>
  <r>
    <x v="6"/>
    <x v="0"/>
    <s v="ВЗиС"/>
    <s v="ВЗиС"/>
    <s v="велесстрой-монтаж"/>
    <x v="1"/>
    <s v="Чистка дорог от снега, льда, посыпка солью."/>
    <m/>
    <m/>
    <s v="Б"/>
    <m/>
    <n v="96"/>
    <n v="62206.079999999994"/>
    <m/>
    <x v="1"/>
    <n v="1.9952775936187361E-4"/>
    <n v="1.3674303028964952E-4"/>
    <n v="1.310420986392097E-4"/>
    <s v="dop1-cl5.4_час"/>
    <s v="dop1-cl5.4_час"/>
    <m/>
    <s v="кс-7 сивакинская_9998"/>
    <x v="1"/>
    <s v="ФДБ"/>
    <x v="2"/>
    <m/>
    <m/>
  </r>
  <r>
    <x v="6"/>
    <x v="0"/>
    <s v="ВЗиС"/>
    <s v="ВЗиС"/>
    <s v="велесстрой-монтаж"/>
    <x v="1"/>
    <s v="Погрузочно-разгрузочные работы, перенос материалов вручную. "/>
    <m/>
    <m/>
    <s v="Б"/>
    <m/>
    <n v="322"/>
    <n v="208649.56"/>
    <m/>
    <x v="1"/>
    <n v="6.6924935952628441E-4"/>
    <n v="4.5865891409653276E-4"/>
    <n v="4.3953703918568257E-4"/>
    <s v="dop1-cl5.4_час"/>
    <s v="dop1-cl5.4_час"/>
    <m/>
    <s v="кс-7 сивакинская_9998"/>
    <x v="1"/>
    <s v="ФДБ"/>
    <x v="2"/>
    <m/>
    <m/>
  </r>
  <r>
    <x v="6"/>
    <x v="0"/>
    <s v="ВЗиС"/>
    <s v="ВЗиС"/>
    <s v="велесстрой-монтаж"/>
    <x v="1"/>
    <s v="Ремонт бака для воды. "/>
    <m/>
    <m/>
    <s v="ОС"/>
    <m/>
    <n v="10"/>
    <n v="8100.9000000000005"/>
    <m/>
    <x v="1"/>
    <n v="2.0784141600195168E-5"/>
    <n v="1.4244065655171825E-5"/>
    <n v="1.3650218608251011E-5"/>
    <s v="dop1-cl5.4_час"/>
    <s v="dop1-cl5.4_час"/>
    <m/>
    <s v="кс-7 сивакинская_9998"/>
    <x v="1"/>
    <s v="ФДБ"/>
    <x v="2"/>
    <m/>
    <m/>
  </r>
  <r>
    <x v="6"/>
    <x v="0"/>
    <s v="ВЗиС"/>
    <s v="ВЗиС"/>
    <s v="велесстрой-монтаж"/>
    <x v="1"/>
    <s v="Ремонт и обслуживание канализационной системы в общежитиях."/>
    <m/>
    <m/>
    <s v="ОС"/>
    <m/>
    <n v="20"/>
    <n v="16201.800000000001"/>
    <m/>
    <x v="1"/>
    <n v="4.1568283200390336E-5"/>
    <n v="2.848813131034365E-5"/>
    <n v="2.7300437216502023E-5"/>
    <s v="dop1-cl5.4_час"/>
    <s v="dop1-cl5.4_час"/>
    <m/>
    <s v="кс-7 сивакинская_9998"/>
    <x v="1"/>
    <s v="ФДБ"/>
    <x v="2"/>
    <m/>
    <m/>
  </r>
  <r>
    <x v="6"/>
    <x v="0"/>
    <s v="КС-7 Сивакинская"/>
    <s v="СМР"/>
    <s v="велесстрой-монтаж"/>
    <x v="5"/>
    <s v="Аренда работников. Изготовление деревянных подкладок под аутригеры автокрана. "/>
    <m/>
    <m/>
    <s v="ОС"/>
    <m/>
    <n v="20"/>
    <n v="16201.800000000001"/>
    <m/>
    <x v="5"/>
    <n v="4.1568283200390336E-5"/>
    <n v="2.848813131034365E-5"/>
    <n v="2.7300437216502023E-5"/>
    <s v="dop1-cl5.2_час"/>
    <s v="dop1-cl5.2_час"/>
    <m/>
    <s v="кс-7 сивакинская_9998"/>
    <x v="1"/>
    <s v="ФДБ"/>
    <x v="2"/>
    <m/>
    <m/>
  </r>
  <r>
    <x v="6"/>
    <x v="0"/>
    <s v="КС-7 Сивакинская"/>
    <s v="СМР"/>
    <s v="велесстрой-монтаж"/>
    <x v="5"/>
    <s v="Аренда работников. Подготовительные  работы для бурения на площадке КС-7: очистка шнека, перемещение выбуренного грунта, изготовление вспомогательных элементов."/>
    <m/>
    <m/>
    <s v="ОС"/>
    <m/>
    <n v="320"/>
    <n v="259228.80000000002"/>
    <m/>
    <x v="5"/>
    <n v="6.6509253120624538E-4"/>
    <n v="4.558101009654984E-4"/>
    <n v="4.3680699546403236E-4"/>
    <s v="dop1-cl5.2_час"/>
    <s v="dop1-cl5.2_час"/>
    <m/>
    <s v="кс-7 сивакинская_9998"/>
    <x v="1"/>
    <s v="ФДБ"/>
    <x v="2"/>
    <m/>
    <m/>
  </r>
  <r>
    <x v="6"/>
    <x v="0"/>
    <s v="КС-7 Сивакинская"/>
    <s v="СМР"/>
    <s v="велесстрой-монтаж"/>
    <x v="8"/>
    <s v="Аренда работников. Сварочно-монтажные работы по изготовлению триног для кабеля"/>
    <m/>
    <m/>
    <s v="ОС"/>
    <m/>
    <n v="28"/>
    <n v="22682.52"/>
    <m/>
    <x v="8"/>
    <n v="5.8195596480546475E-5"/>
    <n v="3.988338383448111E-5"/>
    <n v="3.8220612103102833E-5"/>
    <s v="dop1-cl5.5_час"/>
    <s v="dop1-cl5.5_час"/>
    <m/>
    <s v="кс-7 сивакинская_9998"/>
    <x v="1"/>
    <s v="ФДБ"/>
    <x v="2"/>
    <m/>
    <m/>
  </r>
  <r>
    <x v="6"/>
    <x v="0"/>
    <s v="КС-7 Сивакинская"/>
    <s v="СМР"/>
    <s v="велесстрой-монтаж"/>
    <x v="10"/>
    <s v="Аренда работников. Приварка зацепных устройств, для строповки буроопускных свай. "/>
    <m/>
    <m/>
    <s v="ОС"/>
    <m/>
    <n v="150"/>
    <n v="121513.5"/>
    <m/>
    <x v="10"/>
    <n v="3.1176212400292754E-4"/>
    <n v="2.1366098482757736E-4"/>
    <n v="2.0475327912376515E-4"/>
    <s v="dop1-cl6_час"/>
    <s v="dop1-cl6_час"/>
    <m/>
    <s v="кс-7 сивакинская_9998"/>
    <x v="1"/>
    <m/>
    <x v="0"/>
    <m/>
    <m/>
  </r>
  <r>
    <x v="6"/>
    <x v="0"/>
    <s v="КС-7 Сивакинская"/>
    <s v="СМР"/>
    <s v="велесстрой-монтаж"/>
    <x v="2"/>
    <s v="Помощь бурильщикам при бурении скважин для термометрических датчиков"/>
    <m/>
    <m/>
    <s v="ЗР"/>
    <m/>
    <n v="-94"/>
    <n v="-53893.960000000006"/>
    <s v="корректировка расценок"/>
    <x v="2"/>
    <n v="-1.9537093104183458E-4"/>
    <n v="-1.3389421715861516E-4"/>
    <n v="-1.2831205491755951E-4"/>
    <s v="zr1-prochie_час"/>
    <s v="zr1-prochie_час"/>
    <n v="4"/>
    <s v="кс-7 сивакинская_4"/>
    <x v="2"/>
    <m/>
    <x v="0"/>
    <m/>
    <m/>
  </r>
  <r>
    <x v="6"/>
    <x v="0"/>
    <s v="КС-7 Сивакинская"/>
    <s v="СМР"/>
    <s v="велесстрой-монтаж"/>
    <x v="0"/>
    <s v="Помощь геодезисту (не ВЗиС) - держать рейку, устанавливать колышки"/>
    <m/>
    <m/>
    <s v="ОС"/>
    <m/>
    <n v="-40"/>
    <n v="-28960.800000000003"/>
    <s v="корректировка расценок"/>
    <x v="0"/>
    <n v="-8.3136566400780673E-5"/>
    <n v="-5.69762626206873E-5"/>
    <n v="-5.4600874433004045E-5"/>
    <s v="zr1-prochie_час"/>
    <s v="zr1-prochie_час"/>
    <n v="4"/>
    <s v="кс-7 сивакинская_4"/>
    <x v="2"/>
    <m/>
    <x v="0"/>
    <m/>
    <m/>
  </r>
  <r>
    <x v="6"/>
    <x v="0"/>
    <s v="КС-7 Сивакинская"/>
    <s v="СМР"/>
    <s v="велесстрой-монтаж"/>
    <x v="0"/>
    <s v="Откачка воды"/>
    <m/>
    <m/>
    <s v="ЗР"/>
    <m/>
    <n v="-800"/>
    <n v="-458672"/>
    <s v="корректировка расценок"/>
    <x v="0"/>
    <n v="-1.6627313280156136E-3"/>
    <n v="-1.1395252524137459E-3"/>
    <n v="-1.092017488660081E-3"/>
    <s v="zr1-prochie_час"/>
    <s v="zr1-prochie_час"/>
    <n v="2"/>
    <s v="кс-7 сивакинская_2"/>
    <x v="0"/>
    <m/>
    <x v="0"/>
    <m/>
    <m/>
  </r>
  <r>
    <x v="6"/>
    <x v="0"/>
    <s v="КС-7 Сивакинская"/>
    <s v="СМР"/>
    <s v="велесстрой-монтаж"/>
    <x v="0"/>
    <s v="Дежурства на ремонте дороги в Сиваки(тачковка) день и ночь"/>
    <m/>
    <m/>
    <s v="ОС"/>
    <m/>
    <n v="-139"/>
    <n v="-100638.78"/>
    <s v="корректировка расценок"/>
    <x v="0"/>
    <n v="-2.8889956824271283E-4"/>
    <n v="-1.9799251260688836E-4"/>
    <n v="-1.8973803865468905E-4"/>
    <s v="zr1-prochie_час"/>
    <s v="zr1-prochie_час"/>
    <n v="2"/>
    <s v="кс-7 сивакинская_2"/>
    <x v="0"/>
    <m/>
    <x v="0"/>
    <m/>
    <m/>
  </r>
  <r>
    <x v="6"/>
    <x v="0"/>
    <s v="КС-7 Сивакинская"/>
    <s v="СМР"/>
    <s v="велесстрой-монтаж"/>
    <x v="0"/>
    <s v="Изготовление в полевых условиях стенда для испытаний"/>
    <m/>
    <m/>
    <s v="ОС"/>
    <m/>
    <n v="-124"/>
    <n v="-89778.48000000001"/>
    <s v="корректировка расценок"/>
    <x v="0"/>
    <n v="-2.577233558424201E-4"/>
    <n v="-1.7662641412413062E-4"/>
    <n v="-1.6926271074231255E-4"/>
    <s v="zr1-prochie_час"/>
    <s v="zr1-prochie_час"/>
    <n v="2"/>
    <s v="кс-7 сивакинская_2"/>
    <x v="0"/>
    <m/>
    <x v="0"/>
    <m/>
    <m/>
  </r>
  <r>
    <x v="6"/>
    <x v="0"/>
    <s v="КС-7 Сивакинская"/>
    <s v="СМР"/>
    <s v="велесстрой-монтаж"/>
    <x v="5"/>
    <s v="Ремонт ПРМ (в т.ч.. сварка)"/>
    <m/>
    <m/>
    <s v="ОС"/>
    <m/>
    <n v="-10"/>
    <n v="-7240.2000000000007"/>
    <s v="корректировка расценок"/>
    <x v="5"/>
    <n v="-2.0784141600195168E-5"/>
    <n v="-1.4244065655171825E-5"/>
    <n v="-1.3650218608251011E-5"/>
    <s v="dop1-cl5.2_час"/>
    <s v="dop1-cl5.2_час"/>
    <m/>
    <s v="кс-7 сивакинская_9998"/>
    <x v="1"/>
    <s v="ФДБ"/>
    <x v="2"/>
    <m/>
    <m/>
  </r>
  <r>
    <x v="6"/>
    <x v="0"/>
    <s v="КС-7 Сивакинская"/>
    <s v="СМР"/>
    <s v="велесстрой-монтаж"/>
    <x v="5"/>
    <s v="Помощ механику, ремонт - приварка задних фонарей"/>
    <m/>
    <m/>
    <s v="ОС"/>
    <m/>
    <n v="-6"/>
    <n v="-4344.12"/>
    <s v="корректировка расценок"/>
    <x v="5"/>
    <n v="-1.2470484960117101E-5"/>
    <n v="-8.546439393103095E-6"/>
    <n v="-8.1901311649506061E-6"/>
    <s v="dop1-cl5.2_час"/>
    <s v="dop1-cl5.2_час"/>
    <m/>
    <s v="кс-7 сивакинская_9998"/>
    <x v="1"/>
    <s v="ФДБ"/>
    <x v="2"/>
    <m/>
    <m/>
  </r>
  <r>
    <x v="6"/>
    <x v="0"/>
    <s v="КС-7 Сивакинская"/>
    <s v="СМР"/>
    <s v="велесстрой-монтаж"/>
    <x v="5"/>
    <s v="Помощ заправщику с установкой насоса и вспомагательеых устройства"/>
    <m/>
    <m/>
    <s v="ОС"/>
    <m/>
    <n v="-18"/>
    <n v="-13032.36"/>
    <s v="корректировка расценок"/>
    <x v="5"/>
    <n v="-3.7411454880351307E-5"/>
    <n v="-2.5639318179309285E-5"/>
    <n v="-2.4570393494851818E-5"/>
    <s v="dop1-cl5.2_час"/>
    <s v="dop1-cl5.2_час"/>
    <m/>
    <s v="кс-7 сивакинская_9998"/>
    <x v="1"/>
    <s v="ФДБ"/>
    <x v="2"/>
    <m/>
    <m/>
  </r>
  <r>
    <x v="6"/>
    <x v="0"/>
    <s v="КС-7 Сивакинская"/>
    <s v="СМР"/>
    <s v="велесстрой-монтаж"/>
    <x v="5"/>
    <s v="Приведение емкости в удобное для заправки положение с помощю брусков"/>
    <m/>
    <m/>
    <s v="ОС"/>
    <m/>
    <n v="-10"/>
    <n v="-7240.2000000000007"/>
    <s v="корректировка расценок"/>
    <x v="5"/>
    <n v="-2.0784141600195168E-5"/>
    <n v="-1.4244065655171825E-5"/>
    <n v="-1.3650218608251011E-5"/>
    <s v="dop1-cl5.2_час"/>
    <s v="dop1-cl5.2_час"/>
    <m/>
    <s v="кс-7 сивакинская_9998"/>
    <x v="1"/>
    <s v="ФДБ"/>
    <x v="2"/>
    <m/>
    <m/>
  </r>
  <r>
    <x v="6"/>
    <x v="0"/>
    <s v="КС-7 Сивакинская"/>
    <s v="СМР"/>
    <s v="велесстрой-монтаж"/>
    <x v="6"/>
    <s v="Помощь лаборанту"/>
    <m/>
    <m/>
    <s v="ОС"/>
    <m/>
    <n v="-10"/>
    <n v="-7240.2000000000007"/>
    <s v="корректировка расценок"/>
    <x v="6"/>
    <n v="-2.0784141600195168E-5"/>
    <n v="-1.4244065655171825E-5"/>
    <n v="-1.3650218608251011E-5"/>
    <s v="dop1-cl5.6_час"/>
    <s v="dop1-cl5.6_час"/>
    <m/>
    <s v="кс-7 сивакинская_9998"/>
    <x v="1"/>
    <s v="ФДБ"/>
    <x v="2"/>
    <m/>
    <m/>
  </r>
  <r>
    <x v="6"/>
    <x v="0"/>
    <s v="КС-7 Сивакинская"/>
    <s v="СМР"/>
    <s v="велесстрой-монтаж"/>
    <x v="0"/>
    <s v="Откачка воды"/>
    <m/>
    <m/>
    <s v="ЗР"/>
    <m/>
    <n v="-313"/>
    <n v="-179455.41999999998"/>
    <s v="корректировка расценок"/>
    <x v="0"/>
    <n v="-6.5054363208610878E-4"/>
    <n v="-4.4583925500687809E-4"/>
    <n v="-4.2725184243825665E-4"/>
    <s v="zr1-prochie_час"/>
    <s v="zr1-prochie_час"/>
    <s v="20.5"/>
    <s v="кс-7 сивакинская_20.5"/>
    <x v="3"/>
    <m/>
    <x v="0"/>
    <m/>
    <m/>
  </r>
  <r>
    <x v="6"/>
    <x v="0"/>
    <s v="КС-7 Сивакинская"/>
    <s v="СМР"/>
    <s v="велесстрой-монтаж"/>
    <x v="0"/>
    <s v="Дежурства на ремонте дороги в Сиваки(тачковка) "/>
    <m/>
    <m/>
    <s v="Б"/>
    <m/>
    <n v="-21"/>
    <n v="-12501.09"/>
    <s v="корректировка расценок"/>
    <x v="0"/>
    <n v="-4.3646697360409858E-5"/>
    <n v="-2.9912537875860833E-5"/>
    <n v="-2.8665459077327125E-5"/>
    <s v="zr1-prochie_час"/>
    <s v="zr1-prochie_час"/>
    <n v="3"/>
    <s v="кс-7 сивакинская_3"/>
    <x v="4"/>
    <m/>
    <x v="0"/>
    <m/>
    <m/>
  </r>
  <r>
    <x v="6"/>
    <x v="0"/>
    <s v="КС-7 Сивакинская"/>
    <s v="СМР"/>
    <s v="велесстрой-монтаж"/>
    <x v="0"/>
    <s v="Сварочные работы по изготовлению стенда правка, удаление влаги, зачистка метала от ржавчины с помощю УШМ, разметка, резка, обработка кромок, сборка издели"/>
    <m/>
    <m/>
    <s v="ОС"/>
    <m/>
    <n v="-404"/>
    <n v="-292504.08"/>
    <s v="корректировка расценок"/>
    <x v="0"/>
    <n v="-8.3967932064788484E-4"/>
    <n v="-5.7546025246894166E-4"/>
    <n v="-5.514688317733409E-4"/>
    <s v="zr1-prochie_час"/>
    <s v="zr1-prochie_час"/>
    <s v="20.8"/>
    <s v="кс-7 сивакинская_20.8"/>
    <x v="5"/>
    <m/>
    <x v="0"/>
    <m/>
    <m/>
  </r>
  <r>
    <x v="6"/>
    <x v="0"/>
    <s v="КС-7 Сивакинская"/>
    <s v="СМР"/>
    <s v="велесстрой-монтаж"/>
    <x v="0"/>
    <s v="Изготовление вспомогательных вспомагательных приспособлений-сварка металической опалупки"/>
    <m/>
    <m/>
    <s v="ОС"/>
    <m/>
    <n v="-20"/>
    <n v="-14480.400000000001"/>
    <s v="корректировка расценок"/>
    <x v="0"/>
    <n v="-4.1568283200390336E-5"/>
    <n v="-2.848813131034365E-5"/>
    <n v="-2.7300437216502023E-5"/>
    <s v="zr1-prochie_час"/>
    <s v="zr1-prochie_час"/>
    <s v="20.8"/>
    <s v="кс-7 сивакинская_20.8"/>
    <x v="5"/>
    <m/>
    <x v="0"/>
    <m/>
    <m/>
  </r>
  <r>
    <x v="6"/>
    <x v="0"/>
    <s v="КС-7 Сивакинская"/>
    <s v="СМР"/>
    <s v="велесстрой-монтаж"/>
    <x v="0"/>
    <s v="Тачковка"/>
    <m/>
    <m/>
    <s v="ОС"/>
    <m/>
    <n v="-5"/>
    <n v="-3620.1000000000004"/>
    <s v="корректировка расценок"/>
    <x v="0"/>
    <n v="-1.0392070800097584E-5"/>
    <n v="-7.1220328275859125E-6"/>
    <n v="-6.8251093041255057E-6"/>
    <s v="zr1-prochie_час"/>
    <s v="zr1-prochie_час"/>
    <n v="3"/>
    <s v="кс-7 сивакинская_3"/>
    <x v="4"/>
    <m/>
    <x v="0"/>
    <m/>
    <m/>
  </r>
  <r>
    <x v="6"/>
    <x v="0"/>
    <s v="КС-7 Сивакинская"/>
    <s v="СМР"/>
    <s v="велесстрой-монтаж"/>
    <x v="0"/>
    <s v="Модификация опалупки, изготовление дополнительных элементов"/>
    <m/>
    <m/>
    <s v="ОС"/>
    <m/>
    <n v="-40"/>
    <n v="-28960.800000000003"/>
    <s v="корректировка расценок"/>
    <x v="0"/>
    <n v="-8.3136566400780673E-5"/>
    <n v="-5.69762626206873E-5"/>
    <n v="-5.4600874433004045E-5"/>
    <s v="zr1-prochie_час"/>
    <s v="zr1-prochie_час"/>
    <n v="5"/>
    <s v="кс-7 сивакинская_5"/>
    <x v="6"/>
    <m/>
    <x v="0"/>
    <m/>
    <m/>
  </r>
  <r>
    <x v="6"/>
    <x v="0"/>
    <s v="КС-7 Сивакинская"/>
    <s v="СМР"/>
    <s v="велесстрой-монтаж"/>
    <x v="0"/>
    <s v="Изготовление подкладок из бруса и доски под сваебой 300х300"/>
    <m/>
    <m/>
    <s v="ОС"/>
    <m/>
    <n v="-6"/>
    <n v="-4344.12"/>
    <s v="корректировка расценок"/>
    <x v="0"/>
    <n v="-1.2470484960117101E-5"/>
    <n v="-8.546439393103095E-6"/>
    <n v="-8.1901311649506061E-6"/>
    <s v="zr1-prochie_час"/>
    <s v="zr1-prochie_час"/>
    <n v="4"/>
    <s v="кс-7 сивакинская_4"/>
    <x v="2"/>
    <m/>
    <x v="0"/>
    <m/>
    <m/>
  </r>
  <r>
    <x v="6"/>
    <x v="0"/>
    <s v="КС-7 Сивакинская"/>
    <s v="СМР"/>
    <s v="велесстрой-монтаж"/>
    <x v="5"/>
    <s v="Сварочные работы( стоп фара, защитный подон)"/>
    <m/>
    <m/>
    <s v="ОС"/>
    <m/>
    <n v="-33"/>
    <n v="-23892.66"/>
    <s v="корректировка расценок"/>
    <x v="5"/>
    <n v="-6.8587667280644056E-5"/>
    <n v="-4.7005416662067019E-5"/>
    <n v="-4.5045721407228334E-5"/>
    <s v="dop1-cl5.2_час"/>
    <s v="dop1-cl5.2_час"/>
    <m/>
    <s v="кс-7 сивакинская_9998"/>
    <x v="1"/>
    <s v="ФДБ"/>
    <x v="2"/>
    <m/>
    <m/>
  </r>
  <r>
    <x v="6"/>
    <x v="0"/>
    <s v="КС-7 Сивакинская"/>
    <s v="СМР"/>
    <s v="велесстрой-монтаж"/>
    <x v="5"/>
    <s v="Сварочные работы (пластина 8м 100х100, в кол-ве 16 шт, лестница 350х60, защитный поддон)"/>
    <m/>
    <m/>
    <s v="ОС"/>
    <m/>
    <n v="-22"/>
    <n v="-15928.439999999999"/>
    <s v="корректировка расценок"/>
    <x v="5"/>
    <n v="-4.5725111520429373E-5"/>
    <n v="-3.1336944441378015E-5"/>
    <n v="-3.0030480938152224E-5"/>
    <s v="dop1-cl5.2_час"/>
    <s v="dop1-cl5.2_час"/>
    <m/>
    <s v="кс-7 сивакинская_9998"/>
    <x v="1"/>
    <s v="ФДБ"/>
    <x v="2"/>
    <m/>
    <m/>
  </r>
  <r>
    <x v="6"/>
    <x v="0"/>
    <s v="КС-7 Сивакинская"/>
    <s v="СМР"/>
    <s v="велесстрой-монтаж"/>
    <x v="5"/>
    <s v="Сварочные работы (нарезка листа 4 шт 25с, переделка хомута, комплект репера)"/>
    <m/>
    <m/>
    <s v="ОС"/>
    <m/>
    <n v="-20"/>
    <n v="-14480.400000000001"/>
    <s v="корректировка расценок"/>
    <x v="5"/>
    <n v="-4.1568283200390336E-5"/>
    <n v="-2.848813131034365E-5"/>
    <n v="-2.7300437216502023E-5"/>
    <s v="dop1-cl5.2_час"/>
    <s v="dop1-cl5.2_час"/>
    <m/>
    <s v="кс-7 сивакинская_9998"/>
    <x v="1"/>
    <s v="ФДБ"/>
    <x v="2"/>
    <m/>
    <m/>
  </r>
  <r>
    <x v="6"/>
    <x v="0"/>
    <s v="КС-7 Сивакинская"/>
    <s v="СМР"/>
    <s v="велесстрой-монтаж"/>
    <x v="5"/>
    <s v="Сварочные работы (сварка ножи грейдера, крепление гидравлики)"/>
    <m/>
    <m/>
    <s v="ОС"/>
    <m/>
    <n v="-20"/>
    <n v="-14480.400000000001"/>
    <s v="корректировка расценок"/>
    <x v="5"/>
    <n v="-4.1568283200390336E-5"/>
    <n v="-2.848813131034365E-5"/>
    <n v="-2.7300437216502023E-5"/>
    <s v="dop1-cl5.2_час"/>
    <s v="dop1-cl5.2_час"/>
    <m/>
    <s v="кс-7 сивакинская_9998"/>
    <x v="1"/>
    <s v="ФДБ"/>
    <x v="2"/>
    <m/>
    <m/>
  </r>
  <r>
    <x v="6"/>
    <x v="0"/>
    <s v="КС-7 Сивакинская"/>
    <s v="СМР"/>
    <s v="велесстрой-монтаж"/>
    <x v="0"/>
    <s v="Откачка воды"/>
    <m/>
    <m/>
    <s v="ЗР"/>
    <m/>
    <n v="-240"/>
    <n v="-137601.60000000001"/>
    <s v="корректировка расценок"/>
    <x v="0"/>
    <n v="-4.9881939840468409E-4"/>
    <n v="-3.418575757241238E-4"/>
    <n v="-3.2760524659802425E-4"/>
    <s v="zr1-prochie_час"/>
    <s v="zr1-prochie_час"/>
    <s v="20.5"/>
    <s v="кс-7 сивакинская_20.5"/>
    <x v="3"/>
    <m/>
    <x v="0"/>
    <m/>
    <m/>
  </r>
  <r>
    <x v="6"/>
    <x v="0"/>
    <s v="КС-7 Сивакинская"/>
    <s v="СМР"/>
    <s v="велесстрой-монтаж"/>
    <x v="0"/>
    <s v="Изготовление подкладок из бруса и доски под сваебой 300х300"/>
    <m/>
    <m/>
    <s v="ОС"/>
    <m/>
    <n v="-255"/>
    <n v="-184625.09999999998"/>
    <s v="корректировка расценок"/>
    <x v="0"/>
    <n v="-5.2999561080497681E-4"/>
    <n v="-3.6322367420688154E-4"/>
    <n v="-3.480805745104008E-4"/>
    <s v="zr1-prochie_час"/>
    <s v="zr1-prochie_час"/>
    <n v="4"/>
    <s v="кс-7 сивакинская_4"/>
    <x v="2"/>
    <m/>
    <x v="0"/>
    <m/>
    <m/>
  </r>
  <r>
    <x v="6"/>
    <x v="0"/>
    <s v="КС-7 Сивакинская"/>
    <s v="СМР"/>
    <s v="велесстрой-монтаж"/>
    <x v="5"/>
    <s v="Подготовительные работы для бурения на площадке КС-7: очистка шнека, перемещение выбуреного грунта, изготовление вспомагательных елементов."/>
    <m/>
    <m/>
    <s v="ОС"/>
    <m/>
    <n v="-772"/>
    <n v="-558943.43999999994"/>
    <s v="корректировка расценок"/>
    <x v="5"/>
    <n v="-1.6045357315350671E-3"/>
    <n v="-1.0996418685792649E-3"/>
    <n v="-1.0537968765569781E-3"/>
    <s v="dop1-cl5.2_час"/>
    <s v="dop1-cl5.2_час"/>
    <m/>
    <s v="кс-7 сивакинская_9998"/>
    <x v="1"/>
    <s v="ФДБ"/>
    <x v="2"/>
    <m/>
    <m/>
  </r>
  <r>
    <x v="6"/>
    <x v="0"/>
    <s v="КС-7 Сивакинская"/>
    <s v="СМР"/>
    <s v="велесстрой-монтаж"/>
    <x v="5"/>
    <s v="Изготовление подкладок под &quot;лапы&quot; "/>
    <m/>
    <m/>
    <s v="ОС"/>
    <m/>
    <n v="-20"/>
    <n v="-14480.400000000001"/>
    <s v="корректировка расценок"/>
    <x v="5"/>
    <n v="-4.1568283200390336E-5"/>
    <n v="-2.848813131034365E-5"/>
    <n v="-2.7300437216502023E-5"/>
    <s v="dop1-cl5.2_час"/>
    <s v="dop1-cl5.2_час"/>
    <m/>
    <s v="кс-7 сивакинская_9998"/>
    <x v="1"/>
    <s v="ФДБ"/>
    <x v="2"/>
    <m/>
    <m/>
  </r>
  <r>
    <x v="6"/>
    <x v="0"/>
    <s v="КС-7 Сивакинская"/>
    <s v="СМР"/>
    <s v="велесстрой-монтаж"/>
    <x v="0"/>
    <s v="Откачка воды КС 7.1, 7.22"/>
    <m/>
    <m/>
    <s v="ЗР"/>
    <m/>
    <n v="-478"/>
    <n v="-274056.52"/>
    <s v="корректировка расценок"/>
    <x v="0"/>
    <n v="-9.9348196848932915E-4"/>
    <n v="-6.8086633831721324E-4"/>
    <n v="-6.5248044947439833E-4"/>
    <s v="zr1-prochie_час"/>
    <s v="zr1-prochie_час"/>
    <s v="20.5"/>
    <s v="кс-7 сивакинская_20.5"/>
    <x v="3"/>
    <m/>
    <x v="0"/>
    <m/>
    <m/>
  </r>
  <r>
    <x v="6"/>
    <x v="0"/>
    <s v="КС-7 Сивакинская"/>
    <s v="СМР"/>
    <s v="велесстрой-монтаж"/>
    <x v="0"/>
    <s v="Изготовление вспомагательных приспособлений"/>
    <m/>
    <m/>
    <s v="ОС"/>
    <m/>
    <n v="-164"/>
    <n v="-118739.28"/>
    <s v="корректировка расценок"/>
    <x v="0"/>
    <n v="-3.4085992224320075E-4"/>
    <n v="-2.3360267674481792E-4"/>
    <n v="-2.2386358517531658E-4"/>
    <s v="zr1-prochie_час"/>
    <s v="zr1-prochie_час"/>
    <s v="20.8"/>
    <s v="кс-7 сивакинская_20.8"/>
    <x v="5"/>
    <m/>
    <x v="0"/>
    <m/>
    <m/>
  </r>
  <r>
    <x v="6"/>
    <x v="0"/>
    <s v="КС-7 Сивакинская"/>
    <s v="СМР"/>
    <s v="велесстрой-монтаж"/>
    <x v="0"/>
    <s v="Уборка вне позиции выполнения"/>
    <m/>
    <m/>
    <s v="Б"/>
    <m/>
    <n v="-119"/>
    <n v="-70839.510000000009"/>
    <s v="корректировка расценок"/>
    <x v="0"/>
    <n v="-2.4733128504232253E-4"/>
    <n v="-1.6950438129654472E-4"/>
    <n v="-1.6243760143818704E-4"/>
    <s v="zr1-prochie_час"/>
    <s v="zr1-prochie_час"/>
    <s v="20.4"/>
    <s v="кс-7 сивакинская_20.4"/>
    <x v="7"/>
    <m/>
    <x v="0"/>
    <m/>
    <m/>
  </r>
  <r>
    <x v="6"/>
    <x v="0"/>
    <s v="КС-7 Сивакинская"/>
    <s v="СМР"/>
    <s v="велесстрой-монтаж"/>
    <x v="0"/>
    <s v="Разгрузка водопропускных труб "/>
    <m/>
    <m/>
    <s v="ОС"/>
    <m/>
    <n v="-22"/>
    <n v="-15928.439999999999"/>
    <s v="корректировка расценок"/>
    <x v="0"/>
    <n v="-4.5725111520429373E-5"/>
    <n v="-3.1336944441378015E-5"/>
    <n v="-3.0030480938152224E-5"/>
    <s v="zr1-prochie_час"/>
    <s v="zr1-prochie_час"/>
    <s v="20.2"/>
    <s v="кс-7 сивакинская_20.2"/>
    <x v="8"/>
    <m/>
    <x v="0"/>
    <m/>
    <m/>
  </r>
  <r>
    <x v="6"/>
    <x v="0"/>
    <s v="КС-7 Сивакинская"/>
    <s v="СМР"/>
    <s v="велесстрой-монтаж"/>
    <x v="0"/>
    <s v="Откачка воды Промбаза"/>
    <m/>
    <m/>
    <s v="ЗР"/>
    <m/>
    <n v="-182"/>
    <n v="-104347.88"/>
    <s v="корректировка расценок"/>
    <x v="0"/>
    <n v="-3.7827137712355207E-4"/>
    <n v="-2.592419949241272E-4"/>
    <n v="-2.484339786701684E-4"/>
    <s v="zr1-prochie_час"/>
    <s v="zr1-prochie_час"/>
    <s v="20.5"/>
    <s v="кс-7 сивакинская_20.5"/>
    <x v="3"/>
    <m/>
    <x v="0"/>
    <m/>
    <m/>
  </r>
  <r>
    <x v="6"/>
    <x v="0"/>
    <s v="КС-7 Сивакинская"/>
    <s v="СМР"/>
    <s v="велесстрой-монтаж"/>
    <x v="5"/>
    <s v="Подготовительные работы для бурения на площадке КС-7: очистка шнека, перемещение выбуреного грунта, изготовление вспомагательных елементов."/>
    <m/>
    <m/>
    <s v="ОС"/>
    <m/>
    <n v="-238"/>
    <n v="-172316.76"/>
    <s v="корректировка расценок"/>
    <x v="5"/>
    <n v="-4.9466257008464506E-4"/>
    <n v="-3.3900876259308944E-4"/>
    <n v="-3.2487520287637409E-4"/>
    <s v="dop1-cl5.2_час"/>
    <s v="dop1-cl5.2_час"/>
    <m/>
    <s v="кс-7 сивакинская_9998"/>
    <x v="1"/>
    <s v="ФДБ"/>
    <x v="2"/>
    <m/>
    <m/>
  </r>
  <r>
    <x v="6"/>
    <x v="0"/>
    <s v="КС-7 Сивакинская"/>
    <s v="СМР"/>
    <s v="велесстрой-монтаж"/>
    <x v="5"/>
    <s v="Изготовление подкладок под &quot;лапы&quot; крана 600х600"/>
    <m/>
    <m/>
    <s v="ОС"/>
    <m/>
    <n v="-10"/>
    <n v="-7240.2000000000007"/>
    <s v="корректировка расценок"/>
    <x v="5"/>
    <n v="-2.0784141600195168E-5"/>
    <n v="-1.4244065655171825E-5"/>
    <n v="-1.3650218608251011E-5"/>
    <s v="dop1-cl5.2_час"/>
    <s v="dop1-cl5.2_час"/>
    <m/>
    <s v="кс-7 сивакинская_9998"/>
    <x v="1"/>
    <s v="ФДБ"/>
    <x v="2"/>
    <m/>
    <m/>
  </r>
  <r>
    <x v="6"/>
    <x v="0"/>
    <s v="КС-7 Сивакинская"/>
    <s v="СМР"/>
    <s v="велесстрой-монтаж"/>
    <x v="2"/>
    <s v="Помощь бурильщикам при бурении скважин для термометрических датчиков"/>
    <m/>
    <m/>
    <s v="ЗР"/>
    <m/>
    <n v="94"/>
    <n v="56793.86"/>
    <s v="корректировка расценок"/>
    <x v="2"/>
    <n v="1.9537093104183458E-4"/>
    <n v="1.3389421715861516E-4"/>
    <n v="1.2831205491755951E-4"/>
    <s v="zr1-prochie_час"/>
    <s v="zr1-prochie_час"/>
    <n v="4"/>
    <s v="кс-7 сивакинская_4"/>
    <x v="2"/>
    <m/>
    <x v="0"/>
    <m/>
    <m/>
  </r>
  <r>
    <x v="6"/>
    <x v="0"/>
    <s v="КС-7 Сивакинская"/>
    <s v="СМР"/>
    <s v="велесстрой-монтаж"/>
    <x v="5"/>
    <s v="Ремонт ПРМ (в т.ч.. сварка)"/>
    <m/>
    <m/>
    <s v="ОС"/>
    <m/>
    <n v="10"/>
    <n v="8100.9000000000005"/>
    <s v="корректировка расценок"/>
    <x v="5"/>
    <n v="2.0784141600195168E-5"/>
    <n v="1.4244065655171825E-5"/>
    <n v="1.3650218608251011E-5"/>
    <s v="dop1-cl5.2_час"/>
    <s v="dop1-cl5.2_час"/>
    <m/>
    <s v="кс-7 сивакинская_9998"/>
    <x v="1"/>
    <s v="ФДБ"/>
    <x v="2"/>
    <m/>
    <m/>
  </r>
  <r>
    <x v="6"/>
    <x v="0"/>
    <s v="КС-7 Сивакинская"/>
    <s v="СМР"/>
    <s v="велесстрой-монтаж"/>
    <x v="5"/>
    <s v="Помощ механику, ремонт - приварка задних фонарей"/>
    <m/>
    <m/>
    <s v="ОС"/>
    <m/>
    <n v="6"/>
    <n v="4860.54"/>
    <s v="корректировка расценок"/>
    <x v="5"/>
    <n v="1.2470484960117101E-5"/>
    <n v="8.546439393103095E-6"/>
    <n v="8.1901311649506061E-6"/>
    <s v="dop1-cl5.2_час"/>
    <s v="dop1-cl5.2_час"/>
    <m/>
    <s v="кс-7 сивакинская_9998"/>
    <x v="1"/>
    <s v="ФДБ"/>
    <x v="2"/>
    <m/>
    <m/>
  </r>
  <r>
    <x v="6"/>
    <x v="0"/>
    <s v="КС-7 Сивакинская"/>
    <s v="СМР"/>
    <s v="велесстрой-монтаж"/>
    <x v="5"/>
    <s v="Помощ заправщику с установкой насоса и вспомагательеых устройства"/>
    <m/>
    <m/>
    <s v="ОС"/>
    <m/>
    <n v="18"/>
    <n v="14581.62"/>
    <s v="корректировка расценок"/>
    <x v="5"/>
    <n v="3.7411454880351307E-5"/>
    <n v="2.5639318179309285E-5"/>
    <n v="2.4570393494851818E-5"/>
    <s v="dop1-cl5.2_час"/>
    <s v="dop1-cl5.2_час"/>
    <m/>
    <s v="кс-7 сивакинская_9998"/>
    <x v="1"/>
    <s v="ФДБ"/>
    <x v="2"/>
    <m/>
    <m/>
  </r>
  <r>
    <x v="6"/>
    <x v="0"/>
    <s v="КС-7 Сивакинская"/>
    <s v="СМР"/>
    <s v="велесстрой-монтаж"/>
    <x v="5"/>
    <s v="Приведение емкости в удобное для заправки положение с помощю брусков"/>
    <m/>
    <m/>
    <s v="ОС"/>
    <m/>
    <n v="10"/>
    <n v="8100.9000000000005"/>
    <s v="корректировка расценок"/>
    <x v="5"/>
    <n v="2.0784141600195168E-5"/>
    <n v="1.4244065655171825E-5"/>
    <n v="1.3650218608251011E-5"/>
    <s v="dop1-cl5.2_час"/>
    <s v="dop1-cl5.2_час"/>
    <m/>
    <s v="кс-7 сивакинская_9998"/>
    <x v="1"/>
    <s v="ФДБ"/>
    <x v="2"/>
    <m/>
    <m/>
  </r>
  <r>
    <x v="6"/>
    <x v="0"/>
    <s v="КС-7 Сивакинская"/>
    <s v="СМР"/>
    <s v="велесстрой-монтаж"/>
    <x v="6"/>
    <s v="Помощь лаборанту"/>
    <m/>
    <m/>
    <s v="ОС"/>
    <m/>
    <n v="10"/>
    <n v="8100.9000000000005"/>
    <s v="корректировка расценок"/>
    <x v="6"/>
    <n v="2.0784141600195168E-5"/>
    <n v="1.4244065655171825E-5"/>
    <n v="1.3650218608251011E-5"/>
    <s v="dop1-cl5.6_час"/>
    <s v="dop1-cl5.6_час"/>
    <m/>
    <s v="кс-7 сивакинская_9998"/>
    <x v="1"/>
    <s v="ФДБ"/>
    <x v="2"/>
    <m/>
    <m/>
  </r>
  <r>
    <x v="6"/>
    <x v="0"/>
    <s v="КС-7 Сивакинская"/>
    <s v="СМР"/>
    <s v="велесстрой-монтаж"/>
    <x v="5"/>
    <s v="Сварочные работы( стоп фара, защитный подон)"/>
    <m/>
    <m/>
    <s v="ОС"/>
    <m/>
    <n v="33"/>
    <n v="26732.97"/>
    <s v="корректировка расценок"/>
    <x v="5"/>
    <n v="6.8587667280644056E-5"/>
    <n v="4.7005416662067019E-5"/>
    <n v="4.5045721407228334E-5"/>
    <s v="dop1-cl5.2_час"/>
    <s v="dop1-cl5.2_час"/>
    <m/>
    <s v="кс-7 сивакинская_9998"/>
    <x v="1"/>
    <s v="ФДБ"/>
    <x v="2"/>
    <m/>
    <m/>
  </r>
  <r>
    <x v="6"/>
    <x v="0"/>
    <s v="КС-7 Сивакинская"/>
    <s v="СМР"/>
    <s v="велесстрой-монтаж"/>
    <x v="5"/>
    <s v="Сварочные работы (пластина 8м 100х100, в кол-ве 16 шт, лестница 350х60, защитный поддон)"/>
    <m/>
    <m/>
    <s v="ОС"/>
    <m/>
    <n v="22"/>
    <n v="17821.980000000003"/>
    <s v="корректировка расценок"/>
    <x v="5"/>
    <n v="4.5725111520429373E-5"/>
    <n v="3.1336944441378015E-5"/>
    <n v="3.0030480938152224E-5"/>
    <s v="dop1-cl5.2_час"/>
    <s v="dop1-cl5.2_час"/>
    <m/>
    <s v="кс-7 сивакинская_9998"/>
    <x v="1"/>
    <s v="ФДБ"/>
    <x v="2"/>
    <m/>
    <m/>
  </r>
  <r>
    <x v="6"/>
    <x v="0"/>
    <s v="КС-7 Сивакинская"/>
    <s v="СМР"/>
    <s v="велесстрой-монтаж"/>
    <x v="5"/>
    <s v="Сварочные работы (нарезка листа 4 шт 25с, переделка хомута, комплект репера)"/>
    <m/>
    <m/>
    <s v="ОС"/>
    <m/>
    <n v="20"/>
    <n v="16201.800000000001"/>
    <s v="корректировка расценок"/>
    <x v="5"/>
    <n v="4.1568283200390336E-5"/>
    <n v="2.848813131034365E-5"/>
    <n v="2.7300437216502023E-5"/>
    <s v="dop1-cl5.2_час"/>
    <s v="dop1-cl5.2_час"/>
    <m/>
    <s v="кс-7 сивакинская_9998"/>
    <x v="1"/>
    <s v="ФДБ"/>
    <x v="2"/>
    <m/>
    <m/>
  </r>
  <r>
    <x v="6"/>
    <x v="0"/>
    <s v="КС-7 Сивакинская"/>
    <s v="СМР"/>
    <s v="велесстрой-монтаж"/>
    <x v="5"/>
    <s v="Сварочные работы (сварка ножи грейдера, крепление гидравлики)"/>
    <m/>
    <m/>
    <s v="ОС"/>
    <m/>
    <n v="20"/>
    <n v="16201.800000000001"/>
    <s v="корректировка расценок"/>
    <x v="5"/>
    <n v="4.1568283200390336E-5"/>
    <n v="2.848813131034365E-5"/>
    <n v="2.7300437216502023E-5"/>
    <s v="dop1-cl5.2_час"/>
    <s v="dop1-cl5.2_час"/>
    <m/>
    <s v="кс-7 сивакинская_9998"/>
    <x v="1"/>
    <s v="ФДБ"/>
    <x v="2"/>
    <m/>
    <m/>
  </r>
  <r>
    <x v="6"/>
    <x v="0"/>
    <s v="КС-7 Сивакинская"/>
    <s v="СМР"/>
    <s v="велесстрой-монтаж"/>
    <x v="5"/>
    <s v="Подготовительные работы для бурения на площадке КС-7: очистка шнека, перемещение выбуреного грунта, изготовление вспомагательных елементов."/>
    <m/>
    <m/>
    <s v="ОС"/>
    <m/>
    <n v="772"/>
    <n v="625389.48"/>
    <s v="корректировка расценок"/>
    <x v="5"/>
    <n v="1.6045357315350671E-3"/>
    <n v="1.0996418685792649E-3"/>
    <n v="1.0537968765569781E-3"/>
    <s v="dop1-cl5.2_час"/>
    <s v="dop1-cl5.2_час"/>
    <m/>
    <s v="кс-7 сивакинская_9998"/>
    <x v="1"/>
    <s v="ФДБ"/>
    <x v="2"/>
    <m/>
    <m/>
  </r>
  <r>
    <x v="6"/>
    <x v="0"/>
    <s v="КС-7 Сивакинская"/>
    <s v="СМР"/>
    <s v="велесстрой-монтаж"/>
    <x v="5"/>
    <s v="Изготовление подкладок под &quot;лапы&quot; "/>
    <m/>
    <m/>
    <s v="ОС"/>
    <m/>
    <n v="20"/>
    <n v="16201.800000000001"/>
    <s v="корректировка расценок"/>
    <x v="5"/>
    <n v="4.1568283200390336E-5"/>
    <n v="2.848813131034365E-5"/>
    <n v="2.7300437216502023E-5"/>
    <s v="dop1-cl5.2_час"/>
    <s v="dop1-cl5.2_час"/>
    <m/>
    <s v="кс-7 сивакинская_9998"/>
    <x v="1"/>
    <s v="ФДБ"/>
    <x v="2"/>
    <m/>
    <m/>
  </r>
  <r>
    <x v="6"/>
    <x v="0"/>
    <s v="КС-7 Сивакинская"/>
    <s v="СМР"/>
    <s v="велесстрой-монтаж"/>
    <x v="5"/>
    <s v="Подготовительные работы для бурения на площадке КС-7: очистка шнека, перемещение выбуреного грунта, изготовление вспомагательных елементов."/>
    <m/>
    <m/>
    <s v="ОС"/>
    <m/>
    <n v="238"/>
    <n v="192801.42"/>
    <s v="корректировка расценок"/>
    <x v="5"/>
    <n v="4.9466257008464506E-4"/>
    <n v="3.3900876259308944E-4"/>
    <n v="3.2487520287637409E-4"/>
    <s v="dop1-cl5.2_час"/>
    <s v="dop1-cl5.2_час"/>
    <m/>
    <s v="кс-7 сивакинская_9998"/>
    <x v="1"/>
    <s v="ФДБ"/>
    <x v="2"/>
    <m/>
    <m/>
  </r>
  <r>
    <x v="6"/>
    <x v="0"/>
    <s v="КС-7 Сивакинская"/>
    <s v="СМР"/>
    <s v="велесстрой-монтаж"/>
    <x v="5"/>
    <s v="Изготовление подкладок под &quot;лапы&quot; крана 600х600"/>
    <m/>
    <m/>
    <s v="ОС"/>
    <m/>
    <n v="10"/>
    <n v="8100.9000000000005"/>
    <s v="корректировка расценок"/>
    <x v="5"/>
    <n v="2.0784141600195168E-5"/>
    <n v="1.4244065655171825E-5"/>
    <n v="1.3650218608251011E-5"/>
    <s v="dop1-cl5.2_час"/>
    <s v="dop1-cl5.2_час"/>
    <m/>
    <s v="кс-7 сивакинская_9998"/>
    <x v="1"/>
    <s v="ФДБ"/>
    <x v="2"/>
    <m/>
    <m/>
  </r>
  <r>
    <x v="6"/>
    <x v="0"/>
    <s v="ВЗиС"/>
    <s v="ВЗиС"/>
    <s v="велесстрой-монтаж"/>
    <x v="0"/>
    <s v="Разгрузка модулей ВЗиС"/>
    <m/>
    <m/>
    <s v="ОС"/>
    <m/>
    <n v="-50"/>
    <n v="-36201"/>
    <s v="корректировка расценок"/>
    <x v="0"/>
    <n v="-1.0392070800097585E-4"/>
    <n v="-7.1220328275859118E-5"/>
    <n v="-6.825109304125506E-5"/>
    <s v="zr1-prochie_час"/>
    <s v="zr1-prochie_час"/>
    <n v="2"/>
    <s v="кс-7 сивакинская_2"/>
    <x v="0"/>
    <m/>
    <x v="0"/>
    <m/>
    <m/>
  </r>
  <r>
    <x v="6"/>
    <x v="0"/>
    <s v="ВЗиС"/>
    <s v="ВЗиС"/>
    <s v="велесстрой-монтаж"/>
    <x v="0"/>
    <s v="Изготовление вспомогательных приспособлений для ВЗиС"/>
    <m/>
    <m/>
    <s v="ОС"/>
    <m/>
    <n v="-40"/>
    <n v="-28960.800000000003"/>
    <s v="корректировка расценок"/>
    <x v="0"/>
    <n v="-8.3136566400780673E-5"/>
    <n v="-5.69762626206873E-5"/>
    <n v="-5.4600874433004045E-5"/>
    <s v="zr1-prochie_час"/>
    <s v="zr1-prochie_час"/>
    <n v="2"/>
    <s v="кс-7 сивакинская_2"/>
    <x v="0"/>
    <m/>
    <x v="0"/>
    <m/>
    <m/>
  </r>
  <r>
    <x v="6"/>
    <x v="0"/>
    <s v="ВЗиС"/>
    <s v="ВЗиС"/>
    <s v="велесстрой-монтаж"/>
    <x v="0"/>
    <s v="Разгрузка сантех оборудования ВЗиС"/>
    <m/>
    <m/>
    <s v="ОС"/>
    <m/>
    <n v="-3"/>
    <n v="-2172.06"/>
    <s v="корректировка расценок"/>
    <x v="0"/>
    <n v="-6.2352424800585503E-6"/>
    <n v="-4.2732196965515475E-6"/>
    <n v="-4.0950655824753031E-6"/>
    <s v="zr1-prochie_час"/>
    <s v="zr1-prochie_час"/>
    <n v="2"/>
    <s v="кс-7 сивакинская_2"/>
    <x v="0"/>
    <m/>
    <x v="0"/>
    <m/>
    <m/>
  </r>
  <r>
    <x v="6"/>
    <x v="0"/>
    <s v="ВЗиС"/>
    <s v="ВЗиС"/>
    <s v="велесстрой-монтаж"/>
    <x v="0"/>
    <s v="Изготовление деревянной лестницы на второй этаж общежития ВЗиС"/>
    <m/>
    <m/>
    <s v="ОС"/>
    <m/>
    <n v="-60"/>
    <n v="-43441.2"/>
    <s v="корректировка расценок"/>
    <x v="0"/>
    <n v="-1.2470484960117102E-4"/>
    <n v="-8.546439393103095E-5"/>
    <n v="-8.1901311649506061E-5"/>
    <s v="zr1-prochie_час"/>
    <s v="zr1-prochie_час"/>
    <n v="2"/>
    <s v="кс-7 сивакинская_2"/>
    <x v="0"/>
    <m/>
    <x v="0"/>
    <m/>
    <m/>
  </r>
  <r>
    <x v="6"/>
    <x v="0"/>
    <s v="ВЗиС"/>
    <s v="ВЗиС"/>
    <s v="велесстрой-монтаж"/>
    <x v="1"/>
    <s v="Разгрузка продуктов"/>
    <m/>
    <m/>
    <s v="ОС"/>
    <m/>
    <n v="-3"/>
    <n v="-2172.06"/>
    <s v="корректировка расценок"/>
    <x v="1"/>
    <n v="-6.2352424800585503E-6"/>
    <n v="-4.2732196965515475E-6"/>
    <n v="-4.0950655824753031E-6"/>
    <s v="dop1-cl5.4_час"/>
    <s v="dop1-cl5.4_час"/>
    <m/>
    <s v="кс-7 сивакинская_9998"/>
    <x v="1"/>
    <s v="ФДБ"/>
    <x v="2"/>
    <m/>
    <m/>
  </r>
  <r>
    <x v="6"/>
    <x v="0"/>
    <s v="ВЗиС"/>
    <s v="ВЗиС"/>
    <s v="велесстрой-монтаж"/>
    <x v="0"/>
    <s v="Подготовительные работы для бурения на РБУ: очистка шнека, перемещение выбуренного грунта, изготовление вспомогательных приспособлений "/>
    <m/>
    <m/>
    <s v="ОС"/>
    <m/>
    <n v="-468"/>
    <n v="-338841.36"/>
    <s v="корректировка расценок"/>
    <x v="0"/>
    <n v="-9.7269782688913389E-4"/>
    <n v="-6.6662227266204134E-4"/>
    <n v="-6.3883023086614733E-4"/>
    <s v="zr1-prochie_час"/>
    <s v="zr1-prochie_час"/>
    <n v="2"/>
    <s v="кс-7 сивакинская_2"/>
    <x v="0"/>
    <m/>
    <x v="0"/>
    <m/>
    <m/>
  </r>
  <r>
    <x v="6"/>
    <x v="0"/>
    <s v="ВЗиС"/>
    <s v="ВЗиС"/>
    <s v="велесстрой-монтаж"/>
    <x v="7"/>
    <s v="Разгрузка мебели"/>
    <m/>
    <m/>
    <s v="ОС"/>
    <m/>
    <n v="-20"/>
    <n v="-14480.400000000001"/>
    <s v="корректировка расценок"/>
    <x v="7"/>
    <n v="-4.1568283200390336E-5"/>
    <n v="-2.848813131034365E-5"/>
    <n v="-2.7300437216502023E-5"/>
    <s v="dop1-cl5.1_час"/>
    <s v="dop1-cl5.1_час"/>
    <m/>
    <s v="кс-7 сивакинская_9998"/>
    <x v="1"/>
    <s v="ФДБ"/>
    <x v="2"/>
    <m/>
    <m/>
  </r>
  <r>
    <x v="6"/>
    <x v="0"/>
    <s v="ВЗиС"/>
    <s v="ВЗиС"/>
    <s v="велесстрой-монтаж"/>
    <x v="7"/>
    <s v="Разгрузка постельных принадлежностей"/>
    <m/>
    <m/>
    <s v="ОС"/>
    <m/>
    <n v="-7"/>
    <n v="-5068.1399999999994"/>
    <s v="корректировка расценок"/>
    <x v="7"/>
    <n v="-1.4548899120136619E-5"/>
    <n v="-9.9708459586202775E-6"/>
    <n v="-9.5551530257757083E-6"/>
    <s v="dop1-cl5.1_час"/>
    <s v="dop1-cl5.1_час"/>
    <m/>
    <s v="кс-7 сивакинская_9998"/>
    <x v="1"/>
    <s v="ФДБ"/>
    <x v="2"/>
    <m/>
    <m/>
  </r>
  <r>
    <x v="6"/>
    <x v="0"/>
    <s v="ВЗиС"/>
    <s v="ВЗиС"/>
    <s v="велесстрой-монтаж"/>
    <x v="7"/>
    <s v="Разгрузка сантехники и мебели"/>
    <m/>
    <m/>
    <s v="ОС"/>
    <m/>
    <n v="-14"/>
    <n v="-10136.279999999999"/>
    <s v="корректировка расценок"/>
    <x v="7"/>
    <n v="-2.9097798240273237E-5"/>
    <n v="-1.9941691917240555E-5"/>
    <n v="-1.9110306051551417E-5"/>
    <s v="dop1-cl5.1_час"/>
    <s v="dop1-cl5.1_час"/>
    <m/>
    <s v="кс-7 сивакинская_9998"/>
    <x v="1"/>
    <s v="ФДБ"/>
    <x v="2"/>
    <m/>
    <m/>
  </r>
  <r>
    <x v="6"/>
    <x v="0"/>
    <s v="ВЗиС"/>
    <s v="ВЗиС"/>
    <s v="велесстрой-монтаж"/>
    <x v="1"/>
    <s v="Разкрузка кроватей и постельных принадлежностей"/>
    <m/>
    <m/>
    <s v="ОС"/>
    <m/>
    <n v="-2"/>
    <n v="-1448.04"/>
    <s v="корректировка расценок"/>
    <x v="1"/>
    <n v="-4.1568283200390338E-6"/>
    <n v="-2.848813131034365E-6"/>
    <n v="-2.7300437216502022E-6"/>
    <s v="dop1-cl5.4_час"/>
    <s v="dop1-cl5.4_час"/>
    <m/>
    <s v="кс-7 сивакинская_9998"/>
    <x v="1"/>
    <s v="ФДБ"/>
    <x v="2"/>
    <m/>
    <m/>
  </r>
  <r>
    <x v="6"/>
    <x v="0"/>
    <s v="ВЗиС"/>
    <s v="ВЗиС"/>
    <s v="велесстрой-монтаж"/>
    <x v="1"/>
    <s v="Уборка мусора"/>
    <m/>
    <m/>
    <s v="Б"/>
    <m/>
    <n v="-5"/>
    <n v="-2976.4500000000003"/>
    <s v="корректировка расценок"/>
    <x v="1"/>
    <n v="-1.0392070800097584E-5"/>
    <n v="-7.1220328275859125E-6"/>
    <n v="-6.8251093041255057E-6"/>
    <s v="dop1-cl5.4_час"/>
    <s v="dop1-cl5.4_час"/>
    <m/>
    <s v="кс-7 сивакинская_9998"/>
    <x v="1"/>
    <s v="ФДБ"/>
    <x v="2"/>
    <m/>
    <m/>
  </r>
  <r>
    <x v="6"/>
    <x v="0"/>
    <s v="ВЗиС"/>
    <s v="ВЗиС"/>
    <s v="велесстрой-монтаж"/>
    <x v="1"/>
    <s v="Изготовление ступенек из деревянных брусков в модули"/>
    <m/>
    <m/>
    <s v="ОС"/>
    <m/>
    <n v="-2"/>
    <n v="-1448.04"/>
    <s v="корректировка расценок"/>
    <x v="1"/>
    <n v="-4.1568283200390338E-6"/>
    <n v="-2.848813131034365E-6"/>
    <n v="-2.7300437216502022E-6"/>
    <s v="dop1-cl5.4_час"/>
    <s v="dop1-cl5.4_час"/>
    <m/>
    <s v="кс-7 сивакинская_9998"/>
    <x v="1"/>
    <s v="ФДБ"/>
    <x v="2"/>
    <m/>
    <m/>
  </r>
  <r>
    <x v="6"/>
    <x v="0"/>
    <s v="ВЗиС"/>
    <s v="ВЗиС"/>
    <s v="велесстрой-монтаж"/>
    <x v="1"/>
    <s v="Перемещение оборудования для столовой из контейнера внутрь модулей столовой"/>
    <m/>
    <m/>
    <s v="ОС"/>
    <m/>
    <n v="-39"/>
    <n v="-28236.78"/>
    <s v="корректировка расценок"/>
    <x v="1"/>
    <n v="-8.1058152240761158E-5"/>
    <n v="-5.5551856055170114E-5"/>
    <n v="-5.3235852572178947E-5"/>
    <s v="dop1-cl5.4_час"/>
    <s v="dop1-cl5.4_час"/>
    <m/>
    <s v="кс-7 сивакинская_9998"/>
    <x v="1"/>
    <s v="ФДБ"/>
    <x v="2"/>
    <m/>
    <m/>
  </r>
  <r>
    <x v="6"/>
    <x v="0"/>
    <s v="ВЗиС"/>
    <s v="ВЗиС"/>
    <s v="велесстрой-монтаж"/>
    <x v="1"/>
    <s v="Разгрузка бойлеров"/>
    <m/>
    <m/>
    <s v="ОС"/>
    <m/>
    <n v="-10"/>
    <n v="-7240.2000000000007"/>
    <s v="корректировка расценок"/>
    <x v="1"/>
    <n v="-2.0784141600195168E-5"/>
    <n v="-1.4244065655171825E-5"/>
    <n v="-1.3650218608251011E-5"/>
    <s v="dop1-cl5.4_час"/>
    <s v="dop1-cl5.4_час"/>
    <m/>
    <s v="кс-7 сивакинская_9998"/>
    <x v="1"/>
    <s v="ФДБ"/>
    <x v="2"/>
    <m/>
    <m/>
  </r>
  <r>
    <x v="6"/>
    <x v="0"/>
    <s v="ВЗиС"/>
    <s v="ВЗиС"/>
    <s v="велесстрой-монтаж"/>
    <x v="1"/>
    <s v="Уборка территории"/>
    <m/>
    <m/>
    <s v="Б"/>
    <m/>
    <n v="-18"/>
    <n v="-10715.22"/>
    <s v="корректировка расценок"/>
    <x v="1"/>
    <n v="-3.7411454880351307E-5"/>
    <n v="-2.5639318179309285E-5"/>
    <n v="-2.4570393494851818E-5"/>
    <s v="dop1-cl5.4_час"/>
    <s v="dop1-cl5.4_час"/>
    <m/>
    <s v="кс-7 сивакинская_9998"/>
    <x v="1"/>
    <s v="ФДБ"/>
    <x v="2"/>
    <m/>
    <m/>
  </r>
  <r>
    <x v="6"/>
    <x v="0"/>
    <s v="ВЗиС"/>
    <s v="ВЗиС"/>
    <s v="велесстрой-монтаж"/>
    <x v="1"/>
    <s v="Разгрузка воды"/>
    <m/>
    <m/>
    <s v="ОС"/>
    <m/>
    <n v="-1"/>
    <n v="-724.02"/>
    <s v="корректировка расценок"/>
    <x v="1"/>
    <n v="-2.0784141600195169E-6"/>
    <n v="-1.4244065655171825E-6"/>
    <n v="-1.3650218608251011E-6"/>
    <s v="dop1-cl5.4_час"/>
    <s v="dop1-cl5.4_час"/>
    <m/>
    <s v="кс-7 сивакинская_9998"/>
    <x v="1"/>
    <s v="ФДБ"/>
    <x v="2"/>
    <m/>
    <m/>
  </r>
  <r>
    <x v="6"/>
    <x v="0"/>
    <s v="ВЗиС"/>
    <s v="ВЗиС"/>
    <s v="велесстрой-монтаж"/>
    <x v="1"/>
    <s v="Помощ АХО"/>
    <m/>
    <m/>
    <s v="ОС"/>
    <m/>
    <n v="-20"/>
    <n v="-14480.400000000001"/>
    <s v="корректировка расценок"/>
    <x v="1"/>
    <n v="-4.1568283200390336E-5"/>
    <n v="-2.848813131034365E-5"/>
    <n v="-2.7300437216502023E-5"/>
    <s v="dop1-cl5.4_час"/>
    <s v="dop1-cl5.4_час"/>
    <m/>
    <s v="кс-7 сивакинская_9998"/>
    <x v="1"/>
    <s v="ФДБ"/>
    <x v="2"/>
    <m/>
    <m/>
  </r>
  <r>
    <x v="6"/>
    <x v="0"/>
    <s v="ВЗиС"/>
    <s v="ВЗиС"/>
    <s v="велесстрой-монтаж"/>
    <x v="1"/>
    <s v="Откачка воды помпой с территории ВЗиС"/>
    <m/>
    <m/>
    <s v="ЗР"/>
    <m/>
    <n v="-2"/>
    <n v="-1146.68"/>
    <s v="корректировка расценок"/>
    <x v="1"/>
    <n v="-4.1568283200390338E-6"/>
    <n v="-2.848813131034365E-6"/>
    <n v="-2.7300437216502022E-6"/>
    <s v="dop1-cl5.4_час"/>
    <s v="dop1-cl5.4_час"/>
    <m/>
    <s v="кс-7 сивакинская_9998"/>
    <x v="1"/>
    <s v="ФДБ"/>
    <x v="2"/>
    <m/>
    <m/>
  </r>
  <r>
    <x v="6"/>
    <x v="0"/>
    <s v="ВЗиС"/>
    <s v="ВЗиС"/>
    <s v="велесстрой-монтаж"/>
    <x v="1"/>
    <s v="Разгрузка кроватных принадлежностей"/>
    <m/>
    <m/>
    <s v="ОС"/>
    <m/>
    <n v="-4"/>
    <n v="-2896.08"/>
    <s v="корректировка расценок"/>
    <x v="1"/>
    <n v="-8.3136566400780676E-6"/>
    <n v="-5.69762626206873E-6"/>
    <n v="-5.4600874433004044E-6"/>
    <s v="dop1-cl5.4_час"/>
    <s v="dop1-cl5.4_час"/>
    <m/>
    <s v="кс-7 сивакинская_9998"/>
    <x v="1"/>
    <s v="ФДБ"/>
    <x v="2"/>
    <m/>
    <m/>
  </r>
  <r>
    <x v="6"/>
    <x v="0"/>
    <s v="ВЗиС"/>
    <s v="ВЗиС"/>
    <s v="велесстрой-монтаж"/>
    <x v="1"/>
    <s v="Разкрузка бытовые техники "/>
    <m/>
    <m/>
    <s v="ОС"/>
    <m/>
    <n v="-3"/>
    <n v="-2172.06"/>
    <s v="корректировка расценок"/>
    <x v="1"/>
    <n v="-6.2352424800585503E-6"/>
    <n v="-4.2732196965515475E-6"/>
    <n v="-4.0950655824753031E-6"/>
    <s v="dop1-cl5.4_час"/>
    <s v="dop1-cl5.4_час"/>
    <m/>
    <s v="кс-7 сивакинская_9998"/>
    <x v="1"/>
    <s v="ФДБ"/>
    <x v="2"/>
    <m/>
    <m/>
  </r>
  <r>
    <x v="6"/>
    <x v="0"/>
    <s v="ВЗиС"/>
    <s v="ВЗиС"/>
    <s v="велесстрой-монтаж"/>
    <x v="1"/>
    <s v="Ремонт замка дверей столовой "/>
    <m/>
    <m/>
    <s v="ОС"/>
    <m/>
    <n v="-2"/>
    <n v="-1448.04"/>
    <s v="корректировка расценок"/>
    <x v="1"/>
    <n v="-4.1568283200390338E-6"/>
    <n v="-2.848813131034365E-6"/>
    <n v="-2.7300437216502022E-6"/>
    <s v="dop1-cl5.4_час"/>
    <s v="dop1-cl5.4_час"/>
    <m/>
    <s v="кс-7 сивакинская_9998"/>
    <x v="1"/>
    <s v="ФДБ"/>
    <x v="2"/>
    <m/>
    <m/>
  </r>
  <r>
    <x v="6"/>
    <x v="0"/>
    <s v="ВЗиС"/>
    <s v="ВЗиС"/>
    <s v="велесстрой-монтаж"/>
    <x v="1"/>
    <s v="Разгрузка продуктов, кроватей и принадлежностей"/>
    <m/>
    <m/>
    <s v="ОС"/>
    <m/>
    <n v="-56"/>
    <n v="-40545.119999999995"/>
    <s v="корректировка расценок"/>
    <x v="1"/>
    <n v="-1.1639119296109295E-4"/>
    <n v="-7.976676766896222E-5"/>
    <n v="-7.6441224206205666E-5"/>
    <s v="dop1-cl5.4_час"/>
    <s v="dop1-cl5.4_час"/>
    <m/>
    <s v="кс-7 сивакинская_9998"/>
    <x v="1"/>
    <s v="ФДБ"/>
    <x v="2"/>
    <m/>
    <m/>
  </r>
  <r>
    <x v="6"/>
    <x v="0"/>
    <s v="ВЗиС"/>
    <s v="ВЗиС"/>
    <s v="велесстрой-монтаж"/>
    <x v="1"/>
    <s v="Изготовление вспомагательных приспособлений"/>
    <m/>
    <m/>
    <s v="ОС"/>
    <m/>
    <n v="-2"/>
    <n v="-1448.04"/>
    <s v="корректировка расценок"/>
    <x v="1"/>
    <n v="-4.1568283200390338E-6"/>
    <n v="-2.848813131034365E-6"/>
    <n v="-2.7300437216502022E-6"/>
    <s v="dop1-cl5.4_час"/>
    <s v="dop1-cl5.4_час"/>
    <m/>
    <s v="кс-7 сивакинская_9998"/>
    <x v="1"/>
    <s v="ФДБ"/>
    <x v="2"/>
    <m/>
    <m/>
  </r>
  <r>
    <x v="6"/>
    <x v="0"/>
    <s v="ВЗиС"/>
    <s v="ВЗиС"/>
    <s v="велесстрой-монтаж"/>
    <x v="1"/>
    <s v="Помощ водовозу"/>
    <m/>
    <m/>
    <s v="ОС"/>
    <m/>
    <n v="-6"/>
    <n v="-4344.12"/>
    <s v="корректировка расценок"/>
    <x v="1"/>
    <n v="-1.2470484960117101E-5"/>
    <n v="-8.546439393103095E-6"/>
    <n v="-8.1901311649506061E-6"/>
    <s v="dop1-cl5.4_час"/>
    <s v="dop1-cl5.4_час"/>
    <m/>
    <s v="кс-7 сивакинская_9998"/>
    <x v="1"/>
    <s v="ФДБ"/>
    <x v="2"/>
    <m/>
    <m/>
  </r>
  <r>
    <x v="6"/>
    <x v="0"/>
    <s v="ВЗиС"/>
    <s v="ВЗиС"/>
    <s v="велесстрой-монтаж"/>
    <x v="1"/>
    <s v="Перенос продуктов из одного контейнера в другой"/>
    <m/>
    <m/>
    <s v="ОС"/>
    <m/>
    <n v="-10"/>
    <n v="-7240.2000000000007"/>
    <s v="корректировка расценок"/>
    <x v="1"/>
    <n v="-2.0784141600195168E-5"/>
    <n v="-1.4244065655171825E-5"/>
    <n v="-1.3650218608251011E-5"/>
    <s v="dop1-cl5.4_час"/>
    <s v="dop1-cl5.4_час"/>
    <m/>
    <s v="кс-7 сивакинская_9998"/>
    <x v="1"/>
    <s v="ФДБ"/>
    <x v="2"/>
    <m/>
    <m/>
  </r>
  <r>
    <x v="6"/>
    <x v="0"/>
    <s v="ВЗиС"/>
    <s v="ВЗиС"/>
    <s v="велесстрой-монтаж"/>
    <x v="0"/>
    <s v="Работы на площадке РБУ( помощь при сварке и монтаже металлоконструкции)"/>
    <m/>
    <m/>
    <s v="ОС"/>
    <m/>
    <n v="-112"/>
    <n v="-81090.239999999991"/>
    <s v="корректировка расценок"/>
    <x v="0"/>
    <n v="-2.327823859221859E-4"/>
    <n v="-1.5953353533792444E-4"/>
    <n v="-1.5288244841241133E-4"/>
    <s v="zr1-prochie_час"/>
    <s v="zr1-prochie_час"/>
    <n v="2"/>
    <s v="кс-7 сивакинская_2"/>
    <x v="0"/>
    <m/>
    <x v="0"/>
    <m/>
    <m/>
  </r>
  <r>
    <x v="6"/>
    <x v="0"/>
    <s v="ВЗиС"/>
    <s v="ВЗиС"/>
    <s v="велесстрой-монтаж"/>
    <x v="0"/>
    <s v="Подготовительные работы для бурения на РБУ: очистка шнека, перемещение выбуренного грунта, изготовление вспомагательных приспособлений"/>
    <m/>
    <m/>
    <s v="ОС"/>
    <m/>
    <n v="-114"/>
    <n v="-82538.28"/>
    <s v="корректировка расценок"/>
    <x v="0"/>
    <n v="-2.3693921424222493E-4"/>
    <n v="-1.623823484689588E-4"/>
    <n v="-1.5561249213406152E-4"/>
    <s v="zr1-prochie_час"/>
    <s v="zr1-prochie_час"/>
    <n v="2"/>
    <s v="кс-7 сивакинская_2"/>
    <x v="0"/>
    <m/>
    <x v="0"/>
    <m/>
    <m/>
  </r>
  <r>
    <x v="6"/>
    <x v="0"/>
    <s v="ВЗиС"/>
    <s v="ВЗиС"/>
    <s v="велесстрой-монтаж"/>
    <x v="7"/>
    <s v="Разгрузка постельных принадлежностей и сантехники"/>
    <m/>
    <m/>
    <s v="ОС"/>
    <m/>
    <n v="-22"/>
    <n v="-15928.439999999999"/>
    <s v="корректировка расценок"/>
    <x v="7"/>
    <n v="-4.5725111520429373E-5"/>
    <n v="-3.1336944441378015E-5"/>
    <n v="-3.0030480938152224E-5"/>
    <s v="dop1-cl5.1_час"/>
    <s v="dop1-cl5.1_час"/>
    <m/>
    <s v="кс-7 сивакинская_9998"/>
    <x v="1"/>
    <s v="ФДБ"/>
    <x v="2"/>
    <m/>
    <m/>
  </r>
  <r>
    <x v="6"/>
    <x v="0"/>
    <s v="ВЗиС"/>
    <s v="ВЗиС"/>
    <s v="велесстрой-монтаж"/>
    <x v="7"/>
    <s v="Разгрузка мебели"/>
    <m/>
    <m/>
    <s v="ОС"/>
    <m/>
    <n v="-46"/>
    <n v="-33304.92"/>
    <s v="корректировка расценок"/>
    <x v="7"/>
    <n v="-9.5607051360897775E-5"/>
    <n v="-6.5522702013790388E-5"/>
    <n v="-6.2791005597954652E-5"/>
    <s v="dop1-cl5.1_час"/>
    <s v="dop1-cl5.1_час"/>
    <m/>
    <s v="кс-7 сивакинская_9998"/>
    <x v="1"/>
    <s v="ФДБ"/>
    <x v="2"/>
    <m/>
    <m/>
  </r>
  <r>
    <x v="6"/>
    <x v="0"/>
    <s v="ВЗиС"/>
    <s v="ВЗиС"/>
    <s v="велесстрой-монтаж"/>
    <x v="1"/>
    <s v="Уборка територии, уборка мусора"/>
    <m/>
    <m/>
    <s v="Б"/>
    <m/>
    <n v="-94"/>
    <n v="-55957.26"/>
    <s v="корректировка расценок"/>
    <x v="1"/>
    <n v="-1.9537093104183458E-4"/>
    <n v="-1.3389421715861516E-4"/>
    <n v="-1.2831205491755951E-4"/>
    <s v="dop1-cl5.4_час"/>
    <s v="dop1-cl5.4_час"/>
    <m/>
    <s v="кс-7 сивакинская_9998"/>
    <x v="1"/>
    <s v="ФДБ"/>
    <x v="2"/>
    <m/>
    <m/>
  </r>
  <r>
    <x v="6"/>
    <x v="0"/>
    <s v="ВЗиС"/>
    <s v="ВЗиС"/>
    <s v="велесстрой-монтаж"/>
    <x v="1"/>
    <s v="Помощ водовозу"/>
    <m/>
    <m/>
    <s v="Б"/>
    <m/>
    <n v="-78"/>
    <n v="-46432.62"/>
    <s v="корректировка расценок"/>
    <x v="1"/>
    <n v="-1.6211630448152232E-4"/>
    <n v="-1.1110371211034023E-4"/>
    <n v="-1.0647170514435789E-4"/>
    <s v="dop1-cl5.4_час"/>
    <s v="dop1-cl5.4_час"/>
    <m/>
    <s v="кс-7 сивакинская_9998"/>
    <x v="1"/>
    <s v="ФДБ"/>
    <x v="2"/>
    <m/>
    <m/>
  </r>
  <r>
    <x v="6"/>
    <x v="0"/>
    <s v="ВЗиС"/>
    <s v="ВЗиС"/>
    <s v="велесстрой-монтаж"/>
    <x v="1"/>
    <s v="Разгрузка/погрузка воды"/>
    <m/>
    <m/>
    <s v="ОС"/>
    <m/>
    <n v="-16"/>
    <n v="-11584.32"/>
    <s v="корректировка расценок"/>
    <x v="1"/>
    <n v="-3.325462656031227E-5"/>
    <n v="-2.279050504827492E-5"/>
    <n v="-2.1840349773201618E-5"/>
    <s v="dop1-cl5.4_час"/>
    <s v="dop1-cl5.4_час"/>
    <m/>
    <s v="кс-7 сивакинская_9998"/>
    <x v="1"/>
    <s v="ФДБ"/>
    <x v="2"/>
    <m/>
    <m/>
  </r>
  <r>
    <x v="6"/>
    <x v="0"/>
    <s v="ВЗиС"/>
    <s v="ВЗиС"/>
    <s v="велесстрой-монтаж"/>
    <x v="1"/>
    <s v="Перенос оборудования столовой"/>
    <m/>
    <m/>
    <s v="ОС"/>
    <m/>
    <n v="-17"/>
    <n v="-12308.34"/>
    <s v="корректировка расценок"/>
    <x v="1"/>
    <n v="-3.5333040720331785E-5"/>
    <n v="-2.4214911613792103E-5"/>
    <n v="-2.320537163402672E-5"/>
    <s v="dop1-cl5.4_час"/>
    <s v="dop1-cl5.4_час"/>
    <m/>
    <s v="кс-7 сивакинская_9998"/>
    <x v="1"/>
    <s v="ФДБ"/>
    <x v="2"/>
    <m/>
    <m/>
  </r>
  <r>
    <x v="6"/>
    <x v="0"/>
    <s v="ВЗиС"/>
    <s v="ВЗиС"/>
    <s v="велесстрой-монтаж"/>
    <x v="1"/>
    <s v="Разгрузка постельных принадлежностей"/>
    <m/>
    <m/>
    <s v="ОС"/>
    <m/>
    <n v="-4"/>
    <n v="-2896.08"/>
    <s v="корректировка расценок"/>
    <x v="1"/>
    <n v="-8.3136566400780676E-6"/>
    <n v="-5.69762626206873E-6"/>
    <n v="-5.4600874433004044E-6"/>
    <s v="dop1-cl5.4_час"/>
    <s v="dop1-cl5.4_час"/>
    <m/>
    <s v="кс-7 сивакинская_9998"/>
    <x v="1"/>
    <s v="ФДБ"/>
    <x v="2"/>
    <m/>
    <m/>
  </r>
  <r>
    <x v="6"/>
    <x v="0"/>
    <s v="ВЗиС"/>
    <s v="ВЗиС"/>
    <s v="велесстрой-монтаж"/>
    <x v="1"/>
    <s v="Нарезка уголков под бойлер"/>
    <m/>
    <m/>
    <s v="ОС"/>
    <m/>
    <n v="-3"/>
    <n v="-2172.06"/>
    <s v="корректировка расценок"/>
    <x v="1"/>
    <n v="-6.2352424800585503E-6"/>
    <n v="-4.2732196965515475E-6"/>
    <n v="-4.0950655824753031E-6"/>
    <s v="dop1-cl5.4_час"/>
    <s v="dop1-cl5.4_час"/>
    <m/>
    <s v="кс-7 сивакинская_9998"/>
    <x v="1"/>
    <s v="ФДБ"/>
    <x v="2"/>
    <m/>
    <m/>
  </r>
  <r>
    <x v="6"/>
    <x v="0"/>
    <s v="ВЗиС"/>
    <s v="ВЗиС"/>
    <s v="велесстрой-монтаж"/>
    <x v="1"/>
    <s v="Сварочные работы( подставка под бойлер)"/>
    <m/>
    <m/>
    <s v="ОС"/>
    <m/>
    <n v="-3"/>
    <n v="-2172.06"/>
    <s v="корректировка расценок"/>
    <x v="1"/>
    <n v="-6.2352424800585503E-6"/>
    <n v="-4.2732196965515475E-6"/>
    <n v="-4.0950655824753031E-6"/>
    <s v="dop1-cl5.4_час"/>
    <s v="dop1-cl5.4_час"/>
    <m/>
    <s v="кс-7 сивакинская_9998"/>
    <x v="1"/>
    <s v="ФДБ"/>
    <x v="2"/>
    <m/>
    <m/>
  </r>
  <r>
    <x v="6"/>
    <x v="0"/>
    <s v="ВЗиС"/>
    <s v="ВЗиС"/>
    <s v="велесстрой-монтаж"/>
    <x v="1"/>
    <s v="Установка сантехники в столовую"/>
    <m/>
    <m/>
    <s v="ОС"/>
    <m/>
    <n v="-2"/>
    <n v="-1448.04"/>
    <s v="корректировка расценок"/>
    <x v="1"/>
    <n v="-4.1568283200390338E-6"/>
    <n v="-2.848813131034365E-6"/>
    <n v="-2.7300437216502022E-6"/>
    <s v="dop1-cl5.4_час"/>
    <s v="dop1-cl5.4_час"/>
    <m/>
    <s v="кс-7 сивакинская_9998"/>
    <x v="1"/>
    <s v="ФДБ"/>
    <x v="2"/>
    <m/>
    <m/>
  </r>
  <r>
    <x v="6"/>
    <x v="0"/>
    <s v="ВЗиС"/>
    <s v="ВЗиС"/>
    <s v="велесстрой-монтаж"/>
    <x v="1"/>
    <s v="Сборка мебели"/>
    <m/>
    <m/>
    <s v="ОС"/>
    <m/>
    <n v="-116"/>
    <n v="-83986.32"/>
    <s v="корректировка расценок"/>
    <x v="1"/>
    <n v="-2.4109604256226396E-4"/>
    <n v="-1.6523116159999316E-4"/>
    <n v="-1.5834253585571173E-4"/>
    <s v="dop1-cl5.4_час"/>
    <s v="dop1-cl5.4_час"/>
    <m/>
    <s v="кс-7 сивакинская_9998"/>
    <x v="1"/>
    <s v="ФДБ"/>
    <x v="2"/>
    <m/>
    <m/>
  </r>
  <r>
    <x v="6"/>
    <x v="0"/>
    <s v="ВЗиС"/>
    <s v="ВЗиС"/>
    <s v="велесстрой-монтаж"/>
    <x v="1"/>
    <s v="Поиск посуды по контейнерам"/>
    <m/>
    <m/>
    <s v="ОС"/>
    <m/>
    <n v="-4"/>
    <n v="-2896.08"/>
    <s v="корректировка расценок"/>
    <x v="1"/>
    <n v="-8.3136566400780676E-6"/>
    <n v="-5.69762626206873E-6"/>
    <n v="-5.4600874433004044E-6"/>
    <s v="dop1-cl5.4_час"/>
    <s v="dop1-cl5.4_час"/>
    <m/>
    <s v="кс-7 сивакинская_9998"/>
    <x v="1"/>
    <s v="ФДБ"/>
    <x v="2"/>
    <m/>
    <m/>
  </r>
  <r>
    <x v="6"/>
    <x v="0"/>
    <s v="ВЗиС"/>
    <s v="ВЗиС"/>
    <s v="велесстрой-монтаж"/>
    <x v="1"/>
    <s v="Уборка мусора, помощь водовозу и выгрузка продуктов питания"/>
    <m/>
    <m/>
    <s v="ОС"/>
    <m/>
    <n v="-11"/>
    <n v="-7964.2199999999993"/>
    <s v="корректировка расценок"/>
    <x v="1"/>
    <n v="-2.2862555760214686E-5"/>
    <n v="-1.5668472220689008E-5"/>
    <n v="-1.5015240469076112E-5"/>
    <s v="dop1-cl5.4_час"/>
    <s v="dop1-cl5.4_час"/>
    <m/>
    <s v="кс-7 сивакинская_9998"/>
    <x v="1"/>
    <s v="ФДБ"/>
    <x v="2"/>
    <m/>
    <m/>
  </r>
  <r>
    <x v="6"/>
    <x v="0"/>
    <s v="ВЗиС"/>
    <s v="ВЗиС"/>
    <s v="велесстрой-монтаж"/>
    <x v="1"/>
    <s v="Откачка воды. Погрузка и выгрузка мебели, спальных комплектов, сборка мебели"/>
    <m/>
    <m/>
    <s v="ОС"/>
    <m/>
    <n v="-11"/>
    <n v="-7964.2199999999993"/>
    <s v="корректировка расценок"/>
    <x v="1"/>
    <n v="-2.2862555760214686E-5"/>
    <n v="-1.5668472220689008E-5"/>
    <n v="-1.5015240469076112E-5"/>
    <s v="dop1-cl5.4_час"/>
    <s v="dop1-cl5.4_час"/>
    <m/>
    <s v="кс-7 сивакинская_9998"/>
    <x v="1"/>
    <s v="ФДБ"/>
    <x v="2"/>
    <m/>
    <m/>
  </r>
  <r>
    <x v="6"/>
    <x v="0"/>
    <s v="ВЗиС"/>
    <s v="ВЗиС"/>
    <s v="велесстрой-монтаж"/>
    <x v="1"/>
    <s v="Уборка мусора, помощь водовозу, разгрузочные работы(перемещение воды)"/>
    <m/>
    <m/>
    <s v="ОС"/>
    <m/>
    <n v="-20"/>
    <n v="-14480.400000000001"/>
    <s v="корректировка расценок"/>
    <x v="1"/>
    <n v="-4.1568283200390336E-5"/>
    <n v="-2.848813131034365E-5"/>
    <n v="-2.7300437216502023E-5"/>
    <s v="dop1-cl5.4_час"/>
    <s v="dop1-cl5.4_час"/>
    <m/>
    <s v="кс-7 сивакинская_9998"/>
    <x v="1"/>
    <s v="ФДБ"/>
    <x v="2"/>
    <m/>
    <m/>
  </r>
  <r>
    <x v="6"/>
    <x v="0"/>
    <s v="ВЗиС"/>
    <s v="ВЗиС"/>
    <s v="велесстрой-монтаж"/>
    <x v="1"/>
    <s v="Погрузка и выгрузка посуды"/>
    <m/>
    <m/>
    <s v="ОС"/>
    <m/>
    <n v="-9"/>
    <n v="-6516.18"/>
    <s v="корректировка расценок"/>
    <x v="1"/>
    <n v="-1.8705727440175653E-5"/>
    <n v="-1.2819659089654643E-5"/>
    <n v="-1.2285196747425909E-5"/>
    <s v="dop1-cl5.4_час"/>
    <s v="dop1-cl5.4_час"/>
    <m/>
    <s v="кс-7 сивакинская_9998"/>
    <x v="1"/>
    <s v="ФДБ"/>
    <x v="2"/>
    <m/>
    <m/>
  </r>
  <r>
    <x v="6"/>
    <x v="0"/>
    <s v="ВЗиС"/>
    <s v="ВЗиС"/>
    <s v="велесстрой-монтаж"/>
    <x v="1"/>
    <s v="Погрузка и выгрузка мебели"/>
    <m/>
    <m/>
    <s v="ОС"/>
    <m/>
    <n v="-7"/>
    <n v="-5068.1399999999994"/>
    <s v="корректировка расценок"/>
    <x v="1"/>
    <n v="-1.4548899120136619E-5"/>
    <n v="-9.9708459586202775E-6"/>
    <n v="-9.5551530257757083E-6"/>
    <s v="dop1-cl5.4_час"/>
    <s v="dop1-cl5.4_час"/>
    <m/>
    <s v="кс-7 сивакинская_9998"/>
    <x v="1"/>
    <s v="ФДБ"/>
    <x v="2"/>
    <m/>
    <m/>
  </r>
  <r>
    <x v="6"/>
    <x v="0"/>
    <s v="ВЗиС"/>
    <s v="ВЗиС"/>
    <s v="велесстрой-монтаж"/>
    <x v="1"/>
    <s v="Помощь сантехнику"/>
    <m/>
    <m/>
    <s v="ОС"/>
    <m/>
    <n v="-3"/>
    <n v="-2172.06"/>
    <s v="корректировка расценок"/>
    <x v="1"/>
    <n v="-6.2352424800585503E-6"/>
    <n v="-4.2732196965515475E-6"/>
    <n v="-4.0950655824753031E-6"/>
    <s v="dop1-cl5.4_час"/>
    <s v="dop1-cl5.4_час"/>
    <m/>
    <s v="кс-7 сивакинская_9998"/>
    <x v="1"/>
    <s v="ФДБ"/>
    <x v="2"/>
    <m/>
    <m/>
  </r>
  <r>
    <x v="6"/>
    <x v="0"/>
    <s v="ВЗиС"/>
    <s v="ВЗиС"/>
    <s v="велесстрой-монтаж"/>
    <x v="1"/>
    <s v="Погрузка и выгрузка мин. ваты"/>
    <m/>
    <m/>
    <s v="ОС"/>
    <m/>
    <n v="-5"/>
    <n v="-3620.1000000000004"/>
    <s v="корректировка расценок"/>
    <x v="1"/>
    <n v="-1.0392070800097584E-5"/>
    <n v="-7.1220328275859125E-6"/>
    <n v="-6.8251093041255057E-6"/>
    <s v="dop1-cl5.4_час"/>
    <s v="dop1-cl5.4_час"/>
    <m/>
    <s v="кс-7 сивакинская_9998"/>
    <x v="1"/>
    <s v="ФДБ"/>
    <x v="2"/>
    <m/>
    <m/>
  </r>
  <r>
    <x v="6"/>
    <x v="0"/>
    <s v="ВЗиС"/>
    <s v="ВЗиС"/>
    <s v="велесстрой-монтаж"/>
    <x v="1"/>
    <s v="Погрузочно-разгрузочные работы материалов. Раскатк, сушка пожарных рукавов."/>
    <m/>
    <m/>
    <s v="ОС"/>
    <m/>
    <n v="-3"/>
    <n v="-2172.06"/>
    <s v="корректировка расценок"/>
    <x v="1"/>
    <n v="-6.2352424800585503E-6"/>
    <n v="-4.2732196965515475E-6"/>
    <n v="-4.0950655824753031E-6"/>
    <s v="dop1-cl5.4_час"/>
    <s v="dop1-cl5.4_час"/>
    <m/>
    <s v="кс-7 сивакинская_9998"/>
    <x v="1"/>
    <s v="ФДБ"/>
    <x v="2"/>
    <m/>
    <m/>
  </r>
  <r>
    <x v="6"/>
    <x v="0"/>
    <s v="ВЗиС"/>
    <s v="ВЗиС"/>
    <s v="велесстрой-монтаж"/>
    <x v="1"/>
    <s v="Погрузочно-разгрузочные работы материалов."/>
    <m/>
    <m/>
    <s v="ОС"/>
    <m/>
    <n v="-21"/>
    <n v="-15204.419999999998"/>
    <s v="корректировка расценок"/>
    <x v="1"/>
    <n v="-4.3646697360409858E-5"/>
    <n v="-2.9912537875860833E-5"/>
    <n v="-2.8665459077327125E-5"/>
    <s v="dop1-cl5.4_час"/>
    <s v="dop1-cl5.4_час"/>
    <m/>
    <s v="кс-7 сивакинская_9998"/>
    <x v="1"/>
    <s v="ФДБ"/>
    <x v="2"/>
    <m/>
    <m/>
  </r>
  <r>
    <x v="6"/>
    <x v="0"/>
    <s v="ВЗиС"/>
    <s v="ВЗиС"/>
    <s v="велесстрой-монтаж"/>
    <x v="1"/>
    <s v="Установка пожарного извещателя"/>
    <m/>
    <m/>
    <s v="ОС"/>
    <m/>
    <n v="-2"/>
    <n v="-1448.04"/>
    <s v="корректировка расценок"/>
    <x v="1"/>
    <n v="-4.1568283200390338E-6"/>
    <n v="-2.848813131034365E-6"/>
    <n v="-2.7300437216502022E-6"/>
    <s v="dop1-cl5.4_час"/>
    <s v="dop1-cl5.4_час"/>
    <m/>
    <s v="кс-7 сивакинская_9998"/>
    <x v="1"/>
    <s v="ФДБ"/>
    <x v="2"/>
    <m/>
    <m/>
  </r>
  <r>
    <x v="6"/>
    <x v="0"/>
    <s v="ВЗиС"/>
    <s v="ВЗиС"/>
    <s v="велесстрой-монтаж"/>
    <x v="1"/>
    <s v="Сварочно-монтажные работы по изготовлению подставки для бойлера, удаление влаги, зачистка метала от ржавчины с помощью УШМ, разметка, резка, обработка кромок, сборка изделия."/>
    <m/>
    <m/>
    <s v="ОС"/>
    <m/>
    <n v="-25"/>
    <n v="-18100.5"/>
    <s v="корректировка расценок"/>
    <x v="1"/>
    <n v="-5.1960354000487924E-5"/>
    <n v="-3.5610164137929559E-5"/>
    <n v="-3.412554652062753E-5"/>
    <s v="dop1-cl5.4_час"/>
    <s v="dop1-cl5.4_час"/>
    <m/>
    <s v="кс-7 сивакинская_9998"/>
    <x v="1"/>
    <s v="ФДБ"/>
    <x v="2"/>
    <m/>
    <m/>
  </r>
  <r>
    <x v="6"/>
    <x v="0"/>
    <s v="ВЗиС"/>
    <s v="ВЗиС"/>
    <s v="велесстрой-монтаж"/>
    <x v="8"/>
    <s v="Помощь электрику "/>
    <m/>
    <m/>
    <s v="ОС"/>
    <m/>
    <n v="-15"/>
    <n v="-10860.3"/>
    <s v="корректировка расценок"/>
    <x v="8"/>
    <n v="-3.1176212400292756E-5"/>
    <n v="-2.1366098482757738E-5"/>
    <n v="-2.0475327912376515E-5"/>
    <s v="dop1-cl5.5_час"/>
    <s v="dop1-cl5.5_час"/>
    <m/>
    <s v="кс-7 сивакинская_9998"/>
    <x v="1"/>
    <s v="ФДБ"/>
    <x v="2"/>
    <m/>
    <m/>
  </r>
  <r>
    <x v="6"/>
    <x v="0"/>
    <s v="ВЗиС"/>
    <s v="ВЗиС"/>
    <s v="велесстрой-монтаж"/>
    <x v="0"/>
    <s v="Демонтаж мачты(ВЖГ)"/>
    <m/>
    <m/>
    <s v="ОС"/>
    <m/>
    <n v="-66"/>
    <n v="-47785.32"/>
    <s v="корректировка расценок"/>
    <x v="0"/>
    <n v="-1.3717533456128811E-4"/>
    <n v="-9.4010833324134038E-5"/>
    <n v="-9.0091442814456668E-5"/>
    <s v="zr1-prochie_час"/>
    <s v="zr1-prochie_час"/>
    <n v="2"/>
    <s v="кс-7 сивакинская_2"/>
    <x v="0"/>
    <m/>
    <x v="0"/>
    <m/>
    <m/>
  </r>
  <r>
    <x v="6"/>
    <x v="0"/>
    <s v="ВЗиС"/>
    <s v="ВЗиС"/>
    <s v="велесстрой-монтаж"/>
    <x v="0"/>
    <s v="Погрузочно-разгрузочные работы модулей со склада на площадку"/>
    <m/>
    <m/>
    <s v="ОС"/>
    <m/>
    <n v="-10"/>
    <n v="-7240.2000000000007"/>
    <s v="корректировка расценок"/>
    <x v="0"/>
    <n v="-2.0784141600195168E-5"/>
    <n v="-1.4244065655171825E-5"/>
    <n v="-1.3650218608251011E-5"/>
    <s v="zr1-prochie_час"/>
    <s v="zr1-prochie_час"/>
    <n v="2"/>
    <s v="кс-7 сивакинская_2"/>
    <x v="0"/>
    <m/>
    <x v="0"/>
    <m/>
    <m/>
  </r>
  <r>
    <x v="6"/>
    <x v="0"/>
    <s v="ВЗиС"/>
    <s v="ВЗиС"/>
    <s v="велесстрой-монтаж"/>
    <x v="1"/>
    <s v="Сварочно-монтажные работы по изготовлению стендов под душевую кабину, бойлер (разметка, резка, обработка кромок)"/>
    <m/>
    <m/>
    <s v="ОС"/>
    <m/>
    <n v="-224"/>
    <n v="-162180.47999999998"/>
    <s v="корректировка расценок"/>
    <x v="1"/>
    <n v="-4.655647718443718E-4"/>
    <n v="-3.1906707067584888E-4"/>
    <n v="-3.0576489682482267E-4"/>
    <s v="dop1-cl5.4_час"/>
    <s v="dop1-cl5.4_час"/>
    <m/>
    <s v="кс-7 сивакинская_9998"/>
    <x v="1"/>
    <s v="ФДБ"/>
    <x v="2"/>
    <m/>
    <m/>
  </r>
  <r>
    <x v="6"/>
    <x v="0"/>
    <s v="ВЗиС"/>
    <s v="ВЗиС"/>
    <s v="велесстрой-монтаж"/>
    <x v="1"/>
    <s v="Уборка мусора, помощ водовозу"/>
    <m/>
    <m/>
    <s v="ЗР"/>
    <m/>
    <n v="-132"/>
    <n v="-75680.88"/>
    <s v="корректировка расценок"/>
    <x v="1"/>
    <n v="-2.7435066912257622E-4"/>
    <n v="-1.8802166664826808E-4"/>
    <n v="-1.8018288562891334E-4"/>
    <s v="dop1-cl5.4_час"/>
    <s v="dop1-cl5.4_час"/>
    <m/>
    <s v="кс-7 сивакинская_9998"/>
    <x v="1"/>
    <s v="ФДБ"/>
    <x v="2"/>
    <m/>
    <m/>
  </r>
  <r>
    <x v="6"/>
    <x v="0"/>
    <s v="ВЗиС"/>
    <s v="ВЗиС"/>
    <s v="велесстрой-монтаж"/>
    <x v="1"/>
    <s v="Ремонт горловины септика"/>
    <m/>
    <m/>
    <s v="ОС"/>
    <m/>
    <n v="-25"/>
    <n v="-18100.5"/>
    <s v="корректировка расценок"/>
    <x v="1"/>
    <n v="-5.1960354000487924E-5"/>
    <n v="-3.5610164137929559E-5"/>
    <n v="-3.412554652062753E-5"/>
    <s v="dop1-cl5.4_час"/>
    <s v="dop1-cl5.4_час"/>
    <m/>
    <s v="кс-7 сивакинская_9998"/>
    <x v="1"/>
    <s v="ФДБ"/>
    <x v="2"/>
    <m/>
    <m/>
  </r>
  <r>
    <x v="6"/>
    <x v="0"/>
    <s v="ВЗиС"/>
    <s v="ВЗиС"/>
    <s v="велесстрой-монтаж"/>
    <x v="1"/>
    <s v="Ремонт модулей для столовой"/>
    <m/>
    <m/>
    <s v="ОС"/>
    <m/>
    <n v="-172"/>
    <n v="-124531.44"/>
    <s v="корректировка расценок"/>
    <x v="1"/>
    <n v="-3.5748723552335692E-4"/>
    <n v="-2.449979292689554E-4"/>
    <n v="-2.3478376006191739E-4"/>
    <s v="dop1-cl5.4_час"/>
    <s v="dop1-cl5.4_час"/>
    <m/>
    <s v="кс-7 сивакинская_9998"/>
    <x v="1"/>
    <s v="ФДБ"/>
    <x v="2"/>
    <m/>
    <m/>
  </r>
  <r>
    <x v="6"/>
    <x v="0"/>
    <s v="ВЗиС"/>
    <s v="ВЗиС"/>
    <s v="велесстрой-монтаж"/>
    <x v="1"/>
    <s v="Подготовка и уборка помещений общежития №1, 1 этаж. Распаковка матрасов"/>
    <m/>
    <m/>
    <s v="ОС"/>
    <m/>
    <n v="-30"/>
    <n v="-21720.6"/>
    <s v="корректировка расценок"/>
    <x v="1"/>
    <n v="-6.2352424800585511E-5"/>
    <n v="-4.2732196965515475E-5"/>
    <n v="-4.0950655824753031E-5"/>
    <s v="dop1-cl5.4_час"/>
    <s v="dop1-cl5.4_час"/>
    <m/>
    <s v="кс-7 сивакинская_9998"/>
    <x v="1"/>
    <s v="ФДБ"/>
    <x v="2"/>
    <m/>
    <m/>
  </r>
  <r>
    <x v="6"/>
    <x v="0"/>
    <s v="ВЗиС"/>
    <s v="ВЗиС"/>
    <s v="велесстрой-монтаж"/>
    <x v="1"/>
    <s v="Влажная уборка стен"/>
    <m/>
    <m/>
    <s v="ЗР"/>
    <m/>
    <n v="-10"/>
    <n v="-5733.4000000000005"/>
    <s v="корректировка расценок"/>
    <x v="1"/>
    <n v="-2.0784141600195168E-5"/>
    <n v="-1.4244065655171825E-5"/>
    <n v="-1.3650218608251011E-5"/>
    <s v="dop1-cl5.4_час"/>
    <s v="dop1-cl5.4_час"/>
    <m/>
    <s v="кс-7 сивакинская_9998"/>
    <x v="1"/>
    <s v="ФДБ"/>
    <x v="2"/>
    <m/>
    <m/>
  </r>
  <r>
    <x v="6"/>
    <x v="0"/>
    <s v="ВЗиС"/>
    <s v="ВЗиС"/>
    <s v="велесстрой-монтаж"/>
    <x v="1"/>
    <s v="Погрузочно-разгрузочные работы(материалов)"/>
    <m/>
    <m/>
    <s v="ОС"/>
    <m/>
    <n v="-22"/>
    <n v="-15928.439999999999"/>
    <s v="корректировка расценок"/>
    <x v="1"/>
    <n v="-4.5725111520429373E-5"/>
    <n v="-3.1336944441378015E-5"/>
    <n v="-3.0030480938152224E-5"/>
    <s v="dop1-cl5.4_час"/>
    <s v="dop1-cl5.4_час"/>
    <m/>
    <s v="кс-7 сивакинская_9998"/>
    <x v="1"/>
    <s v="ФДБ"/>
    <x v="2"/>
    <m/>
    <m/>
  </r>
  <r>
    <x v="6"/>
    <x v="0"/>
    <s v="ВЗиС"/>
    <s v="ВЗиС"/>
    <s v="велесстрой-монтаж"/>
    <x v="1"/>
    <s v="Уборка территории, влажная уборка помещений"/>
    <m/>
    <m/>
    <s v="ЗР"/>
    <m/>
    <n v="-18"/>
    <n v="-10320.119999999999"/>
    <s v="корректировка расценок"/>
    <x v="1"/>
    <n v="-3.7411454880351307E-5"/>
    <n v="-2.5639318179309285E-5"/>
    <n v="-2.4570393494851818E-5"/>
    <s v="dop1-cl5.4_час"/>
    <s v="dop1-cl5.4_час"/>
    <m/>
    <s v="кс-7 сивакинская_9998"/>
    <x v="1"/>
    <s v="ФДБ"/>
    <x v="2"/>
    <m/>
    <m/>
  </r>
  <r>
    <x v="6"/>
    <x v="0"/>
    <s v="ВЗиС"/>
    <s v="ВЗиС"/>
    <s v="велесстрой-монтаж"/>
    <x v="1"/>
    <s v="Влажная уборка помешений(столовая)"/>
    <m/>
    <m/>
    <s v="ЗР"/>
    <m/>
    <n v="-30"/>
    <n v="-17200.2"/>
    <s v="корректировка расценок"/>
    <x v="1"/>
    <n v="-6.2352424800585511E-5"/>
    <n v="-4.2732196965515475E-5"/>
    <n v="-4.0950655824753031E-5"/>
    <s v="dop1-cl5.4_час"/>
    <s v="dop1-cl5.4_час"/>
    <m/>
    <s v="кс-7 сивакинская_9998"/>
    <x v="1"/>
    <s v="ФДБ"/>
    <x v="2"/>
    <m/>
    <m/>
  </r>
  <r>
    <x v="6"/>
    <x v="0"/>
    <s v="ВЗиС"/>
    <s v="ВЗиС"/>
    <s v="велесстрой-монтаж"/>
    <x v="1"/>
    <s v="Перепланировка стен в модулях"/>
    <m/>
    <m/>
    <s v="ОС"/>
    <m/>
    <n v="-127"/>
    <n v="-91950.540000000008"/>
    <s v="корректировка расценок"/>
    <x v="1"/>
    <n v="-2.6395859832247865E-4"/>
    <n v="-1.8089963382068218E-4"/>
    <n v="-1.7335777632478783E-4"/>
    <s v="dop1-cl5.4_час"/>
    <s v="dop1-cl5.4_час"/>
    <m/>
    <s v="кс-7 сивакинская_9998"/>
    <x v="1"/>
    <s v="ФДБ"/>
    <x v="2"/>
    <m/>
    <m/>
  </r>
  <r>
    <x v="6"/>
    <x v="0"/>
    <s v="ВЗиС"/>
    <s v="ВЗиС"/>
    <s v="велесстрой-монтаж"/>
    <x v="1"/>
    <s v="Сварочно-монтажные работы по изготовлению перил, разметка, резка, обработка кромок, сборка изделия"/>
    <m/>
    <m/>
    <s v="ОС"/>
    <m/>
    <n v="-20"/>
    <n v="-14480.400000000001"/>
    <s v="корректировка расценок"/>
    <x v="1"/>
    <n v="-4.1568283200390336E-5"/>
    <n v="-2.848813131034365E-5"/>
    <n v="-2.7300437216502023E-5"/>
    <s v="dop1-cl5.4_час"/>
    <s v="dop1-cl5.4_час"/>
    <m/>
    <s v="кс-7 сивакинская_9998"/>
    <x v="1"/>
    <s v="ФДБ"/>
    <x v="2"/>
    <m/>
    <m/>
  </r>
  <r>
    <x v="6"/>
    <x v="0"/>
    <s v="ВЗиС"/>
    <s v="ВЗиС"/>
    <s v="велесстрой-монтаж"/>
    <x v="1"/>
    <s v="Сварочно-монтажные работы по изготовлению септика ( разметка, резка, обработка кромок)"/>
    <m/>
    <m/>
    <s v="ОС"/>
    <m/>
    <n v="-64"/>
    <n v="-46337.279999999999"/>
    <s v="корректировка расценок"/>
    <x v="1"/>
    <n v="-1.3301850624124908E-4"/>
    <n v="-9.116202019309968E-5"/>
    <n v="-8.736139909280647E-5"/>
    <s v="dop1-cl5.4_час"/>
    <s v="dop1-cl5.4_час"/>
    <m/>
    <s v="кс-7 сивакинская_9998"/>
    <x v="1"/>
    <s v="ФДБ"/>
    <x v="2"/>
    <m/>
    <m/>
  </r>
  <r>
    <x v="6"/>
    <x v="0"/>
    <s v="ВЗиС"/>
    <s v="ВЗиС"/>
    <s v="велесстрой-монтаж"/>
    <x v="1"/>
    <s v="Изготовление и монтаж системы откачки септика"/>
    <m/>
    <m/>
    <s v="ОС"/>
    <m/>
    <n v="-44"/>
    <n v="-31856.879999999997"/>
    <s v="корректировка расценок"/>
    <x v="1"/>
    <n v="-9.1450223040858745E-5"/>
    <n v="-6.267388888275603E-5"/>
    <n v="-6.0060961876304447E-5"/>
    <s v="dop1-cl5.4_час"/>
    <s v="dop1-cl5.4_час"/>
    <m/>
    <s v="кс-7 сивакинская_9998"/>
    <x v="1"/>
    <s v="ФДБ"/>
    <x v="2"/>
    <m/>
    <m/>
  </r>
  <r>
    <x v="6"/>
    <x v="0"/>
    <s v="ВЗиС"/>
    <s v="ВЗиС"/>
    <s v="велесстрой-монтаж"/>
    <x v="1"/>
    <s v="Сборка мачты"/>
    <m/>
    <m/>
    <s v="ОС"/>
    <m/>
    <n v="-130"/>
    <n v="-94122.6"/>
    <s v="корректировка расценок"/>
    <x v="1"/>
    <n v="-2.7019384080253719E-4"/>
    <n v="-1.8517285351723372E-4"/>
    <n v="-1.7745284190726315E-4"/>
    <s v="dop1-cl5.4_час"/>
    <s v="dop1-cl5.4_час"/>
    <m/>
    <s v="кс-7 сивакинская_9998"/>
    <x v="1"/>
    <s v="ФДБ"/>
    <x v="2"/>
    <m/>
    <m/>
  </r>
  <r>
    <x v="6"/>
    <x v="0"/>
    <s v="ВЗиС"/>
    <s v="ВЗиС"/>
    <s v="велесстрой-монтаж"/>
    <x v="1"/>
    <s v="Внутренняя отделка ( покраска) столовой"/>
    <m/>
    <m/>
    <s v="ОР"/>
    <m/>
    <n v="-72"/>
    <n v="-50247.360000000001"/>
    <s v="корректировка расценок"/>
    <x v="1"/>
    <n v="-1.4964581952140523E-4"/>
    <n v="-1.0255727271723714E-4"/>
    <n v="-9.8281573979407274E-5"/>
    <s v="dop1-cl5.4_час"/>
    <s v="dop1-cl5.4_час"/>
    <m/>
    <s v="кс-7 сивакинская_9998"/>
    <x v="1"/>
    <s v="ФДБ"/>
    <x v="2"/>
    <m/>
    <m/>
  </r>
  <r>
    <x v="6"/>
    <x v="0"/>
    <s v="ВЗиС"/>
    <s v="ВЗиС"/>
    <s v="велесстрой-монтаж"/>
    <x v="1"/>
    <s v="Уборка в офисе"/>
    <m/>
    <m/>
    <s v="ЗР"/>
    <m/>
    <n v="-20"/>
    <n v="-11466.800000000001"/>
    <s v="корректировка расценок"/>
    <x v="1"/>
    <n v="-4.1568283200390336E-5"/>
    <n v="-2.848813131034365E-5"/>
    <n v="-2.7300437216502023E-5"/>
    <s v="dop1-cl5.4_час"/>
    <s v="dop1-cl5.4_час"/>
    <m/>
    <s v="кс-7 сивакинская_9998"/>
    <x v="1"/>
    <s v="ФДБ"/>
    <x v="2"/>
    <m/>
    <m/>
  </r>
  <r>
    <x v="6"/>
    <x v="0"/>
    <s v="ВЗиС"/>
    <s v="ВЗиС"/>
    <s v="велесстрой-монтаж"/>
    <x v="1"/>
    <s v="Поготовка и уборка помещений ИТР"/>
    <m/>
    <m/>
    <s v="ОС"/>
    <m/>
    <n v="-10"/>
    <n v="-7240.2000000000007"/>
    <s v="корректировка расценок"/>
    <x v="1"/>
    <n v="-2.0784141600195168E-5"/>
    <n v="-1.4244065655171825E-5"/>
    <n v="-1.3650218608251011E-5"/>
    <s v="dop1-cl5.4_час"/>
    <s v="dop1-cl5.4_час"/>
    <m/>
    <s v="кс-7 сивакинская_9998"/>
    <x v="1"/>
    <s v="ФДБ"/>
    <x v="2"/>
    <m/>
    <m/>
  </r>
  <r>
    <x v="6"/>
    <x v="0"/>
    <s v="ВЗиС"/>
    <s v="ВЗиС"/>
    <s v="велесстрой-монтаж"/>
    <x v="8"/>
    <s v="Помощь электрику "/>
    <m/>
    <m/>
    <s v="ОС"/>
    <m/>
    <n v="-390"/>
    <n v="-282367.8"/>
    <s v="корректировка расценок"/>
    <x v="8"/>
    <n v="-8.1058152240761163E-4"/>
    <n v="-5.5551856055170116E-4"/>
    <n v="-5.3235852572178948E-4"/>
    <s v="dop1-cl5.5_час"/>
    <s v="dop1-cl5.5_час"/>
    <m/>
    <s v="кс-7 сивакинская_9998"/>
    <x v="1"/>
    <s v="ФДБ"/>
    <x v="2"/>
    <m/>
    <m/>
  </r>
  <r>
    <x v="6"/>
    <x v="0"/>
    <s v="ВЗиС"/>
    <s v="ВЗиС"/>
    <s v="велесстрой-монтаж"/>
    <x v="1"/>
    <s v="Монтаж мачты связи"/>
    <m/>
    <m/>
    <s v="ОС"/>
    <m/>
    <n v="-81"/>
    <n v="-58645.619999999995"/>
    <s v="корректировка расценок"/>
    <x v="1"/>
    <n v="-1.6835154696158086E-4"/>
    <n v="-1.1537693180689178E-4"/>
    <n v="-1.105667707268332E-4"/>
    <s v="dop1-cl5.4_час"/>
    <s v="dop1-cl5.4_час"/>
    <m/>
    <s v="кс-7 сивакинская_9998"/>
    <x v="1"/>
    <s v="ФДБ"/>
    <x v="2"/>
    <m/>
    <m/>
  </r>
  <r>
    <x v="6"/>
    <x v="0"/>
    <s v="ВЗиС"/>
    <s v="ВЗиС"/>
    <s v="велесстрой-монтаж"/>
    <x v="1"/>
    <s v="Внутренняя отделка модулей столовой(обшивка проемов для приема посуды из фанеры)"/>
    <m/>
    <m/>
    <s v="ОС"/>
    <m/>
    <n v="-226"/>
    <n v="-163628.52000000002"/>
    <s v="корректировка расценок"/>
    <x v="1"/>
    <n v="-4.6972160016441083E-4"/>
    <n v="-3.2191588380688324E-4"/>
    <n v="-3.0849494054647288E-4"/>
    <s v="dop1-cl5.4_час"/>
    <s v="dop1-cl5.4_час"/>
    <m/>
    <s v="кс-7 сивакинская_9998"/>
    <x v="1"/>
    <s v="ФДБ"/>
    <x v="2"/>
    <m/>
    <m/>
  </r>
  <r>
    <x v="6"/>
    <x v="0"/>
    <s v="ВЗиС"/>
    <s v="ВЗиС"/>
    <s v="велесстрой-монтаж"/>
    <x v="1"/>
    <s v="Погрузочно-разгрузочные работы (бойлеров)"/>
    <m/>
    <m/>
    <s v="ОС"/>
    <m/>
    <n v="-12"/>
    <n v="-8688.24"/>
    <s v="корректировка расценок"/>
    <x v="1"/>
    <n v="-2.4940969920234201E-5"/>
    <n v="-1.709287878620619E-5"/>
    <n v="-1.6380262329901212E-5"/>
    <s v="dop1-cl5.4_час"/>
    <s v="dop1-cl5.4_час"/>
    <m/>
    <s v="кс-7 сивакинская_9998"/>
    <x v="1"/>
    <s v="ФДБ"/>
    <x v="2"/>
    <m/>
    <m/>
  </r>
  <r>
    <x v="6"/>
    <x v="0"/>
    <s v="ВЗиС"/>
    <s v="ВЗиС"/>
    <s v="велесстрой-монтаж"/>
    <x v="1"/>
    <s v="Установка турникета"/>
    <m/>
    <m/>
    <s v="ОС"/>
    <m/>
    <n v="-10"/>
    <n v="-7240.2000000000007"/>
    <s v="корректировка расценок"/>
    <x v="1"/>
    <n v="-2.0784141600195168E-5"/>
    <n v="-1.4244065655171825E-5"/>
    <n v="-1.3650218608251011E-5"/>
    <s v="dop1-cl5.4_час"/>
    <s v="dop1-cl5.4_час"/>
    <m/>
    <s v="кс-7 сивакинская_9998"/>
    <x v="1"/>
    <s v="ФДБ"/>
    <x v="2"/>
    <m/>
    <m/>
  </r>
  <r>
    <x v="6"/>
    <x v="0"/>
    <s v="ВЗиС"/>
    <s v="ВЗиС"/>
    <s v="велесстрой-монтаж"/>
    <x v="1"/>
    <s v="Растановка мебели в офисе "/>
    <m/>
    <m/>
    <s v="ОС"/>
    <m/>
    <n v="-40"/>
    <n v="-28960.800000000003"/>
    <s v="корректировка расценок"/>
    <x v="1"/>
    <n v="-8.3136566400780673E-5"/>
    <n v="-5.69762626206873E-5"/>
    <n v="-5.4600874433004045E-5"/>
    <s v="dop1-cl5.4_час"/>
    <s v="dop1-cl5.4_час"/>
    <m/>
    <s v="кс-7 сивакинская_9998"/>
    <x v="1"/>
    <s v="ФДБ"/>
    <x v="2"/>
    <m/>
    <m/>
  </r>
  <r>
    <x v="6"/>
    <x v="0"/>
    <s v="ВЗиС"/>
    <s v="ВЗиС"/>
    <s v="велесстрой-монтаж"/>
    <x v="1"/>
    <s v="Перепланировка стен из фанеры "/>
    <m/>
    <m/>
    <s v="ОС"/>
    <m/>
    <n v="-145"/>
    <n v="-104982.9"/>
    <s v="корректировка расценок"/>
    <x v="1"/>
    <n v="-3.0137005320282997E-4"/>
    <n v="-2.0653895199999146E-4"/>
    <n v="-1.9792816981963965E-4"/>
    <s v="dop1-cl5.4_час"/>
    <s v="dop1-cl5.4_час"/>
    <m/>
    <s v="кс-7 сивакинская_9998"/>
    <x v="1"/>
    <s v="ФДБ"/>
    <x v="2"/>
    <m/>
    <m/>
  </r>
  <r>
    <x v="6"/>
    <x v="0"/>
    <s v="ВЗиС"/>
    <s v="ВЗиС"/>
    <s v="велесстрой-монтаж"/>
    <x v="1"/>
    <s v="Изготовление и монтаж системы откачки септика "/>
    <m/>
    <m/>
    <s v="ОС"/>
    <m/>
    <n v="-52"/>
    <n v="-37649.039999999994"/>
    <s v="корректировка расценок"/>
    <x v="1"/>
    <n v="-1.0807753632101488E-4"/>
    <n v="-7.406914140689349E-5"/>
    <n v="-7.0981136762905258E-5"/>
    <s v="dop1-cl5.4_час"/>
    <s v="dop1-cl5.4_час"/>
    <m/>
    <s v="кс-7 сивакинская_9998"/>
    <x v="1"/>
    <s v="ФДБ"/>
    <x v="2"/>
    <m/>
    <m/>
  </r>
  <r>
    <x v="6"/>
    <x v="0"/>
    <s v="ВЗиС"/>
    <s v="ВЗиС"/>
    <s v="велесстрой-монтаж"/>
    <x v="1"/>
    <s v="Перемещение упаковочного материала для транспортировки модулей"/>
    <m/>
    <m/>
    <s v="ОС"/>
    <m/>
    <n v="-10"/>
    <n v="-7240.2000000000007"/>
    <s v="корректировка расценок"/>
    <x v="1"/>
    <n v="-2.0784141600195168E-5"/>
    <n v="-1.4244065655171825E-5"/>
    <n v="-1.3650218608251011E-5"/>
    <s v="dop1-cl5.4_час"/>
    <s v="dop1-cl5.4_час"/>
    <m/>
    <s v="кс-7 сивакинская_9998"/>
    <x v="1"/>
    <s v="ФДБ"/>
    <x v="2"/>
    <m/>
    <m/>
  </r>
  <r>
    <x v="6"/>
    <x v="0"/>
    <s v="ВЗиС"/>
    <s v="ВЗиС"/>
    <s v="велесстрой-монтаж"/>
    <x v="1"/>
    <s v="Сварочно-монтажные работы по изготовлению подставок под душевую кабину, бойлер (разметка, резка, обработка кромок)"/>
    <m/>
    <m/>
    <s v="ОС"/>
    <m/>
    <n v="-280"/>
    <n v="-202725.59999999998"/>
    <s v="корректировка расценок"/>
    <x v="1"/>
    <n v="-5.8195596480546468E-4"/>
    <n v="-3.9883383834481107E-4"/>
    <n v="-3.822061210310283E-4"/>
    <s v="dop1-cl5.4_час"/>
    <s v="dop1-cl5.4_час"/>
    <m/>
    <s v="кс-7 сивакинская_9998"/>
    <x v="1"/>
    <s v="ФДБ"/>
    <x v="2"/>
    <m/>
    <m/>
  </r>
  <r>
    <x v="6"/>
    <x v="0"/>
    <s v="ВЗиС"/>
    <s v="ВЗиС"/>
    <s v="велесстрой-монтаж"/>
    <x v="1"/>
    <s v="Перестановка флагштока"/>
    <m/>
    <m/>
    <s v="ОС"/>
    <m/>
    <n v="-10"/>
    <n v="-7240.2000000000007"/>
    <s v="корректировка расценок"/>
    <x v="1"/>
    <n v="-2.0784141600195168E-5"/>
    <n v="-1.4244065655171825E-5"/>
    <n v="-1.3650218608251011E-5"/>
    <s v="dop1-cl5.4_час"/>
    <s v="dop1-cl5.4_час"/>
    <m/>
    <s v="кс-7 сивакинская_9998"/>
    <x v="1"/>
    <s v="ФДБ"/>
    <x v="2"/>
    <m/>
    <m/>
  </r>
  <r>
    <x v="6"/>
    <x v="0"/>
    <s v="ВЗиС"/>
    <s v="ВЗиС"/>
    <s v="велесстрой-монтаж"/>
    <x v="1"/>
    <s v="Погрузочно-разгрузочные работы модулей с ВЖГ до  ВЗиС"/>
    <m/>
    <m/>
    <s v="ОС"/>
    <m/>
    <n v="-70"/>
    <n v="-50681.399999999994"/>
    <s v="корректировка расценок"/>
    <x v="1"/>
    <n v="-1.4548899120136617E-4"/>
    <n v="-9.9708459586202768E-5"/>
    <n v="-9.5551530257757076E-5"/>
    <s v="dop1-cl5.4_час"/>
    <s v="dop1-cl5.4_час"/>
    <m/>
    <s v="кс-7 сивакинская_9998"/>
    <x v="1"/>
    <s v="ФДБ"/>
    <x v="2"/>
    <m/>
    <m/>
  </r>
  <r>
    <x v="6"/>
    <x v="0"/>
    <s v="ВЗиС"/>
    <s v="ВЗиС"/>
    <s v="велесстрой-монтаж"/>
    <x v="8"/>
    <s v="Помощь электрику "/>
    <m/>
    <m/>
    <s v="ОС"/>
    <m/>
    <n v="-312"/>
    <n v="-225894.24"/>
    <s v="корректировка расценок"/>
    <x v="8"/>
    <n v="-6.4846521792608926E-4"/>
    <n v="-4.4441484844136091E-4"/>
    <n v="-4.2588682057743157E-4"/>
    <s v="dop1-cl5.5_час"/>
    <s v="dop1-cl5.5_час"/>
    <m/>
    <s v="кс-7 сивакинская_9998"/>
    <x v="1"/>
    <s v="ФДБ"/>
    <x v="2"/>
    <m/>
    <m/>
  </r>
  <r>
    <x v="6"/>
    <x v="0"/>
    <s v="ВЗиС"/>
    <s v="ВЗиС"/>
    <s v="велесстрой-монтаж"/>
    <x v="7"/>
    <s v="Разгрузка модулей ВЗиС"/>
    <m/>
    <m/>
    <s v="ОС"/>
    <m/>
    <n v="50"/>
    <n v="40504.5"/>
    <s v="корректировка расценок"/>
    <x v="7"/>
    <n v="1.0392070800097585E-4"/>
    <n v="7.1220328275859118E-5"/>
    <n v="6.825109304125506E-5"/>
    <s v="dop1-cl5.1_час"/>
    <s v="dop1-cl5.1_час"/>
    <m/>
    <s v="кс-7 сивакинская_9998"/>
    <x v="1"/>
    <s v="ФДБ"/>
    <x v="2"/>
    <m/>
    <m/>
  </r>
  <r>
    <x v="6"/>
    <x v="0"/>
    <s v="ВЗиС"/>
    <s v="ВЗиС"/>
    <s v="велесстрой-монтаж"/>
    <x v="7"/>
    <s v="Разгрузка сантех оборудования ВЗиС"/>
    <m/>
    <m/>
    <s v="ОС"/>
    <m/>
    <n v="3"/>
    <n v="2430.27"/>
    <s v="корректировка расценок"/>
    <x v="7"/>
    <n v="6.2352424800585503E-6"/>
    <n v="4.2732196965515475E-6"/>
    <n v="4.0950655824753031E-6"/>
    <s v="dop1-cl5.1_час"/>
    <s v="dop1-cl5.1_час"/>
    <m/>
    <s v="кс-7 сивакинская_9998"/>
    <x v="1"/>
    <s v="ФДБ"/>
    <x v="2"/>
    <m/>
    <m/>
  </r>
  <r>
    <x v="6"/>
    <x v="0"/>
    <s v="ВЗиС"/>
    <s v="ВЗиС"/>
    <s v="велесстрой-монтаж"/>
    <x v="1"/>
    <s v="Разгрузка продуктов"/>
    <m/>
    <m/>
    <s v="ОС"/>
    <m/>
    <n v="3"/>
    <n v="2430.27"/>
    <s v="корректировка расценок"/>
    <x v="1"/>
    <n v="6.2352424800585503E-6"/>
    <n v="4.2732196965515475E-6"/>
    <n v="4.0950655824753031E-6"/>
    <s v="dop1-cl5.4_час"/>
    <s v="dop1-cl5.4_час"/>
    <m/>
    <s v="кс-7 сивакинская_9998"/>
    <x v="1"/>
    <s v="ФДБ"/>
    <x v="2"/>
    <m/>
    <m/>
  </r>
  <r>
    <x v="6"/>
    <x v="0"/>
    <s v="ВЗиС"/>
    <s v="ВЗиС"/>
    <s v="велесстрой-монтаж"/>
    <x v="7"/>
    <s v="Разгрузка мебели"/>
    <m/>
    <m/>
    <s v="ОС"/>
    <m/>
    <n v="20"/>
    <n v="16201.800000000001"/>
    <s v="корректировка расценок"/>
    <x v="7"/>
    <n v="4.1568283200390336E-5"/>
    <n v="2.848813131034365E-5"/>
    <n v="2.7300437216502023E-5"/>
    <s v="dop1-cl5.1_час"/>
    <s v="dop1-cl5.1_час"/>
    <m/>
    <s v="кс-7 сивакинская_9998"/>
    <x v="1"/>
    <s v="ФДБ"/>
    <x v="2"/>
    <m/>
    <m/>
  </r>
  <r>
    <x v="6"/>
    <x v="0"/>
    <s v="ВЗиС"/>
    <s v="ВЗиС"/>
    <s v="велесстрой-монтаж"/>
    <x v="7"/>
    <s v="Разгрузка постельных принадлежностей"/>
    <m/>
    <m/>
    <s v="ОС"/>
    <m/>
    <n v="7"/>
    <n v="5670.63"/>
    <s v="корректировка расценок"/>
    <x v="7"/>
    <n v="1.4548899120136619E-5"/>
    <n v="9.9708459586202775E-6"/>
    <n v="9.5551530257757083E-6"/>
    <s v="dop1-cl5.1_час"/>
    <s v="dop1-cl5.1_час"/>
    <m/>
    <s v="кс-7 сивакинская_9998"/>
    <x v="1"/>
    <s v="ФДБ"/>
    <x v="2"/>
    <m/>
    <m/>
  </r>
  <r>
    <x v="6"/>
    <x v="0"/>
    <s v="ВЗиС"/>
    <s v="ВЗиС"/>
    <s v="велесстрой-монтаж"/>
    <x v="7"/>
    <s v="Разгрузка сантехники и мебели"/>
    <m/>
    <m/>
    <s v="ОС"/>
    <m/>
    <n v="14"/>
    <n v="11341.26"/>
    <s v="корректировка расценок"/>
    <x v="7"/>
    <n v="2.9097798240273237E-5"/>
    <n v="1.9941691917240555E-5"/>
    <n v="1.9110306051551417E-5"/>
    <s v="dop1-cl5.1_час"/>
    <s v="dop1-cl5.1_час"/>
    <m/>
    <s v="кс-7 сивакинская_9998"/>
    <x v="1"/>
    <s v="ФДБ"/>
    <x v="2"/>
    <m/>
    <m/>
  </r>
  <r>
    <x v="6"/>
    <x v="0"/>
    <s v="ВЗиС"/>
    <s v="ВЗиС"/>
    <s v="велесстрой-монтаж"/>
    <x v="5"/>
    <s v="Подготовительные работы для бурения на РБУ: очистка шнека, перемещение выбуренного грунта, изготовление вспомогательных приспособлений "/>
    <m/>
    <m/>
    <s v="ОС"/>
    <m/>
    <n v="468"/>
    <n v="379122.12"/>
    <s v="корректировка расценок"/>
    <x v="5"/>
    <n v="9.7269782688913389E-4"/>
    <n v="6.6662227266204134E-4"/>
    <n v="6.3883023086614733E-4"/>
    <s v="dop1-cl5.2_час"/>
    <s v="dop1-cl5.2_час"/>
    <m/>
    <s v="кс-7 сивакинская_9998"/>
    <x v="1"/>
    <s v="ФДБ"/>
    <x v="2"/>
    <m/>
    <m/>
  </r>
  <r>
    <x v="6"/>
    <x v="0"/>
    <s v="ВЗиС"/>
    <s v="ВЗиС"/>
    <s v="велесстрой-монтаж"/>
    <x v="1"/>
    <s v="Разкрузка кроватей и постельных принадлежностей"/>
    <m/>
    <m/>
    <s v="ОС"/>
    <m/>
    <n v="2"/>
    <n v="1620.18"/>
    <s v="корректировка расценок"/>
    <x v="1"/>
    <n v="4.1568283200390338E-6"/>
    <n v="2.848813131034365E-6"/>
    <n v="2.7300437216502022E-6"/>
    <s v="dop1-cl5.4_час"/>
    <s v="dop1-cl5.4_час"/>
    <m/>
    <s v="кс-7 сивакинская_9998"/>
    <x v="1"/>
    <s v="ФДБ"/>
    <x v="2"/>
    <m/>
    <m/>
  </r>
  <r>
    <x v="6"/>
    <x v="0"/>
    <s v="ВЗиС"/>
    <s v="ВЗиС"/>
    <s v="велесстрой-монтаж"/>
    <x v="1"/>
    <s v="Уборка мусора"/>
    <m/>
    <m/>
    <s v="Б"/>
    <m/>
    <n v="5"/>
    <n v="3239.9"/>
    <s v="корректировка расценок"/>
    <x v="1"/>
    <n v="1.0392070800097584E-5"/>
    <n v="7.1220328275859125E-6"/>
    <n v="6.8251093041255057E-6"/>
    <s v="dop1-cl5.4_час"/>
    <s v="dop1-cl5.4_час"/>
    <m/>
    <s v="кс-7 сивакинская_9998"/>
    <x v="1"/>
    <s v="ФДБ"/>
    <x v="2"/>
    <m/>
    <m/>
  </r>
  <r>
    <x v="6"/>
    <x v="0"/>
    <s v="ВЗиС"/>
    <s v="ВЗиС"/>
    <s v="велесстрой-монтаж"/>
    <x v="1"/>
    <s v="Изготовление ступенек из деревянных брусков в модули"/>
    <m/>
    <m/>
    <s v="ОС"/>
    <m/>
    <n v="2"/>
    <n v="1620.18"/>
    <s v="корректировка расценок"/>
    <x v="1"/>
    <n v="4.1568283200390338E-6"/>
    <n v="2.848813131034365E-6"/>
    <n v="2.7300437216502022E-6"/>
    <s v="dop1-cl5.4_час"/>
    <s v="dop1-cl5.4_час"/>
    <m/>
    <s v="кс-7 сивакинская_9998"/>
    <x v="1"/>
    <s v="ФДБ"/>
    <x v="2"/>
    <m/>
    <m/>
  </r>
  <r>
    <x v="6"/>
    <x v="0"/>
    <s v="ВЗиС"/>
    <s v="ВЗиС"/>
    <s v="велесстрой-монтаж"/>
    <x v="1"/>
    <s v="Перемещение оборудования для столовой из контейнера внутрь модулей столовой"/>
    <m/>
    <m/>
    <s v="ОС"/>
    <m/>
    <n v="39"/>
    <n v="31593.510000000002"/>
    <s v="корректировка расценок"/>
    <x v="1"/>
    <n v="8.1058152240761158E-5"/>
    <n v="5.5551856055170114E-5"/>
    <n v="5.3235852572178947E-5"/>
    <s v="dop1-cl5.4_час"/>
    <s v="dop1-cl5.4_час"/>
    <m/>
    <s v="кс-7 сивакинская_9998"/>
    <x v="1"/>
    <s v="ФДБ"/>
    <x v="2"/>
    <m/>
    <m/>
  </r>
  <r>
    <x v="6"/>
    <x v="0"/>
    <s v="ВЗиС"/>
    <s v="ВЗиС"/>
    <s v="велесстрой-монтаж"/>
    <x v="1"/>
    <s v="Разгрузка бойлеров"/>
    <m/>
    <m/>
    <s v="ОС"/>
    <m/>
    <n v="10"/>
    <n v="8100.9000000000005"/>
    <s v="корректировка расценок"/>
    <x v="1"/>
    <n v="2.0784141600195168E-5"/>
    <n v="1.4244065655171825E-5"/>
    <n v="1.3650218608251011E-5"/>
    <s v="dop1-cl5.4_час"/>
    <s v="dop1-cl5.4_час"/>
    <m/>
    <s v="кс-7 сивакинская_9998"/>
    <x v="1"/>
    <s v="ФДБ"/>
    <x v="2"/>
    <m/>
    <m/>
  </r>
  <r>
    <x v="6"/>
    <x v="0"/>
    <s v="ВЗиС"/>
    <s v="ВЗиС"/>
    <s v="велесстрой-монтаж"/>
    <x v="1"/>
    <s v="Уборка территории"/>
    <m/>
    <m/>
    <s v="Б"/>
    <m/>
    <n v="18"/>
    <n v="11663.64"/>
    <s v="корректировка расценок"/>
    <x v="1"/>
    <n v="3.7411454880351307E-5"/>
    <n v="2.5639318179309285E-5"/>
    <n v="2.4570393494851818E-5"/>
    <s v="dop1-cl5.4_час"/>
    <s v="dop1-cl5.4_час"/>
    <m/>
    <s v="кс-7 сивакинская_9998"/>
    <x v="1"/>
    <s v="ФДБ"/>
    <x v="2"/>
    <m/>
    <m/>
  </r>
  <r>
    <x v="6"/>
    <x v="0"/>
    <s v="ВЗиС"/>
    <s v="ВЗиС"/>
    <s v="велесстрой-монтаж"/>
    <x v="1"/>
    <s v="Разгрузка воды"/>
    <m/>
    <m/>
    <s v="ОС"/>
    <m/>
    <n v="1"/>
    <n v="810.09"/>
    <s v="корректировка расценок"/>
    <x v="1"/>
    <n v="2.0784141600195169E-6"/>
    <n v="1.4244065655171825E-6"/>
    <n v="1.3650218608251011E-6"/>
    <s v="dop1-cl5.4_час"/>
    <s v="dop1-cl5.4_час"/>
    <m/>
    <s v="кс-7 сивакинская_9998"/>
    <x v="1"/>
    <s v="ФДБ"/>
    <x v="2"/>
    <m/>
    <m/>
  </r>
  <r>
    <x v="6"/>
    <x v="0"/>
    <s v="ВЗиС"/>
    <s v="ВЗиС"/>
    <s v="велесстрой-монтаж"/>
    <x v="1"/>
    <s v="Помощ АХО"/>
    <m/>
    <m/>
    <s v="ОС"/>
    <m/>
    <n v="20"/>
    <n v="16201.800000000001"/>
    <s v="корректировка расценок"/>
    <x v="1"/>
    <n v="4.1568283200390336E-5"/>
    <n v="2.848813131034365E-5"/>
    <n v="2.7300437216502023E-5"/>
    <s v="dop1-cl5.4_час"/>
    <s v="dop1-cl5.4_час"/>
    <m/>
    <s v="кс-7 сивакинская_9998"/>
    <x v="1"/>
    <s v="ФДБ"/>
    <x v="2"/>
    <m/>
    <m/>
  </r>
  <r>
    <x v="6"/>
    <x v="0"/>
    <s v="ВЗиС"/>
    <s v="ВЗиС"/>
    <s v="велесстрой-монтаж"/>
    <x v="1"/>
    <s v="Откачка воды помпой с территории ВЗиС"/>
    <m/>
    <m/>
    <s v="ЗР"/>
    <m/>
    <n v="2"/>
    <n v="1208.3800000000001"/>
    <s v="корректировка расценок"/>
    <x v="1"/>
    <n v="4.1568283200390338E-6"/>
    <n v="2.848813131034365E-6"/>
    <n v="2.7300437216502022E-6"/>
    <s v="dop1-cl5.4_час"/>
    <s v="dop1-cl5.4_час"/>
    <m/>
    <s v="кс-7 сивакинская_9998"/>
    <x v="1"/>
    <s v="ФДБ"/>
    <x v="2"/>
    <m/>
    <m/>
  </r>
  <r>
    <x v="6"/>
    <x v="0"/>
    <s v="ВЗиС"/>
    <s v="ВЗиС"/>
    <s v="велесстрой-монтаж"/>
    <x v="1"/>
    <s v="Разгрузка кроватных принадлежностей"/>
    <m/>
    <m/>
    <s v="ОС"/>
    <m/>
    <n v="4"/>
    <n v="3240.36"/>
    <s v="корректировка расценок"/>
    <x v="1"/>
    <n v="8.3136566400780676E-6"/>
    <n v="5.69762626206873E-6"/>
    <n v="5.4600874433004044E-6"/>
    <s v="dop1-cl5.4_час"/>
    <s v="dop1-cl5.4_час"/>
    <m/>
    <s v="кс-7 сивакинская_9998"/>
    <x v="1"/>
    <s v="ФДБ"/>
    <x v="2"/>
    <m/>
    <m/>
  </r>
  <r>
    <x v="6"/>
    <x v="0"/>
    <s v="ВЗиС"/>
    <s v="ВЗиС"/>
    <s v="велесстрой-монтаж"/>
    <x v="1"/>
    <s v="Разкрузка бытовые техники "/>
    <m/>
    <m/>
    <s v="ОС"/>
    <m/>
    <n v="3"/>
    <n v="2430.27"/>
    <s v="корректировка расценок"/>
    <x v="1"/>
    <n v="6.2352424800585503E-6"/>
    <n v="4.2732196965515475E-6"/>
    <n v="4.0950655824753031E-6"/>
    <s v="dop1-cl5.4_час"/>
    <s v="dop1-cl5.4_час"/>
    <m/>
    <s v="кс-7 сивакинская_9998"/>
    <x v="1"/>
    <s v="ФДБ"/>
    <x v="2"/>
    <m/>
    <m/>
  </r>
  <r>
    <x v="6"/>
    <x v="0"/>
    <s v="ВЗиС"/>
    <s v="ВЗиС"/>
    <s v="велесстрой-монтаж"/>
    <x v="1"/>
    <s v="Ремонт замка дверей столовой "/>
    <m/>
    <m/>
    <s v="ОС"/>
    <m/>
    <n v="2"/>
    <n v="1620.18"/>
    <s v="корректировка расценок"/>
    <x v="1"/>
    <n v="4.1568283200390338E-6"/>
    <n v="2.848813131034365E-6"/>
    <n v="2.7300437216502022E-6"/>
    <s v="dop1-cl5.4_час"/>
    <s v="dop1-cl5.4_час"/>
    <m/>
    <s v="кс-7 сивакинская_9998"/>
    <x v="1"/>
    <s v="ФДБ"/>
    <x v="2"/>
    <m/>
    <m/>
  </r>
  <r>
    <x v="6"/>
    <x v="0"/>
    <s v="ВЗиС"/>
    <s v="ВЗиС"/>
    <s v="велесстрой-монтаж"/>
    <x v="1"/>
    <s v="Разгрузка продуктов, кроватей и принадлежностей"/>
    <m/>
    <m/>
    <s v="ОС"/>
    <m/>
    <n v="56"/>
    <n v="45365.04"/>
    <s v="корректировка расценок"/>
    <x v="1"/>
    <n v="1.1639119296109295E-4"/>
    <n v="7.976676766896222E-5"/>
    <n v="7.6441224206205666E-5"/>
    <s v="dop1-cl5.4_час"/>
    <s v="dop1-cl5.4_час"/>
    <m/>
    <s v="кс-7 сивакинская_9998"/>
    <x v="1"/>
    <s v="ФДБ"/>
    <x v="2"/>
    <m/>
    <m/>
  </r>
  <r>
    <x v="6"/>
    <x v="0"/>
    <s v="ВЗиС"/>
    <s v="ВЗиС"/>
    <s v="велесстрой-монтаж"/>
    <x v="1"/>
    <s v="Изготовление вспомагательных приспособлений"/>
    <m/>
    <m/>
    <s v="ОС"/>
    <m/>
    <n v="2"/>
    <n v="1620.18"/>
    <s v="корректировка расценок"/>
    <x v="1"/>
    <n v="4.1568283200390338E-6"/>
    <n v="2.848813131034365E-6"/>
    <n v="2.7300437216502022E-6"/>
    <s v="dop1-cl5.4_час"/>
    <s v="dop1-cl5.4_час"/>
    <m/>
    <s v="кс-7 сивакинская_9998"/>
    <x v="1"/>
    <s v="ФДБ"/>
    <x v="2"/>
    <m/>
    <m/>
  </r>
  <r>
    <x v="6"/>
    <x v="0"/>
    <s v="ВЗиС"/>
    <s v="ВЗиС"/>
    <s v="велесстрой-монтаж"/>
    <x v="1"/>
    <s v="Помощ водовозу"/>
    <m/>
    <m/>
    <s v="ОС"/>
    <m/>
    <n v="6"/>
    <n v="4860.54"/>
    <s v="корректировка расценок"/>
    <x v="1"/>
    <n v="1.2470484960117101E-5"/>
    <n v="8.546439393103095E-6"/>
    <n v="8.1901311649506061E-6"/>
    <s v="dop1-cl5.4_час"/>
    <s v="dop1-cl5.4_час"/>
    <m/>
    <s v="кс-7 сивакинская_9998"/>
    <x v="1"/>
    <s v="ФДБ"/>
    <x v="2"/>
    <m/>
    <m/>
  </r>
  <r>
    <x v="6"/>
    <x v="0"/>
    <s v="ВЗиС"/>
    <s v="ВЗиС"/>
    <s v="велесстрой-монтаж"/>
    <x v="1"/>
    <s v="Перенос продуктов из одного контейнера в другой"/>
    <m/>
    <m/>
    <s v="ОС"/>
    <m/>
    <n v="10"/>
    <n v="8100.9000000000005"/>
    <s v="корректировка расценок"/>
    <x v="1"/>
    <n v="2.0784141600195168E-5"/>
    <n v="1.4244065655171825E-5"/>
    <n v="1.3650218608251011E-5"/>
    <s v="dop1-cl5.4_час"/>
    <s v="dop1-cl5.4_час"/>
    <m/>
    <s v="кс-7 сивакинская_9998"/>
    <x v="1"/>
    <s v="ФДБ"/>
    <x v="2"/>
    <m/>
    <m/>
  </r>
  <r>
    <x v="6"/>
    <x v="0"/>
    <s v="ВЗиС"/>
    <s v="ВЗиС"/>
    <s v="велесстрой-монтаж"/>
    <x v="7"/>
    <s v="Разгрузка постельных принадлежностей и сантехники"/>
    <m/>
    <m/>
    <s v="ОС"/>
    <m/>
    <n v="22"/>
    <n v="17821.980000000003"/>
    <s v="корректировка расценок"/>
    <x v="7"/>
    <n v="4.5725111520429373E-5"/>
    <n v="3.1336944441378015E-5"/>
    <n v="3.0030480938152224E-5"/>
    <s v="dop1-cl5.1_час"/>
    <s v="dop1-cl5.1_час"/>
    <m/>
    <s v="кс-7 сивакинская_9998"/>
    <x v="1"/>
    <s v="ФДБ"/>
    <x v="2"/>
    <m/>
    <m/>
  </r>
  <r>
    <x v="6"/>
    <x v="0"/>
    <s v="ВЗиС"/>
    <s v="ВЗиС"/>
    <s v="велесстрой-монтаж"/>
    <x v="7"/>
    <s v="Разгрузка мебели"/>
    <m/>
    <m/>
    <s v="ОС"/>
    <m/>
    <n v="46"/>
    <n v="37264.14"/>
    <s v="корректировка расценок"/>
    <x v="7"/>
    <n v="9.5607051360897775E-5"/>
    <n v="6.5522702013790388E-5"/>
    <n v="6.2791005597954652E-5"/>
    <s v="dop1-cl5.1_час"/>
    <s v="dop1-cl5.1_час"/>
    <m/>
    <s v="кс-7 сивакинская_9998"/>
    <x v="1"/>
    <s v="ФДБ"/>
    <x v="2"/>
    <m/>
    <m/>
  </r>
  <r>
    <x v="6"/>
    <x v="0"/>
    <s v="ВЗиС"/>
    <s v="ВЗиС"/>
    <s v="велесстрой-монтаж"/>
    <x v="5"/>
    <s v="Подготовительные работы для бурения на РБУ: очистка шнека, перемещение выбуренного грунта, изготовление вспомагательных приспособлений"/>
    <m/>
    <m/>
    <s v="ОС"/>
    <m/>
    <n v="114"/>
    <n v="92350.260000000009"/>
    <s v="корректировка расценок"/>
    <x v="5"/>
    <n v="2.3693921424222493E-4"/>
    <n v="1.623823484689588E-4"/>
    <n v="1.5561249213406152E-4"/>
    <s v="dop1-cl5.2_час"/>
    <s v="dop1-cl5.2_час"/>
    <m/>
    <s v="кс-7 сивакинская_9998"/>
    <x v="1"/>
    <s v="ФДБ"/>
    <x v="2"/>
    <m/>
    <m/>
  </r>
  <r>
    <x v="6"/>
    <x v="0"/>
    <s v="ВЗиС"/>
    <s v="ВЗиС"/>
    <s v="велесстрой-монтаж"/>
    <x v="11"/>
    <s v="Работы на площадке РБУ( помощь при сварке и монтаже металлоконструкции)"/>
    <m/>
    <m/>
    <s v="ОС"/>
    <m/>
    <n v="112"/>
    <n v="90730.08"/>
    <s v="корректировка расценок"/>
    <x v="11"/>
    <n v="2.327823859221859E-4"/>
    <n v="1.5953353533792444E-4"/>
    <n v="1.5288244841241133E-4"/>
    <s v="dop1-cl5.3_час"/>
    <s v="dop1-cl5.3_час"/>
    <m/>
    <s v="кс-7 сивакинская_9998"/>
    <x v="1"/>
    <s v="ФДБ"/>
    <x v="2"/>
    <m/>
    <m/>
  </r>
  <r>
    <x v="6"/>
    <x v="0"/>
    <s v="ВЗиС"/>
    <s v="ВЗиС"/>
    <s v="велесстрой-монтаж"/>
    <x v="1"/>
    <s v="Уборка територии, уборка мусора"/>
    <m/>
    <m/>
    <s v="Б"/>
    <m/>
    <n v="94"/>
    <n v="60910.12"/>
    <s v="корректировка расценок"/>
    <x v="1"/>
    <n v="1.9537093104183458E-4"/>
    <n v="1.3389421715861516E-4"/>
    <n v="1.2831205491755951E-4"/>
    <s v="dop1-cl5.4_час"/>
    <s v="dop1-cl5.4_час"/>
    <m/>
    <s v="кс-7 сивакинская_9998"/>
    <x v="1"/>
    <s v="ФДБ"/>
    <x v="2"/>
    <m/>
    <m/>
  </r>
  <r>
    <x v="6"/>
    <x v="0"/>
    <s v="ВЗиС"/>
    <s v="ВЗиС"/>
    <s v="велесстрой-монтаж"/>
    <x v="1"/>
    <s v="Помощ водовозу"/>
    <m/>
    <m/>
    <s v="Б"/>
    <m/>
    <n v="78"/>
    <n v="50542.44"/>
    <s v="корректировка расценок"/>
    <x v="1"/>
    <n v="1.6211630448152232E-4"/>
    <n v="1.1110371211034023E-4"/>
    <n v="1.0647170514435789E-4"/>
    <s v="dop1-cl5.4_час"/>
    <s v="dop1-cl5.4_час"/>
    <m/>
    <s v="кс-7 сивакинская_9998"/>
    <x v="1"/>
    <s v="ФДБ"/>
    <x v="2"/>
    <m/>
    <m/>
  </r>
  <r>
    <x v="6"/>
    <x v="0"/>
    <s v="ВЗиС"/>
    <s v="ВЗиС"/>
    <s v="велесстрой-монтаж"/>
    <x v="1"/>
    <s v="Разгрузка/погрузка воды"/>
    <m/>
    <m/>
    <s v="ОС"/>
    <m/>
    <n v="16"/>
    <n v="12961.44"/>
    <s v="корректировка расценок"/>
    <x v="1"/>
    <n v="3.325462656031227E-5"/>
    <n v="2.279050504827492E-5"/>
    <n v="2.1840349773201618E-5"/>
    <s v="dop1-cl5.4_час"/>
    <s v="dop1-cl5.4_час"/>
    <m/>
    <s v="кс-7 сивакинская_9998"/>
    <x v="1"/>
    <s v="ФДБ"/>
    <x v="2"/>
    <m/>
    <m/>
  </r>
  <r>
    <x v="6"/>
    <x v="0"/>
    <s v="ВЗиС"/>
    <s v="ВЗиС"/>
    <s v="велесстрой-монтаж"/>
    <x v="1"/>
    <s v="Перенос оборудования столовой"/>
    <m/>
    <m/>
    <s v="ОС"/>
    <m/>
    <n v="17"/>
    <n v="13771.53"/>
    <s v="корректировка расценок"/>
    <x v="1"/>
    <n v="3.5333040720331785E-5"/>
    <n v="2.4214911613792103E-5"/>
    <n v="2.320537163402672E-5"/>
    <s v="dop1-cl5.4_час"/>
    <s v="dop1-cl5.4_час"/>
    <m/>
    <s v="кс-7 сивакинская_9998"/>
    <x v="1"/>
    <s v="ФДБ"/>
    <x v="2"/>
    <m/>
    <m/>
  </r>
  <r>
    <x v="6"/>
    <x v="0"/>
    <s v="ВЗиС"/>
    <s v="ВЗиС"/>
    <s v="велесстрой-монтаж"/>
    <x v="1"/>
    <s v="Разгрузка постельных принадлежностей"/>
    <m/>
    <m/>
    <s v="ОС"/>
    <m/>
    <n v="4"/>
    <n v="3240.36"/>
    <s v="корректировка расценок"/>
    <x v="1"/>
    <n v="8.3136566400780676E-6"/>
    <n v="5.69762626206873E-6"/>
    <n v="5.4600874433004044E-6"/>
    <s v="dop1-cl5.4_час"/>
    <s v="dop1-cl5.4_час"/>
    <m/>
    <s v="кс-7 сивакинская_9998"/>
    <x v="1"/>
    <s v="ФДБ"/>
    <x v="2"/>
    <m/>
    <m/>
  </r>
  <r>
    <x v="6"/>
    <x v="0"/>
    <s v="ВЗиС"/>
    <s v="ВЗиС"/>
    <s v="велесстрой-монтаж"/>
    <x v="1"/>
    <s v="Нарезка уголков под бойлер"/>
    <m/>
    <m/>
    <s v="ОС"/>
    <m/>
    <n v="3"/>
    <n v="2430.27"/>
    <s v="корректировка расценок"/>
    <x v="1"/>
    <n v="6.2352424800585503E-6"/>
    <n v="4.2732196965515475E-6"/>
    <n v="4.0950655824753031E-6"/>
    <s v="dop1-cl5.4_час"/>
    <s v="dop1-cl5.4_час"/>
    <m/>
    <s v="кс-7 сивакинская_9998"/>
    <x v="1"/>
    <s v="ФДБ"/>
    <x v="2"/>
    <m/>
    <m/>
  </r>
  <r>
    <x v="6"/>
    <x v="0"/>
    <s v="ВЗиС"/>
    <s v="ВЗиС"/>
    <s v="велесстрой-монтаж"/>
    <x v="1"/>
    <s v="Сварочные работы( подставка под бойлер)"/>
    <m/>
    <m/>
    <s v="ОС"/>
    <m/>
    <n v="3"/>
    <n v="2430.27"/>
    <s v="корректировка расценок"/>
    <x v="1"/>
    <n v="6.2352424800585503E-6"/>
    <n v="4.2732196965515475E-6"/>
    <n v="4.0950655824753031E-6"/>
    <s v="dop1-cl5.4_час"/>
    <s v="dop1-cl5.4_час"/>
    <m/>
    <s v="кс-7 сивакинская_9998"/>
    <x v="1"/>
    <s v="ФДБ"/>
    <x v="2"/>
    <m/>
    <m/>
  </r>
  <r>
    <x v="6"/>
    <x v="0"/>
    <s v="ВЗиС"/>
    <s v="ВЗиС"/>
    <s v="велесстрой-монтаж"/>
    <x v="1"/>
    <s v="Установка сантехники в столовую"/>
    <m/>
    <m/>
    <s v="ОС"/>
    <m/>
    <n v="2"/>
    <n v="1620.18"/>
    <s v="корректировка расценок"/>
    <x v="1"/>
    <n v="4.1568283200390338E-6"/>
    <n v="2.848813131034365E-6"/>
    <n v="2.7300437216502022E-6"/>
    <s v="dop1-cl5.4_час"/>
    <s v="dop1-cl5.4_час"/>
    <m/>
    <s v="кс-7 сивакинская_9998"/>
    <x v="1"/>
    <s v="ФДБ"/>
    <x v="2"/>
    <m/>
    <m/>
  </r>
  <r>
    <x v="6"/>
    <x v="0"/>
    <s v="ВЗиС"/>
    <s v="ВЗиС"/>
    <s v="велесстрой-монтаж"/>
    <x v="1"/>
    <s v="Сборка мебели"/>
    <m/>
    <m/>
    <s v="ОС"/>
    <m/>
    <n v="116"/>
    <n v="93970.44"/>
    <s v="корректировка расценок"/>
    <x v="1"/>
    <n v="2.4109604256226396E-4"/>
    <n v="1.6523116159999316E-4"/>
    <n v="1.5834253585571173E-4"/>
    <s v="dop1-cl5.4_час"/>
    <s v="dop1-cl5.4_час"/>
    <m/>
    <s v="кс-7 сивакинская_9998"/>
    <x v="1"/>
    <s v="ФДБ"/>
    <x v="2"/>
    <m/>
    <m/>
  </r>
  <r>
    <x v="6"/>
    <x v="0"/>
    <s v="ВЗиС"/>
    <s v="ВЗиС"/>
    <s v="велесстрой-монтаж"/>
    <x v="1"/>
    <s v="Поиск посуды по контейнерам"/>
    <m/>
    <m/>
    <s v="ОС"/>
    <m/>
    <n v="4"/>
    <n v="3240.36"/>
    <s v="корректировка расценок"/>
    <x v="1"/>
    <n v="8.3136566400780676E-6"/>
    <n v="5.69762626206873E-6"/>
    <n v="5.4600874433004044E-6"/>
    <s v="dop1-cl5.4_час"/>
    <s v="dop1-cl5.4_час"/>
    <m/>
    <s v="кс-7 сивакинская_9998"/>
    <x v="1"/>
    <s v="ФДБ"/>
    <x v="2"/>
    <m/>
    <m/>
  </r>
  <r>
    <x v="6"/>
    <x v="0"/>
    <s v="ВЗиС"/>
    <s v="ВЗиС"/>
    <s v="велесстрой-монтаж"/>
    <x v="1"/>
    <s v="Уборка мусора, помощь водовозу и выгрузка продуктов питания"/>
    <m/>
    <m/>
    <s v="ОС"/>
    <m/>
    <n v="11"/>
    <n v="8910.9900000000016"/>
    <s v="корректировка расценок"/>
    <x v="1"/>
    <n v="2.2862555760214686E-5"/>
    <n v="1.5668472220689008E-5"/>
    <n v="1.5015240469076112E-5"/>
    <s v="dop1-cl5.4_час"/>
    <s v="dop1-cl5.4_час"/>
    <m/>
    <s v="кс-7 сивакинская_9998"/>
    <x v="1"/>
    <s v="ФДБ"/>
    <x v="2"/>
    <m/>
    <m/>
  </r>
  <r>
    <x v="6"/>
    <x v="0"/>
    <s v="ВЗиС"/>
    <s v="ВЗиС"/>
    <s v="велесстрой-монтаж"/>
    <x v="1"/>
    <s v="Откачка воды. Погрузка и выгрузка мебели, спальных комплектов, сборка мебели"/>
    <m/>
    <m/>
    <s v="ОС"/>
    <m/>
    <n v="11"/>
    <n v="8910.9900000000016"/>
    <s v="корректировка расценок"/>
    <x v="1"/>
    <n v="2.2862555760214686E-5"/>
    <n v="1.5668472220689008E-5"/>
    <n v="1.5015240469076112E-5"/>
    <s v="dop1-cl5.4_час"/>
    <s v="dop1-cl5.4_час"/>
    <m/>
    <s v="кс-7 сивакинская_9998"/>
    <x v="1"/>
    <s v="ФДБ"/>
    <x v="2"/>
    <m/>
    <m/>
  </r>
  <r>
    <x v="6"/>
    <x v="0"/>
    <s v="ВЗиС"/>
    <s v="ВЗиС"/>
    <s v="велесстрой-монтаж"/>
    <x v="1"/>
    <s v="Уборка мусора, помощь водовозу, разгрузочные работы(перемещение воды)"/>
    <m/>
    <m/>
    <s v="ОС"/>
    <m/>
    <n v="20"/>
    <n v="16201.800000000001"/>
    <s v="корректировка расценок"/>
    <x v="1"/>
    <n v="4.1568283200390336E-5"/>
    <n v="2.848813131034365E-5"/>
    <n v="2.7300437216502023E-5"/>
    <s v="dop1-cl5.4_час"/>
    <s v="dop1-cl5.4_час"/>
    <m/>
    <s v="кс-7 сивакинская_9998"/>
    <x v="1"/>
    <s v="ФДБ"/>
    <x v="2"/>
    <m/>
    <m/>
  </r>
  <r>
    <x v="6"/>
    <x v="0"/>
    <s v="ВЗиС"/>
    <s v="ВЗиС"/>
    <s v="велесстрой-монтаж"/>
    <x v="1"/>
    <s v="Погрузка и выгрузка посуды"/>
    <m/>
    <m/>
    <s v="ОС"/>
    <m/>
    <n v="9"/>
    <n v="7290.81"/>
    <s v="корректировка расценок"/>
    <x v="1"/>
    <n v="1.8705727440175653E-5"/>
    <n v="1.2819659089654643E-5"/>
    <n v="1.2285196747425909E-5"/>
    <s v="dop1-cl5.4_час"/>
    <s v="dop1-cl5.4_час"/>
    <m/>
    <s v="кс-7 сивакинская_9998"/>
    <x v="1"/>
    <s v="ФДБ"/>
    <x v="2"/>
    <m/>
    <m/>
  </r>
  <r>
    <x v="6"/>
    <x v="0"/>
    <s v="ВЗиС"/>
    <s v="ВЗиС"/>
    <s v="велесстрой-монтаж"/>
    <x v="1"/>
    <s v="Погрузка и выгрузка мебели"/>
    <m/>
    <m/>
    <s v="ОС"/>
    <m/>
    <n v="7"/>
    <n v="5670.63"/>
    <s v="корректировка расценок"/>
    <x v="1"/>
    <n v="1.4548899120136619E-5"/>
    <n v="9.9708459586202775E-6"/>
    <n v="9.5551530257757083E-6"/>
    <s v="dop1-cl5.4_час"/>
    <s v="dop1-cl5.4_час"/>
    <m/>
    <s v="кс-7 сивакинская_9998"/>
    <x v="1"/>
    <s v="ФДБ"/>
    <x v="2"/>
    <m/>
    <m/>
  </r>
  <r>
    <x v="6"/>
    <x v="0"/>
    <s v="ВЗиС"/>
    <s v="ВЗиС"/>
    <s v="велесстрой-монтаж"/>
    <x v="1"/>
    <s v="Помощь сантехнику"/>
    <m/>
    <m/>
    <s v="ОС"/>
    <m/>
    <n v="3"/>
    <n v="2430.27"/>
    <s v="корректировка расценок"/>
    <x v="1"/>
    <n v="6.2352424800585503E-6"/>
    <n v="4.2732196965515475E-6"/>
    <n v="4.0950655824753031E-6"/>
    <s v="dop1-cl5.4_час"/>
    <s v="dop1-cl5.4_час"/>
    <m/>
    <s v="кс-7 сивакинская_9998"/>
    <x v="1"/>
    <s v="ФДБ"/>
    <x v="2"/>
    <m/>
    <m/>
  </r>
  <r>
    <x v="6"/>
    <x v="0"/>
    <s v="ВЗиС"/>
    <s v="ВЗиС"/>
    <s v="велесстрой-монтаж"/>
    <x v="1"/>
    <s v="Погрузка и выгрузка мин. ваты"/>
    <m/>
    <m/>
    <s v="ОС"/>
    <m/>
    <n v="5"/>
    <n v="4050.4500000000003"/>
    <s v="корректировка расценок"/>
    <x v="1"/>
    <n v="1.0392070800097584E-5"/>
    <n v="7.1220328275859125E-6"/>
    <n v="6.8251093041255057E-6"/>
    <s v="dop1-cl5.4_час"/>
    <s v="dop1-cl5.4_час"/>
    <m/>
    <s v="кс-7 сивакинская_9998"/>
    <x v="1"/>
    <s v="ФДБ"/>
    <x v="2"/>
    <m/>
    <m/>
  </r>
  <r>
    <x v="6"/>
    <x v="0"/>
    <s v="ВЗиС"/>
    <s v="ВЗиС"/>
    <s v="велесстрой-монтаж"/>
    <x v="1"/>
    <s v="Погрузочно-разгрузочные работы материалов. Раскатк, сушка пожарных рукавов."/>
    <m/>
    <m/>
    <s v="ОС"/>
    <m/>
    <n v="3"/>
    <n v="2430.27"/>
    <s v="корректировка расценок"/>
    <x v="1"/>
    <n v="6.2352424800585503E-6"/>
    <n v="4.2732196965515475E-6"/>
    <n v="4.0950655824753031E-6"/>
    <s v="dop1-cl5.4_час"/>
    <s v="dop1-cl5.4_час"/>
    <m/>
    <s v="кс-7 сивакинская_9998"/>
    <x v="1"/>
    <s v="ФДБ"/>
    <x v="2"/>
    <m/>
    <m/>
  </r>
  <r>
    <x v="6"/>
    <x v="0"/>
    <s v="ВЗиС"/>
    <s v="ВЗиС"/>
    <s v="велесстрой-монтаж"/>
    <x v="1"/>
    <s v="Погрузочно-разгрузочные работы материалов."/>
    <m/>
    <m/>
    <s v="ОС"/>
    <m/>
    <n v="21"/>
    <n v="17011.89"/>
    <s v="корректировка расценок"/>
    <x v="1"/>
    <n v="4.3646697360409858E-5"/>
    <n v="2.9912537875860833E-5"/>
    <n v="2.8665459077327125E-5"/>
    <s v="dop1-cl5.4_час"/>
    <s v="dop1-cl5.4_час"/>
    <m/>
    <s v="кс-7 сивакинская_9998"/>
    <x v="1"/>
    <s v="ФДБ"/>
    <x v="2"/>
    <m/>
    <m/>
  </r>
  <r>
    <x v="6"/>
    <x v="0"/>
    <s v="ВЗиС"/>
    <s v="ВЗиС"/>
    <s v="велесстрой-монтаж"/>
    <x v="1"/>
    <s v="Установка пожарного извещателя"/>
    <m/>
    <m/>
    <s v="ОС"/>
    <m/>
    <n v="2"/>
    <n v="1620.18"/>
    <s v="корректировка расценок"/>
    <x v="1"/>
    <n v="4.1568283200390338E-6"/>
    <n v="2.848813131034365E-6"/>
    <n v="2.7300437216502022E-6"/>
    <s v="dop1-cl5.4_час"/>
    <s v="dop1-cl5.4_час"/>
    <m/>
    <s v="кс-7 сивакинская_9998"/>
    <x v="1"/>
    <s v="ФДБ"/>
    <x v="2"/>
    <m/>
    <m/>
  </r>
  <r>
    <x v="6"/>
    <x v="0"/>
    <s v="ВЗиС"/>
    <s v="ВЗиС"/>
    <s v="велесстрой-монтаж"/>
    <x v="1"/>
    <s v="Сварочно-монтажные работы по изготовлению подставки для бойлера, удаление влаги, зачистка метала от ржавчины с помощью УШМ, разметка, резка, обработка кромок, сборка изделия."/>
    <m/>
    <m/>
    <s v="ОС"/>
    <m/>
    <n v="25"/>
    <n v="20252.25"/>
    <s v="корректировка расценок"/>
    <x v="1"/>
    <n v="5.1960354000487924E-5"/>
    <n v="3.5610164137929559E-5"/>
    <n v="3.412554652062753E-5"/>
    <s v="dop1-cl5.4_час"/>
    <s v="dop1-cl5.4_час"/>
    <m/>
    <s v="кс-7 сивакинская_9998"/>
    <x v="1"/>
    <s v="ФДБ"/>
    <x v="2"/>
    <m/>
    <m/>
  </r>
  <r>
    <x v="6"/>
    <x v="0"/>
    <s v="ВЗиС"/>
    <s v="ВЗиС"/>
    <s v="велесстрой-монтаж"/>
    <x v="8"/>
    <s v="Помощь электрику "/>
    <m/>
    <m/>
    <s v="ОС"/>
    <m/>
    <n v="15"/>
    <n v="12151.35"/>
    <s v="корректировка расценок"/>
    <x v="8"/>
    <n v="3.1176212400292756E-5"/>
    <n v="2.1366098482757738E-5"/>
    <n v="2.0475327912376515E-5"/>
    <s v="dop1-cl5.5_час"/>
    <s v="dop1-cl5.5_час"/>
    <m/>
    <s v="кс-7 сивакинская_9998"/>
    <x v="1"/>
    <s v="ФДБ"/>
    <x v="2"/>
    <m/>
    <m/>
  </r>
  <r>
    <x v="6"/>
    <x v="0"/>
    <s v="ВЗиС"/>
    <s v="ВЗиС"/>
    <s v="велесстрой-монтаж"/>
    <x v="7"/>
    <s v="Погрузочно-разгрузочные работы модулей со склада на площадку"/>
    <m/>
    <m/>
    <s v="ОС"/>
    <m/>
    <n v="10"/>
    <n v="8100.9000000000005"/>
    <s v="корректировка расценок"/>
    <x v="7"/>
    <n v="2.0784141600195168E-5"/>
    <n v="1.4244065655171825E-5"/>
    <n v="1.3650218608251011E-5"/>
    <s v="dop1-cl5.1_час"/>
    <s v="dop1-cl5.1_час"/>
    <m/>
    <s v="кс-7 сивакинская_9998"/>
    <x v="1"/>
    <s v="ФДБ"/>
    <x v="2"/>
    <m/>
    <m/>
  </r>
  <r>
    <x v="6"/>
    <x v="0"/>
    <s v="ВЗиС"/>
    <s v="ВЗиС"/>
    <s v="велесстрой-монтаж"/>
    <x v="1"/>
    <s v="Сварочно-монтажные работы по изготовлению стендов под душевую кабину, бойлер (разметка, резка, обработка кромок)"/>
    <m/>
    <m/>
    <s v="ОС"/>
    <m/>
    <n v="224"/>
    <n v="181460.16"/>
    <s v="корректировка расценок"/>
    <x v="1"/>
    <n v="4.655647718443718E-4"/>
    <n v="3.1906707067584888E-4"/>
    <n v="3.0576489682482267E-4"/>
    <s v="dop1-cl5.4_час"/>
    <s v="dop1-cl5.4_час"/>
    <m/>
    <s v="кс-7 сивакинская_9998"/>
    <x v="1"/>
    <s v="ФДБ"/>
    <x v="2"/>
    <m/>
    <m/>
  </r>
  <r>
    <x v="6"/>
    <x v="0"/>
    <s v="ВЗиС"/>
    <s v="ВЗиС"/>
    <s v="велесстрой-монтаж"/>
    <x v="1"/>
    <s v="Уборка мусора, помощ водовозу"/>
    <m/>
    <m/>
    <s v="ЗР"/>
    <m/>
    <n v="132"/>
    <n v="79753.08"/>
    <s v="корректировка расценок"/>
    <x v="1"/>
    <n v="2.7435066912257622E-4"/>
    <n v="1.8802166664826808E-4"/>
    <n v="1.8018288562891334E-4"/>
    <s v="dop1-cl5.4_час"/>
    <s v="dop1-cl5.4_час"/>
    <m/>
    <s v="кс-7 сивакинская_9998"/>
    <x v="1"/>
    <s v="ФДБ"/>
    <x v="2"/>
    <m/>
    <m/>
  </r>
  <r>
    <x v="6"/>
    <x v="0"/>
    <s v="ВЗиС"/>
    <s v="ВЗиС"/>
    <s v="велесстрой-монтаж"/>
    <x v="1"/>
    <s v="Ремонт горловины септика"/>
    <m/>
    <m/>
    <s v="ОС"/>
    <m/>
    <n v="25"/>
    <n v="20252.25"/>
    <s v="корректировка расценок"/>
    <x v="1"/>
    <n v="5.1960354000487924E-5"/>
    <n v="3.5610164137929559E-5"/>
    <n v="3.412554652062753E-5"/>
    <s v="dop1-cl5.4_час"/>
    <s v="dop1-cl5.4_час"/>
    <m/>
    <s v="кс-7 сивакинская_9998"/>
    <x v="1"/>
    <s v="ФДБ"/>
    <x v="2"/>
    <m/>
    <m/>
  </r>
  <r>
    <x v="6"/>
    <x v="0"/>
    <s v="ВЗиС"/>
    <s v="ВЗиС"/>
    <s v="велесстрой-монтаж"/>
    <x v="1"/>
    <s v="Ремонт модулей для столовой"/>
    <m/>
    <m/>
    <s v="ОС"/>
    <m/>
    <n v="172"/>
    <n v="139335.48000000001"/>
    <s v="корректировка расценок"/>
    <x v="1"/>
    <n v="3.5748723552335692E-4"/>
    <n v="2.449979292689554E-4"/>
    <n v="2.3478376006191739E-4"/>
    <s v="dop1-cl5.4_час"/>
    <s v="dop1-cl5.4_час"/>
    <m/>
    <s v="кс-7 сивакинская_9998"/>
    <x v="1"/>
    <s v="ФДБ"/>
    <x v="2"/>
    <m/>
    <m/>
  </r>
  <r>
    <x v="6"/>
    <x v="0"/>
    <s v="ВЗиС"/>
    <s v="ВЗиС"/>
    <s v="велесстрой-монтаж"/>
    <x v="1"/>
    <s v="Подготовка и уборка помещений общежития №1, 1 этаж. Распаковка матрасов"/>
    <m/>
    <m/>
    <s v="ОС"/>
    <m/>
    <n v="30"/>
    <n v="24302.7"/>
    <s v="корректировка расценок"/>
    <x v="1"/>
    <n v="6.2352424800585511E-5"/>
    <n v="4.2732196965515475E-5"/>
    <n v="4.0950655824753031E-5"/>
    <s v="dop1-cl5.4_час"/>
    <s v="dop1-cl5.4_час"/>
    <m/>
    <s v="кс-7 сивакинская_9998"/>
    <x v="1"/>
    <s v="ФДБ"/>
    <x v="2"/>
    <m/>
    <m/>
  </r>
  <r>
    <x v="6"/>
    <x v="0"/>
    <s v="ВЗиС"/>
    <s v="ВЗиС"/>
    <s v="велесстрой-монтаж"/>
    <x v="1"/>
    <s v="Влажная уборка стен"/>
    <m/>
    <m/>
    <s v="ЗР"/>
    <m/>
    <n v="10"/>
    <n v="6041.9"/>
    <s v="корректировка расценок"/>
    <x v="1"/>
    <n v="2.0784141600195168E-5"/>
    <n v="1.4244065655171825E-5"/>
    <n v="1.3650218608251011E-5"/>
    <s v="dop1-cl5.4_час"/>
    <s v="dop1-cl5.4_час"/>
    <m/>
    <s v="кс-7 сивакинская_9998"/>
    <x v="1"/>
    <s v="ФДБ"/>
    <x v="2"/>
    <m/>
    <m/>
  </r>
  <r>
    <x v="6"/>
    <x v="0"/>
    <s v="ВЗиС"/>
    <s v="ВЗиС"/>
    <s v="велесстрой-монтаж"/>
    <x v="1"/>
    <s v="Погрузочно-разгрузочные работы(материалов)"/>
    <m/>
    <m/>
    <s v="ОС"/>
    <m/>
    <n v="22"/>
    <n v="17821.980000000003"/>
    <s v="корректировка расценок"/>
    <x v="1"/>
    <n v="4.5725111520429373E-5"/>
    <n v="3.1336944441378015E-5"/>
    <n v="3.0030480938152224E-5"/>
    <s v="dop1-cl5.4_час"/>
    <s v="dop1-cl5.4_час"/>
    <m/>
    <s v="кс-7 сивакинская_9998"/>
    <x v="1"/>
    <s v="ФДБ"/>
    <x v="2"/>
    <m/>
    <m/>
  </r>
  <r>
    <x v="6"/>
    <x v="0"/>
    <s v="ВЗиС"/>
    <s v="ВЗиС"/>
    <s v="велесстрой-монтаж"/>
    <x v="1"/>
    <s v="Уборка территории, влажная уборка помещений"/>
    <m/>
    <m/>
    <s v="ЗР"/>
    <m/>
    <n v="18"/>
    <n v="10875.42"/>
    <s v="корректировка расценок"/>
    <x v="1"/>
    <n v="3.7411454880351307E-5"/>
    <n v="2.5639318179309285E-5"/>
    <n v="2.4570393494851818E-5"/>
    <s v="dop1-cl5.4_час"/>
    <s v="dop1-cl5.4_час"/>
    <m/>
    <s v="кс-7 сивакинская_9998"/>
    <x v="1"/>
    <s v="ФДБ"/>
    <x v="2"/>
    <m/>
    <m/>
  </r>
  <r>
    <x v="6"/>
    <x v="0"/>
    <s v="ВЗиС"/>
    <s v="ВЗиС"/>
    <s v="велесстрой-монтаж"/>
    <x v="1"/>
    <s v="Влажная уборка помешений(столовая)"/>
    <m/>
    <m/>
    <s v="ЗР"/>
    <m/>
    <n v="30"/>
    <n v="18125.7"/>
    <s v="корректировка расценок"/>
    <x v="1"/>
    <n v="6.2352424800585511E-5"/>
    <n v="4.2732196965515475E-5"/>
    <n v="4.0950655824753031E-5"/>
    <s v="dop1-cl5.4_час"/>
    <s v="dop1-cl5.4_час"/>
    <m/>
    <s v="кс-7 сивакинская_9998"/>
    <x v="1"/>
    <s v="ФДБ"/>
    <x v="2"/>
    <m/>
    <m/>
  </r>
  <r>
    <x v="6"/>
    <x v="0"/>
    <s v="ВЗиС"/>
    <s v="ВЗиС"/>
    <s v="велесстрой-монтаж"/>
    <x v="1"/>
    <s v="Перепланировка стен в модулях"/>
    <m/>
    <m/>
    <s v="ОС"/>
    <m/>
    <n v="127"/>
    <n v="102881.43000000001"/>
    <s v="корректировка расценок"/>
    <x v="1"/>
    <n v="2.6395859832247865E-4"/>
    <n v="1.8089963382068218E-4"/>
    <n v="1.7335777632478783E-4"/>
    <s v="dop1-cl5.4_час"/>
    <s v="dop1-cl5.4_час"/>
    <m/>
    <s v="кс-7 сивакинская_9998"/>
    <x v="1"/>
    <s v="ФДБ"/>
    <x v="2"/>
    <m/>
    <m/>
  </r>
  <r>
    <x v="6"/>
    <x v="0"/>
    <s v="ВЗиС"/>
    <s v="ВЗиС"/>
    <s v="велесстрой-монтаж"/>
    <x v="1"/>
    <s v="Сварочно-монтажные работы по изготовлению перил, разметка, резка, обработка кромок, сборка изделия"/>
    <m/>
    <m/>
    <s v="ОС"/>
    <m/>
    <n v="20"/>
    <n v="16201.800000000001"/>
    <s v="корректировка расценок"/>
    <x v="1"/>
    <n v="4.1568283200390336E-5"/>
    <n v="2.848813131034365E-5"/>
    <n v="2.7300437216502023E-5"/>
    <s v="dop1-cl5.4_час"/>
    <s v="dop1-cl5.4_час"/>
    <m/>
    <s v="кс-7 сивакинская_9998"/>
    <x v="1"/>
    <s v="ФДБ"/>
    <x v="2"/>
    <m/>
    <m/>
  </r>
  <r>
    <x v="6"/>
    <x v="0"/>
    <s v="ВЗиС"/>
    <s v="ВЗиС"/>
    <s v="велесстрой-монтаж"/>
    <x v="1"/>
    <s v="Сварочно-монтажные работы по изготовлению септика ( разметка, резка, обработка кромок)"/>
    <m/>
    <m/>
    <s v="ОС"/>
    <m/>
    <n v="64"/>
    <n v="51845.760000000002"/>
    <s v="корректировка расценок"/>
    <x v="1"/>
    <n v="1.3301850624124908E-4"/>
    <n v="9.116202019309968E-5"/>
    <n v="8.736139909280647E-5"/>
    <s v="dop1-cl5.4_час"/>
    <s v="dop1-cl5.4_час"/>
    <m/>
    <s v="кс-7 сивакинская_9998"/>
    <x v="1"/>
    <s v="ФДБ"/>
    <x v="2"/>
    <m/>
    <m/>
  </r>
  <r>
    <x v="6"/>
    <x v="0"/>
    <s v="ВЗиС"/>
    <s v="ВЗиС"/>
    <s v="велесстрой-монтаж"/>
    <x v="1"/>
    <s v="Изготовление и монтаж системы откачки септика"/>
    <m/>
    <m/>
    <s v="ОС"/>
    <m/>
    <n v="44"/>
    <n v="35643.960000000006"/>
    <s v="корректировка расценок"/>
    <x v="1"/>
    <n v="9.1450223040858745E-5"/>
    <n v="6.267388888275603E-5"/>
    <n v="6.0060961876304447E-5"/>
    <s v="dop1-cl5.4_час"/>
    <s v="dop1-cl5.4_час"/>
    <m/>
    <s v="кс-7 сивакинская_9998"/>
    <x v="1"/>
    <s v="ФДБ"/>
    <x v="2"/>
    <m/>
    <m/>
  </r>
  <r>
    <x v="6"/>
    <x v="0"/>
    <s v="ВЗиС"/>
    <s v="ВЗиС"/>
    <s v="велесстрой-монтаж"/>
    <x v="1"/>
    <s v="Сборка мачты"/>
    <m/>
    <m/>
    <s v="ОС"/>
    <m/>
    <n v="130"/>
    <n v="105311.7"/>
    <s v="корректировка расценок"/>
    <x v="1"/>
    <n v="2.7019384080253719E-4"/>
    <n v="1.8517285351723372E-4"/>
    <n v="1.7745284190726315E-4"/>
    <s v="dop1-cl5.4_час"/>
    <s v="dop1-cl5.4_час"/>
    <m/>
    <s v="кс-7 сивакинская_9998"/>
    <x v="1"/>
    <s v="ФДБ"/>
    <x v="2"/>
    <m/>
    <m/>
  </r>
  <r>
    <x v="6"/>
    <x v="0"/>
    <s v="ВЗиС"/>
    <s v="ВЗиС"/>
    <s v="велесстрой-монтаж"/>
    <x v="1"/>
    <s v="Внутренняя отделка ( покраска) столовой"/>
    <m/>
    <m/>
    <s v="ОР"/>
    <m/>
    <n v="72"/>
    <n v="53932.32"/>
    <s v="корректировка расценок"/>
    <x v="1"/>
    <n v="1.4964581952140523E-4"/>
    <n v="1.0255727271723714E-4"/>
    <n v="9.8281573979407274E-5"/>
    <s v="dop1-cl5.4_час"/>
    <s v="dop1-cl5.4_час"/>
    <m/>
    <s v="кс-7 сивакинская_9998"/>
    <x v="1"/>
    <s v="ФДБ"/>
    <x v="2"/>
    <m/>
    <m/>
  </r>
  <r>
    <x v="6"/>
    <x v="0"/>
    <s v="ВЗиС"/>
    <s v="ВЗиС"/>
    <s v="велесстрой-монтаж"/>
    <x v="1"/>
    <s v="Уборка в офисе"/>
    <m/>
    <m/>
    <s v="ЗР"/>
    <m/>
    <n v="20"/>
    <n v="12083.8"/>
    <s v="корректировка расценок"/>
    <x v="1"/>
    <n v="4.1568283200390336E-5"/>
    <n v="2.848813131034365E-5"/>
    <n v="2.7300437216502023E-5"/>
    <s v="dop1-cl5.4_час"/>
    <s v="dop1-cl5.4_час"/>
    <m/>
    <s v="кс-7 сивакинская_9998"/>
    <x v="1"/>
    <s v="ФДБ"/>
    <x v="2"/>
    <m/>
    <m/>
  </r>
  <r>
    <x v="6"/>
    <x v="0"/>
    <s v="ВЗиС"/>
    <s v="ВЗиС"/>
    <s v="велесстрой-монтаж"/>
    <x v="1"/>
    <s v="Поготовка и уборка помещений ИТР"/>
    <m/>
    <m/>
    <s v="ОС"/>
    <m/>
    <n v="10"/>
    <n v="8100.9000000000005"/>
    <s v="корректировка расценок"/>
    <x v="1"/>
    <n v="2.0784141600195168E-5"/>
    <n v="1.4244065655171825E-5"/>
    <n v="1.3650218608251011E-5"/>
    <s v="dop1-cl5.4_час"/>
    <s v="dop1-cl5.4_час"/>
    <m/>
    <s v="кс-7 сивакинская_9998"/>
    <x v="1"/>
    <s v="ФДБ"/>
    <x v="2"/>
    <m/>
    <m/>
  </r>
  <r>
    <x v="6"/>
    <x v="0"/>
    <s v="ВЗиС"/>
    <s v="ВЗиС"/>
    <s v="велесстрой-монтаж"/>
    <x v="8"/>
    <s v="Помощь электрику "/>
    <m/>
    <m/>
    <s v="ОС"/>
    <m/>
    <n v="390"/>
    <n v="315935.10000000003"/>
    <s v="корректировка расценок"/>
    <x v="8"/>
    <n v="8.1058152240761163E-4"/>
    <n v="5.5551856055170116E-4"/>
    <n v="5.3235852572178948E-4"/>
    <s v="dop1-cl5.5_час"/>
    <s v="dop1-cl5.5_час"/>
    <m/>
    <s v="кс-7 сивакинская_9998"/>
    <x v="1"/>
    <s v="ФДБ"/>
    <x v="2"/>
    <m/>
    <m/>
  </r>
  <r>
    <x v="6"/>
    <x v="0"/>
    <s v="ВЗиС"/>
    <s v="ВЗиС"/>
    <s v="велесстрой-монтаж"/>
    <x v="1"/>
    <s v="Монтаж мачты связи"/>
    <m/>
    <m/>
    <s v="ОС"/>
    <m/>
    <n v="81"/>
    <n v="65617.290000000008"/>
    <s v="корректировка расценок"/>
    <x v="1"/>
    <n v="1.6835154696158086E-4"/>
    <n v="1.1537693180689178E-4"/>
    <n v="1.105667707268332E-4"/>
    <s v="dop1-cl5.4_час"/>
    <s v="dop1-cl5.4_час"/>
    <m/>
    <s v="кс-7 сивакинская_9998"/>
    <x v="1"/>
    <s v="ФДБ"/>
    <x v="2"/>
    <m/>
    <m/>
  </r>
  <r>
    <x v="6"/>
    <x v="0"/>
    <s v="ВЗиС"/>
    <s v="ВЗиС"/>
    <s v="велесстрой-монтаж"/>
    <x v="1"/>
    <s v="Внутренняя отделка модулей столовой(обшивка проемов для приема посуды из фанеры)"/>
    <m/>
    <m/>
    <s v="ОС"/>
    <m/>
    <n v="226"/>
    <n v="183080.34"/>
    <s v="корректировка расценок"/>
    <x v="1"/>
    <n v="4.6972160016441083E-4"/>
    <n v="3.2191588380688324E-4"/>
    <n v="3.0849494054647288E-4"/>
    <s v="dop1-cl5.4_час"/>
    <s v="dop1-cl5.4_час"/>
    <m/>
    <s v="кс-7 сивакинская_9998"/>
    <x v="1"/>
    <s v="ФДБ"/>
    <x v="2"/>
    <m/>
    <m/>
  </r>
  <r>
    <x v="6"/>
    <x v="0"/>
    <s v="ВЗиС"/>
    <s v="ВЗиС"/>
    <s v="велесстрой-монтаж"/>
    <x v="1"/>
    <s v="Погрузочно-разгрузочные работы (бойлеров)"/>
    <m/>
    <m/>
    <s v="ОС"/>
    <m/>
    <n v="12"/>
    <n v="9721.08"/>
    <s v="корректировка расценок"/>
    <x v="1"/>
    <n v="2.4940969920234201E-5"/>
    <n v="1.709287878620619E-5"/>
    <n v="1.6380262329901212E-5"/>
    <s v="dop1-cl5.4_час"/>
    <s v="dop1-cl5.4_час"/>
    <m/>
    <s v="кс-7 сивакинская_9998"/>
    <x v="1"/>
    <s v="ФДБ"/>
    <x v="2"/>
    <m/>
    <m/>
  </r>
  <r>
    <x v="6"/>
    <x v="0"/>
    <s v="ВЗиС"/>
    <s v="ВЗиС"/>
    <s v="велесстрой-монтаж"/>
    <x v="1"/>
    <s v="Установка турникета"/>
    <m/>
    <m/>
    <s v="ОС"/>
    <m/>
    <n v="10"/>
    <n v="8100.9000000000005"/>
    <s v="корректировка расценок"/>
    <x v="1"/>
    <n v="2.0784141600195168E-5"/>
    <n v="1.4244065655171825E-5"/>
    <n v="1.3650218608251011E-5"/>
    <s v="dop1-cl5.4_час"/>
    <s v="dop1-cl5.4_час"/>
    <m/>
    <s v="кс-7 сивакинская_9998"/>
    <x v="1"/>
    <s v="ФДБ"/>
    <x v="2"/>
    <m/>
    <m/>
  </r>
  <r>
    <x v="6"/>
    <x v="0"/>
    <s v="ВЗиС"/>
    <s v="ВЗиС"/>
    <s v="велесстрой-монтаж"/>
    <x v="1"/>
    <s v="Растановка мебели в офисе "/>
    <m/>
    <m/>
    <s v="ОС"/>
    <m/>
    <n v="40"/>
    <n v="32403.600000000002"/>
    <s v="корректировка расценок"/>
    <x v="1"/>
    <n v="8.3136566400780673E-5"/>
    <n v="5.69762626206873E-5"/>
    <n v="5.4600874433004045E-5"/>
    <s v="dop1-cl5.4_час"/>
    <s v="dop1-cl5.4_час"/>
    <m/>
    <s v="кс-7 сивакинская_9998"/>
    <x v="1"/>
    <s v="ФДБ"/>
    <x v="2"/>
    <m/>
    <m/>
  </r>
  <r>
    <x v="6"/>
    <x v="0"/>
    <s v="ВЗиС"/>
    <s v="ВЗиС"/>
    <s v="велесстрой-монтаж"/>
    <x v="1"/>
    <s v="Перепланировка стен из фанеры "/>
    <m/>
    <m/>
    <s v="ОС"/>
    <m/>
    <n v="145"/>
    <n v="117463.05"/>
    <s v="корректировка расценок"/>
    <x v="1"/>
    <n v="3.0137005320282997E-4"/>
    <n v="2.0653895199999146E-4"/>
    <n v="1.9792816981963965E-4"/>
    <s v="dop1-cl5.4_час"/>
    <s v="dop1-cl5.4_час"/>
    <m/>
    <s v="кс-7 сивакинская_9998"/>
    <x v="1"/>
    <s v="ФДБ"/>
    <x v="2"/>
    <m/>
    <m/>
  </r>
  <r>
    <x v="6"/>
    <x v="0"/>
    <s v="ВЗиС"/>
    <s v="ВЗиС"/>
    <s v="велесстрой-монтаж"/>
    <x v="1"/>
    <s v="Изготовление и монтаж системы откачки септика "/>
    <m/>
    <m/>
    <s v="ОС"/>
    <m/>
    <n v="52"/>
    <n v="42124.68"/>
    <s v="корректировка расценок"/>
    <x v="1"/>
    <n v="1.0807753632101488E-4"/>
    <n v="7.406914140689349E-5"/>
    <n v="7.0981136762905258E-5"/>
    <s v="dop1-cl5.4_час"/>
    <s v="dop1-cl5.4_час"/>
    <m/>
    <s v="кс-7 сивакинская_9998"/>
    <x v="1"/>
    <s v="ФДБ"/>
    <x v="2"/>
    <m/>
    <m/>
  </r>
  <r>
    <x v="6"/>
    <x v="0"/>
    <s v="ВЗиС"/>
    <s v="ВЗиС"/>
    <s v="велесстрой-монтаж"/>
    <x v="1"/>
    <s v="Перемещение упаковочного материала для транспортировки модулей"/>
    <m/>
    <m/>
    <s v="ОС"/>
    <m/>
    <n v="10"/>
    <n v="8100.9000000000005"/>
    <s v="корректировка расценок"/>
    <x v="1"/>
    <n v="2.0784141600195168E-5"/>
    <n v="1.4244065655171825E-5"/>
    <n v="1.3650218608251011E-5"/>
    <s v="dop1-cl5.4_час"/>
    <s v="dop1-cl5.4_час"/>
    <m/>
    <s v="кс-7 сивакинская_9998"/>
    <x v="1"/>
    <s v="ФДБ"/>
    <x v="2"/>
    <m/>
    <m/>
  </r>
  <r>
    <x v="6"/>
    <x v="0"/>
    <s v="ВЗиС"/>
    <s v="ВЗиС"/>
    <s v="велесстрой-монтаж"/>
    <x v="1"/>
    <s v="Сварочно-монтажные работы по изготовлению подставок под душевую кабину, бойлер (разметка, резка, обработка кромок)"/>
    <m/>
    <m/>
    <s v="ОС"/>
    <m/>
    <n v="280"/>
    <n v="226825.2"/>
    <s v="корректировка расценок"/>
    <x v="1"/>
    <n v="5.8195596480546468E-4"/>
    <n v="3.9883383834481107E-4"/>
    <n v="3.822061210310283E-4"/>
    <s v="dop1-cl5.4_час"/>
    <s v="dop1-cl5.4_час"/>
    <m/>
    <s v="кс-7 сивакинская_9998"/>
    <x v="1"/>
    <s v="ФДБ"/>
    <x v="2"/>
    <m/>
    <m/>
  </r>
  <r>
    <x v="6"/>
    <x v="0"/>
    <s v="ВЗиС"/>
    <s v="ВЗиС"/>
    <s v="велесстрой-монтаж"/>
    <x v="1"/>
    <s v="Перестановка флагштока"/>
    <m/>
    <m/>
    <s v="ОС"/>
    <m/>
    <n v="10"/>
    <n v="8100.9000000000005"/>
    <s v="корректировка расценок"/>
    <x v="1"/>
    <n v="2.0784141600195168E-5"/>
    <n v="1.4244065655171825E-5"/>
    <n v="1.3650218608251011E-5"/>
    <s v="dop1-cl5.4_час"/>
    <s v="dop1-cl5.4_час"/>
    <m/>
    <s v="кс-7 сивакинская_9998"/>
    <x v="1"/>
    <s v="ФДБ"/>
    <x v="2"/>
    <m/>
    <m/>
  </r>
  <r>
    <x v="6"/>
    <x v="0"/>
    <s v="ВЗиС"/>
    <s v="ВЗиС"/>
    <s v="велесстрой-монтаж"/>
    <x v="1"/>
    <s v="Погрузочно-разгрузочные работы модулей с ВЖГ до  ВЗиС"/>
    <m/>
    <m/>
    <s v="ОС"/>
    <m/>
    <n v="70"/>
    <n v="56706.3"/>
    <s v="корректировка расценок"/>
    <x v="1"/>
    <n v="1.4548899120136617E-4"/>
    <n v="9.9708459586202768E-5"/>
    <n v="9.5551530257757076E-5"/>
    <s v="dop1-cl5.4_час"/>
    <s v="dop1-cl5.4_час"/>
    <m/>
    <s v="кс-7 сивакинская_9998"/>
    <x v="1"/>
    <s v="ФДБ"/>
    <x v="2"/>
    <m/>
    <m/>
  </r>
  <r>
    <x v="6"/>
    <x v="0"/>
    <s v="ВЗиС"/>
    <s v="ВЗиС"/>
    <s v="велесстрой-монтаж"/>
    <x v="8"/>
    <s v="Помощь электрику "/>
    <m/>
    <m/>
    <s v="ОС"/>
    <m/>
    <n v="312"/>
    <n v="252748.08000000002"/>
    <s v="корректировка расценок"/>
    <x v="8"/>
    <n v="6.4846521792608926E-4"/>
    <n v="4.4441484844136091E-4"/>
    <n v="4.2588682057743157E-4"/>
    <s v="dop1-cl5.5_час"/>
    <s v="dop1-cl5.5_час"/>
    <m/>
    <s v="кс-7 сивакинская_9998"/>
    <x v="1"/>
    <s v="ФДБ"/>
    <x v="2"/>
    <m/>
    <m/>
  </r>
  <r>
    <x v="6"/>
    <x v="0"/>
    <s v="ВЗиС"/>
    <s v="ВЗиС"/>
    <s v="велесстрой-монтаж"/>
    <x v="3"/>
    <m/>
    <m/>
    <m/>
    <m/>
    <m/>
    <n v="10688.45"/>
    <n v="8820445.6600000001"/>
    <m/>
    <x v="3"/>
    <n v="2.2215025828660608E-2"/>
    <m/>
    <m/>
    <m/>
    <m/>
    <m/>
    <s v="кс-7 сивакинская_9998"/>
    <x v="1"/>
    <m/>
    <x v="0"/>
    <m/>
    <m/>
  </r>
  <r>
    <x v="6"/>
    <x v="0"/>
    <s v="ВЗиС"/>
    <s v="ВЗиС"/>
    <s v="велесстрой-монтаж"/>
    <x v="4"/>
    <m/>
    <m/>
    <m/>
    <m/>
    <m/>
    <n v="2685"/>
    <n v="1786148.790000001"/>
    <m/>
    <x v="4"/>
    <m/>
    <n v="3.8245316284136349E-3"/>
    <n v="3.6650836963153964E-3"/>
    <m/>
    <m/>
    <m/>
    <s v="кс-7 сивакинская_9998"/>
    <x v="1"/>
    <m/>
    <x v="0"/>
    <m/>
    <m/>
  </r>
  <r>
    <x v="6"/>
    <x v="0"/>
    <s v="КС-7 Сивакинская"/>
    <s v="СМР"/>
    <s v="велесстрой-монтаж"/>
    <x v="3"/>
    <m/>
    <m/>
    <m/>
    <m/>
    <m/>
    <n v="19139.489999999998"/>
    <n v="14459451.93"/>
    <m/>
    <x v="3"/>
    <n v="3.9779787031551939E-2"/>
    <m/>
    <m/>
    <m/>
    <m/>
    <m/>
    <s v="кс-7 сивакинская_9998"/>
    <x v="1"/>
    <m/>
    <x v="0"/>
    <m/>
    <m/>
  </r>
  <r>
    <x v="6"/>
    <x v="0"/>
    <s v="КС-7 Сивакинская"/>
    <s v="СМР"/>
    <s v="велесстрой-монтаж"/>
    <x v="4"/>
    <m/>
    <m/>
    <m/>
    <m/>
    <m/>
    <n v="31927"/>
    <n v="24464896.549999997"/>
    <m/>
    <x v="4"/>
    <m/>
    <n v="4.5477028417267085E-2"/>
    <n v="4.3581052950563005E-2"/>
    <m/>
    <m/>
    <m/>
    <s v="кс-7 сивакинская_9998"/>
    <x v="1"/>
    <m/>
    <x v="0"/>
    <m/>
    <m/>
  </r>
  <r>
    <x v="7"/>
    <x v="0"/>
    <s v="КС-7 Сивакинская"/>
    <s v="СМР"/>
    <s v="велесстрой-монтаж"/>
    <x v="5"/>
    <s v="Подготовительные  работы для бурения на площадке КС-7: очистка шнека, перемещение выбуренного грунта, изготовление вспомогательных элементов."/>
    <m/>
    <m/>
    <s v="ОС"/>
    <m/>
    <n v="190"/>
    <n v="153917.1"/>
    <m/>
    <x v="5"/>
    <n v="3.9489869040370819E-4"/>
    <n v="2.7063724744826468E-4"/>
    <n v="2.5935415355676919E-4"/>
    <s v="dop1-cl5.2_час"/>
    <s v="dop1-cl5.2_час"/>
    <m/>
    <s v="кс-7 сивакинская_9998"/>
    <x v="1"/>
    <s v="ФДБ"/>
    <x v="2"/>
    <m/>
    <m/>
  </r>
  <r>
    <x v="7"/>
    <x v="0"/>
    <s v="КС-7 Сивакинская"/>
    <s v="СМР"/>
    <s v="велесстрой-монтаж"/>
    <x v="10"/>
    <s v="Заправка, наблюдение, перемещение и контроль дизельных тепловых пушек в связи с отсутствием ангара "/>
    <m/>
    <m/>
    <s v="ЗР"/>
    <m/>
    <n v="310"/>
    <n v="187298.90000000002"/>
    <m/>
    <x v="10"/>
    <n v="6.4430838960605023E-4"/>
    <n v="4.4156603531032656E-4"/>
    <n v="4.2315677685578136E-4"/>
    <s v="dop1-cl6_час"/>
    <s v="dop1-cl6_час"/>
    <m/>
    <s v="кс-7 сивакинская_9998"/>
    <x v="1"/>
    <m/>
    <x v="0"/>
    <m/>
    <m/>
  </r>
  <r>
    <x v="7"/>
    <x v="0"/>
    <s v="ВЗиС"/>
    <s v="ВЗиС"/>
    <s v="велесстрой-монтаж"/>
    <x v="11"/>
    <s v="Аренда работников. Установка контейнера очистных (помощь для шеф-монтажных работ по монтажу оборудования поставки ООО «Велесстрой»)_x000a_"/>
    <m/>
    <m/>
    <s v="ОС"/>
    <m/>
    <n v="685"/>
    <n v="554911.65"/>
    <m/>
    <x v="11"/>
    <n v="1.423713699613369E-3"/>
    <n v="9.7571849737926992E-4"/>
    <n v="9.3503997466519429E-4"/>
    <s v="dop1-cl5.3_час"/>
    <s v="dop1-cl5.3_час"/>
    <m/>
    <s v="кс-7 сивакинская_9998"/>
    <x v="1"/>
    <s v="ФДБ"/>
    <x v="2"/>
    <m/>
    <m/>
  </r>
  <r>
    <x v="7"/>
    <x v="0"/>
    <s v="ВЗиС"/>
    <s v="ВЗиС"/>
    <s v="велесстрой-монтаж"/>
    <x v="11"/>
    <s v="Аренда работников._x000a_Разбивка мерзлого песка, для подачи в растворобетонный узел._x000a_"/>
    <m/>
    <m/>
    <s v="ОС"/>
    <m/>
    <n v="280"/>
    <n v="226825.2"/>
    <m/>
    <x v="11"/>
    <n v="5.8195596480546468E-4"/>
    <n v="3.9883383834481107E-4"/>
    <n v="3.822061210310283E-4"/>
    <s v="dop1-cl5.3_час"/>
    <s v="dop1-cl5.3_час"/>
    <m/>
    <s v="кс-7 сивакинская_9998"/>
    <x v="1"/>
    <s v="ФДБ"/>
    <x v="2"/>
    <m/>
    <m/>
  </r>
  <r>
    <x v="7"/>
    <x v="0"/>
    <s v="ВЗиС"/>
    <s v="ВЗиС"/>
    <s v="велесстрой-монтаж"/>
    <x v="1"/>
    <s v="Ремонт  ГВС и обслуживание канализации, ремонт сантехнического оборудования. "/>
    <m/>
    <m/>
    <s v="Б"/>
    <m/>
    <n v="330"/>
    <n v="267329.7"/>
    <m/>
    <x v="1"/>
    <n v="6.8587667280644053E-4"/>
    <n v="4.7005416662067019E-4"/>
    <n v="4.5045721407228336E-4"/>
    <s v="dop1-cl5.4_час"/>
    <s v="dop1-cl5.4_час"/>
    <m/>
    <s v="кс-7 сивакинская_9998"/>
    <x v="1"/>
    <s v="ФДБ"/>
    <x v="2"/>
    <m/>
    <m/>
  </r>
  <r>
    <x v="7"/>
    <x v="0"/>
    <s v="ВЗиС"/>
    <s v="ВЗиС"/>
    <s v="велесстрой-монтаж"/>
    <x v="1"/>
    <s v="Уборка территории  ВЗИС. "/>
    <m/>
    <m/>
    <s v="ОС"/>
    <m/>
    <n v="90"/>
    <n v="58318.2"/>
    <m/>
    <x v="1"/>
    <n v="1.8705727440175652E-4"/>
    <n v="1.2819659089654642E-4"/>
    <n v="1.2285196747425909E-4"/>
    <s v="dop1-cl5.4_час"/>
    <s v="dop1-cl5.4_час"/>
    <m/>
    <s v="кс-7 сивакинская_9998"/>
    <x v="1"/>
    <s v="ФДБ"/>
    <x v="2"/>
    <m/>
    <m/>
  </r>
  <r>
    <x v="7"/>
    <x v="0"/>
    <s v="ВЗиС"/>
    <s v="ВЗиС"/>
    <s v="велесстрой-монтаж"/>
    <x v="1"/>
    <s v="Помощь водителю водовозной машины. "/>
    <m/>
    <m/>
    <s v="Б"/>
    <m/>
    <n v="190"/>
    <n v="153917.1"/>
    <m/>
    <x v="1"/>
    <n v="3.9489869040370819E-4"/>
    <n v="2.7063724744826468E-4"/>
    <n v="2.5935415355676919E-4"/>
    <s v="dop1-cl5.4_час"/>
    <s v="dop1-cl5.4_час"/>
    <m/>
    <s v="кс-7 сивакинская_9998"/>
    <x v="1"/>
    <s v="ФДБ"/>
    <x v="2"/>
    <m/>
    <m/>
  </r>
  <r>
    <x v="7"/>
    <x v="0"/>
    <s v="ВЗиС"/>
    <s v="ВЗиС"/>
    <s v="велесстрой-монтаж"/>
    <x v="1"/>
    <s v="Погрузочно-разгрузочные работы в столовой. "/>
    <m/>
    <m/>
    <s v="ОС"/>
    <m/>
    <n v="550"/>
    <n v="356389"/>
    <m/>
    <x v="1"/>
    <n v="1.1431277880107342E-3"/>
    <n v="7.8342361103445036E-4"/>
    <n v="7.5076202345380561E-4"/>
    <s v="dop1-cl5.4_час"/>
    <s v="dop1-cl5.4_час"/>
    <m/>
    <s v="кс-7 сивакинская_9998"/>
    <x v="1"/>
    <s v="ФДБ"/>
    <x v="2"/>
    <m/>
    <m/>
  </r>
  <r>
    <x v="7"/>
    <x v="0"/>
    <s v="ВЗиС"/>
    <s v="ВЗиС"/>
    <s v="велесстрой-монтаж"/>
    <x v="1"/>
    <s v="Чистка дорог от снега, льда, посыпка солью."/>
    <m/>
    <m/>
    <s v="Б"/>
    <m/>
    <n v="70"/>
    <n v="45358.6"/>
    <m/>
    <x v="1"/>
    <n v="1.4548899120136617E-4"/>
    <n v="9.9708459586202768E-5"/>
    <n v="9.5551530257757076E-5"/>
    <s v="dop1-cl5.4_час"/>
    <s v="dop1-cl5.4_час"/>
    <m/>
    <s v="кс-7 сивакинская_9998"/>
    <x v="1"/>
    <s v="ФДБ"/>
    <x v="2"/>
    <m/>
    <m/>
  </r>
  <r>
    <x v="7"/>
    <x v="0"/>
    <s v="ВЗиС"/>
    <s v="ВЗиС"/>
    <s v="велесстрой-монтаж"/>
    <x v="1"/>
    <s v="Погрузочно-разгрузочные работы, перенос материалов вручную. "/>
    <m/>
    <m/>
    <s v="Б"/>
    <m/>
    <n v="145"/>
    <n v="93957.1"/>
    <m/>
    <x v="1"/>
    <n v="3.0137005320282997E-4"/>
    <n v="2.0653895199999146E-4"/>
    <n v="1.9792816981963965E-4"/>
    <s v="dop1-cl5.4_час"/>
    <s v="dop1-cl5.4_час"/>
    <m/>
    <s v="кс-7 сивакинская_9998"/>
    <x v="1"/>
    <s v="ФДБ"/>
    <x v="2"/>
    <m/>
    <m/>
  </r>
  <r>
    <x v="7"/>
    <x v="0"/>
    <s v="ВЗиС"/>
    <s v="ВЗиС"/>
    <s v="велесстрой-монтаж"/>
    <x v="1"/>
    <s v="Аренда работников. Ремонт душевых кабин."/>
    <m/>
    <m/>
    <s v="Б"/>
    <m/>
    <n v="70"/>
    <n v="56706.3"/>
    <m/>
    <x v="1"/>
    <n v="1.4548899120136617E-4"/>
    <n v="9.9708459586202768E-5"/>
    <n v="9.5551530257757076E-5"/>
    <s v="dop1-cl5.4_час"/>
    <s v="dop1-cl5.4_час"/>
    <m/>
    <s v="кс-7 сивакинская_9998"/>
    <x v="1"/>
    <s v="ФДБ"/>
    <x v="2"/>
    <m/>
    <m/>
  </r>
  <r>
    <x v="7"/>
    <x v="0"/>
    <s v="ВЗиС"/>
    <s v="ВЗиС"/>
    <s v="велесстрой-монтаж"/>
    <x v="1"/>
    <s v="Аренда работников. Ремонт сантехники (замена сифона)."/>
    <m/>
    <m/>
    <s v="ОС"/>
    <m/>
    <n v="35"/>
    <n v="28353.15"/>
    <m/>
    <x v="1"/>
    <n v="7.2744495600683085E-5"/>
    <n v="4.9854229793101384E-5"/>
    <n v="4.7775765128878538E-5"/>
    <s v="dop1-cl5.4_час"/>
    <s v="dop1-cl5.4_час"/>
    <m/>
    <s v="кс-7 сивакинская_9998"/>
    <x v="1"/>
    <s v="ФДБ"/>
    <x v="2"/>
    <m/>
    <m/>
  </r>
  <r>
    <x v="7"/>
    <x v="0"/>
    <s v="ВЗиС"/>
    <s v="ВЗиС"/>
    <s v="велесстрой-монтаж"/>
    <x v="1"/>
    <s v="Аренда работников. Ремонт сушительной комнаты."/>
    <m/>
    <m/>
    <s v="ОС"/>
    <m/>
    <n v="20"/>
    <n v="16201.800000000001"/>
    <m/>
    <x v="1"/>
    <n v="4.1568283200390336E-5"/>
    <n v="2.848813131034365E-5"/>
    <n v="2.7300437216502023E-5"/>
    <s v="dop1-cl5.4_час"/>
    <s v="dop1-cl5.4_час"/>
    <m/>
    <s v="кс-7 сивакинская_9998"/>
    <x v="1"/>
    <s v="ФДБ"/>
    <x v="2"/>
    <m/>
    <m/>
  </r>
  <r>
    <x v="7"/>
    <x v="0"/>
    <s v="ВЗиС"/>
    <s v="ВЗиС"/>
    <s v="велесстрой-монтаж"/>
    <x v="1"/>
    <s v="Аренда работников. Разморозка канализации."/>
    <m/>
    <m/>
    <s v="ОС"/>
    <m/>
    <n v="10"/>
    <n v="8100.9000000000005"/>
    <m/>
    <x v="1"/>
    <n v="2.0784141600195168E-5"/>
    <n v="1.4244065655171825E-5"/>
    <n v="1.3650218608251011E-5"/>
    <s v="dop1-cl5.4_час"/>
    <s v="dop1-cl5.4_час"/>
    <m/>
    <s v="кс-7 сивакинская_9998"/>
    <x v="1"/>
    <s v="ФДБ"/>
    <x v="2"/>
    <m/>
    <m/>
  </r>
  <r>
    <x v="7"/>
    <x v="0"/>
    <s v="ВЗиС"/>
    <s v="ВЗиС"/>
    <s v="велесстрой-монтаж"/>
    <x v="3"/>
    <m/>
    <m/>
    <m/>
    <m/>
    <m/>
    <n v="8434.7199999999993"/>
    <n v="7156044.7999999998"/>
    <m/>
    <x v="3"/>
    <n v="1.7530841483799818E-2"/>
    <m/>
    <m/>
    <m/>
    <m/>
    <m/>
    <s v="кс-7 сивакинская_9998"/>
    <x v="1"/>
    <m/>
    <x v="0"/>
    <m/>
    <m/>
  </r>
  <r>
    <x v="7"/>
    <x v="0"/>
    <s v="ВЗиС"/>
    <s v="ВЗиС"/>
    <s v="велесстрой-монтаж"/>
    <x v="4"/>
    <m/>
    <m/>
    <m/>
    <m/>
    <m/>
    <n v="4547"/>
    <n v="2452333.5"/>
    <m/>
    <x v="4"/>
    <m/>
    <n v="6.4767766534066283E-3"/>
    <n v="6.2067544011717348E-3"/>
    <m/>
    <m/>
    <m/>
    <s v="кс-7 сивакинская_9998"/>
    <x v="1"/>
    <m/>
    <x v="0"/>
    <m/>
    <m/>
  </r>
  <r>
    <x v="7"/>
    <x v="0"/>
    <s v="КС-7 Сивакинская"/>
    <s v="СМР"/>
    <s v="велесстрой-монтаж"/>
    <x v="3"/>
    <m/>
    <m/>
    <m/>
    <m/>
    <m/>
    <n v="27710.62"/>
    <n v="22108824.280000001"/>
    <m/>
    <x v="3"/>
    <n v="5.7594144990920026E-2"/>
    <m/>
    <m/>
    <m/>
    <m/>
    <m/>
    <s v="кс-7 сивакинская_9998"/>
    <x v="1"/>
    <m/>
    <x v="0"/>
    <m/>
    <m/>
  </r>
  <r>
    <x v="7"/>
    <x v="0"/>
    <s v="КС-7 Сивакинская"/>
    <s v="СМР"/>
    <s v="велесстрой-монтаж"/>
    <x v="4"/>
    <m/>
    <m/>
    <m/>
    <m/>
    <m/>
    <n v="37254"/>
    <n v="29667281.5"/>
    <m/>
    <x v="4"/>
    <m/>
    <n v="5.3064842191777116E-2"/>
    <n v="5.085252440317832E-2"/>
    <m/>
    <m/>
    <m/>
    <s v="кс-7 сивакинская_9998"/>
    <x v="1"/>
    <m/>
    <x v="0"/>
    <m/>
    <m/>
  </r>
  <r>
    <x v="8"/>
    <x v="0"/>
    <s v="КС-7 Сивакинская"/>
    <s v="СМР"/>
    <s v="велесстрой-монтаж"/>
    <x v="5"/>
    <s v="Аренда работников. Подготовительные работы для бурения на площадке КС-7: очистка шнека, перемещение выбуренного грунта, изготовление вспомогательных элементов."/>
    <m/>
    <m/>
    <s v="ОС"/>
    <m/>
    <n v="60"/>
    <n v="48605.4"/>
    <m/>
    <x v="5"/>
    <n v="1.2470484960117102E-4"/>
    <n v="8.546439393103095E-5"/>
    <n v="8.1901311649506061E-5"/>
    <s v="dop1-cl5.2_час"/>
    <s v="dop1-cl5.2_час"/>
    <m/>
    <s v="кс-7 сивакинская_9998"/>
    <x v="1"/>
    <s v="ФДБ"/>
    <x v="3"/>
    <m/>
    <m/>
  </r>
  <r>
    <x v="8"/>
    <x v="0"/>
    <s v="КС-7 Сивакинская"/>
    <s v="СМР"/>
    <s v="велесстрой-монтаж"/>
    <x v="10"/>
    <s v="Аренда работников. Подготовка основания. ПБ.7 Промбаза. 71 Здание общественного блока. (Помощь ООО «Велесстрой» в подготовке основания) "/>
    <m/>
    <m/>
    <s v="ЗР"/>
    <m/>
    <n v="600"/>
    <n v="362514"/>
    <m/>
    <x v="10"/>
    <n v="1.2470484960117102E-3"/>
    <n v="8.5464393931030942E-4"/>
    <n v="8.1901311649506061E-4"/>
    <s v="dop1-cl6_час"/>
    <s v="dop1-cl6_час"/>
    <m/>
    <s v="кс-7 сивакинская_9998"/>
    <x v="1"/>
    <m/>
    <x v="0"/>
    <m/>
    <m/>
  </r>
  <r>
    <x v="8"/>
    <x v="0"/>
    <s v="КС-7 Сивакинская"/>
    <s v="СМР"/>
    <s v="велесстрой-монтаж"/>
    <x v="10"/>
    <s v="Заправка, наблюдение, перемещение и контроль дизельных тепловых пушек в связи с отсутствием ангара "/>
    <m/>
    <m/>
    <s v="Б"/>
    <m/>
    <n v="250"/>
    <n v="161995"/>
    <m/>
    <x v="10"/>
    <n v="5.1960354000487924E-4"/>
    <n v="3.5610164137929559E-4"/>
    <n v="3.412554652062753E-4"/>
    <s v="dop1-cl6_час"/>
    <s v="dop1-cl6_час"/>
    <m/>
    <s v="кс-7 сивакинская_9998"/>
    <x v="1"/>
    <m/>
    <x v="0"/>
    <m/>
    <m/>
  </r>
  <r>
    <x v="8"/>
    <x v="0"/>
    <s v="ВЗиС"/>
    <s v="ВЗиС"/>
    <s v="велесстрой-монтаж"/>
    <x v="1"/>
    <s v="Аренда работников. Установка контейнера очистных.Аренда работников. Установка контейнера очистных (помощь для шеф-монтажных работ по монтажу оборудования поставки ООО «Велесстрой»)"/>
    <m/>
    <m/>
    <s v="ОС"/>
    <m/>
    <n v="1449"/>
    <n v="1173820.4100000001"/>
    <m/>
    <x v="1"/>
    <n v="3.0116221178682801E-3"/>
    <n v="2.0639651134343974E-3"/>
    <n v="1.9779166763355715E-3"/>
    <s v="dop1-cl5.3_час"/>
    <s v="dop1-cl5.3_час"/>
    <m/>
    <s v="кс-7 сивакинская_9998"/>
    <x v="1"/>
    <s v="ФДБ"/>
    <x v="3"/>
    <m/>
    <m/>
  </r>
  <r>
    <x v="8"/>
    <x v="0"/>
    <s v="ВЗиС"/>
    <s v="ВЗиС"/>
    <s v="велесстрой-монтаж"/>
    <x v="11"/>
    <s v="Аренда работников._x000a_Разбивка мерзлого песка, для подачи в растворобетонный узел._x000a_"/>
    <m/>
    <m/>
    <s v="ОС"/>
    <m/>
    <n v="210"/>
    <n v="170118.9"/>
    <m/>
    <x v="11"/>
    <n v="4.3646697360409854E-4"/>
    <n v="2.9912537875860832E-4"/>
    <n v="2.8665459077327124E-4"/>
    <s v="dop1-cl5.3_час"/>
    <s v="dop1-cl5.3_час"/>
    <m/>
    <s v="кс-7 сивакинская_9998"/>
    <x v="1"/>
    <s v="ФДБ"/>
    <x v="3"/>
    <m/>
    <m/>
  </r>
  <r>
    <x v="8"/>
    <x v="0"/>
    <s v="ВЗиС"/>
    <s v="ВЗиС"/>
    <s v="велесстрой-монтаж"/>
    <x v="1"/>
    <s v="Ремонт  ГВС и обслуживание канализации, ремонт сантехнического оборудования. "/>
    <m/>
    <m/>
    <s v="ОС"/>
    <m/>
    <n v="150"/>
    <n v="121513.5"/>
    <m/>
    <x v="1"/>
    <n v="3.1176212400292754E-4"/>
    <n v="2.1366098482757736E-4"/>
    <n v="2.0475327912376515E-4"/>
    <s v="dop1-cl5.4_час"/>
    <s v="dop1-cl5.4_час"/>
    <m/>
    <s v="кс-7 сивакинская_9998"/>
    <x v="1"/>
    <s v="ФДБ"/>
    <x v="3"/>
    <m/>
    <m/>
  </r>
  <r>
    <x v="8"/>
    <x v="0"/>
    <s v="ВЗиС"/>
    <s v="ВЗиС"/>
    <s v="велесстрой-монтаж"/>
    <x v="1"/>
    <s v="Уборка территории  ВЗИС. "/>
    <m/>
    <m/>
    <s v="Б"/>
    <m/>
    <n v="20"/>
    <n v="12959.6"/>
    <m/>
    <x v="1"/>
    <n v="4.1568283200390336E-5"/>
    <n v="2.848813131034365E-5"/>
    <n v="2.7300437216502023E-5"/>
    <s v="dop1-cl5.4_час"/>
    <s v="dop1-cl5.4_час"/>
    <m/>
    <s v="кс-7 сивакинская_9998"/>
    <x v="1"/>
    <s v="ФДБ"/>
    <x v="3"/>
    <m/>
    <m/>
  </r>
  <r>
    <x v="8"/>
    <x v="0"/>
    <s v="ВЗиС"/>
    <s v="ВЗиС"/>
    <s v="велесстрой-монтаж"/>
    <x v="1"/>
    <s v="Погрузочно-разгрузочные работы в столовой. "/>
    <m/>
    <m/>
    <s v="Б"/>
    <m/>
    <n v="178"/>
    <n v="115340.44"/>
    <m/>
    <x v="1"/>
    <n v="3.6995772048347401E-4"/>
    <n v="2.5354436866205848E-4"/>
    <n v="2.42973891226868E-4"/>
    <s v="dop1-cl5.4_час"/>
    <s v="dop1-cl5.4_час"/>
    <m/>
    <s v="кс-7 сивакинская_9998"/>
    <x v="1"/>
    <s v="ФДБ"/>
    <x v="3"/>
    <m/>
    <m/>
  </r>
  <r>
    <x v="8"/>
    <x v="0"/>
    <s v="ВЗиС"/>
    <s v="ВЗиС"/>
    <s v="велесстрой-монтаж"/>
    <x v="1"/>
    <s v="Погрузочно-разгрузочные работы, перенос материалов вручную. "/>
    <m/>
    <m/>
    <s v="Б"/>
    <m/>
    <n v="215"/>
    <n v="139315.70000000001"/>
    <m/>
    <x v="1"/>
    <n v="4.4685904440419611E-4"/>
    <n v="3.0624741158619421E-4"/>
    <n v="2.9347970007739674E-4"/>
    <s v="dop1-cl5.4_час"/>
    <s v="dop1-cl5.4_час"/>
    <m/>
    <s v="кс-7 сивакинская_9998"/>
    <x v="1"/>
    <s v="ФДБ"/>
    <x v="3"/>
    <m/>
    <m/>
  </r>
  <r>
    <x v="8"/>
    <x v="0"/>
    <s v="ВЗиС"/>
    <s v="ВЗиС"/>
    <s v="велесстрой-монтаж"/>
    <x v="1"/>
    <s v="Аренла работников. Разгрузка питьевой воды. "/>
    <m/>
    <m/>
    <s v="Б"/>
    <m/>
    <n v="6"/>
    <n v="3887.8799999999997"/>
    <m/>
    <x v="1"/>
    <n v="1.2470484960117101E-5"/>
    <n v="8.546439393103095E-6"/>
    <n v="8.1901311649506061E-6"/>
    <s v="dop1-cl5.4_час"/>
    <s v="dop1-cl5.4_час"/>
    <m/>
    <s v="кс-7 сивакинская_9998"/>
    <x v="1"/>
    <s v="ФДБ"/>
    <x v="3"/>
    <m/>
    <m/>
  </r>
  <r>
    <x v="8"/>
    <x v="0"/>
    <s v="ВЗиС"/>
    <s v="ВЗиС"/>
    <s v="велесстрой-монтаж"/>
    <x v="1"/>
    <s v="Аренда работников. Ремонт душевых кабин."/>
    <m/>
    <m/>
    <s v="ОС"/>
    <m/>
    <n v="2"/>
    <n v="1620.18"/>
    <m/>
    <x v="1"/>
    <n v="4.1568283200390338E-6"/>
    <n v="2.848813131034365E-6"/>
    <n v="2.7300437216502022E-6"/>
    <s v="dop1-cl5.4_час"/>
    <s v="dop1-cl5.4_час"/>
    <m/>
    <s v="кс-7 сивакинская_9998"/>
    <x v="1"/>
    <s v="ФДБ"/>
    <x v="3"/>
    <m/>
    <m/>
  </r>
  <r>
    <x v="8"/>
    <x v="0"/>
    <s v="ВЗиС"/>
    <s v="ВЗиС"/>
    <s v="велесстрой-монтаж"/>
    <x v="3"/>
    <m/>
    <m/>
    <m/>
    <m/>
    <m/>
    <n v="5571.04"/>
    <n v="4589111.1899999995"/>
    <m/>
    <x v="3"/>
    <n v="1.157892842203513E-2"/>
    <m/>
    <m/>
    <m/>
    <m/>
    <m/>
    <s v="кс-7 сивакинская_9998"/>
    <x v="1"/>
    <m/>
    <x v="0"/>
    <m/>
    <m/>
  </r>
  <r>
    <x v="8"/>
    <x v="0"/>
    <s v="ВЗиС"/>
    <s v="ВЗиС"/>
    <s v="велесстрой-монтаж"/>
    <x v="4"/>
    <m/>
    <m/>
    <m/>
    <m/>
    <m/>
    <n v="3798"/>
    <n v="2011670.69"/>
    <m/>
    <x v="4"/>
    <m/>
    <n v="5.4098961358342587E-3"/>
    <n v="5.1843530274137337E-3"/>
    <m/>
    <m/>
    <m/>
    <s v="кс-7 сивакинская_9998"/>
    <x v="1"/>
    <m/>
    <x v="0"/>
    <m/>
    <m/>
  </r>
  <r>
    <x v="8"/>
    <x v="0"/>
    <s v="КС-7 Сивакинская"/>
    <s v="СМР"/>
    <s v="велесстрой-монтаж"/>
    <x v="3"/>
    <m/>
    <m/>
    <m/>
    <m/>
    <m/>
    <n v="28698.42"/>
    <n v="20368562.920000002"/>
    <m/>
    <x v="3"/>
    <n v="5.96472024981873E-2"/>
    <m/>
    <m/>
    <m/>
    <m/>
    <m/>
    <s v="кс-7 сивакинская_9998"/>
    <x v="1"/>
    <m/>
    <x v="0"/>
    <m/>
    <m/>
  </r>
  <r>
    <x v="8"/>
    <x v="0"/>
    <s v="КС-7 Сивакинская"/>
    <s v="СМР"/>
    <s v="велесстрой-монтаж"/>
    <x v="4"/>
    <m/>
    <m/>
    <m/>
    <m/>
    <m/>
    <n v="35624"/>
    <n v="28213197.800000001"/>
    <m/>
    <x v="4"/>
    <m/>
    <n v="5.0743059489984109E-2"/>
    <n v="4.8627538770033403E-2"/>
    <m/>
    <m/>
    <m/>
    <s v="кс-7 сивакинская_9998"/>
    <x v="1"/>
    <m/>
    <x v="0"/>
    <m/>
    <m/>
  </r>
  <r>
    <x v="8"/>
    <x v="0"/>
    <s v="КС-7 Сивакинская"/>
    <s v="СМР"/>
    <s v="велесстрой-монтаж"/>
    <x v="3"/>
    <m/>
    <m/>
    <m/>
    <m/>
    <m/>
    <n v="1590.4"/>
    <n v="1132841.92"/>
    <s v="субподряд"/>
    <x v="3"/>
    <n v="3.3055098800950397E-3"/>
    <m/>
    <m/>
    <m/>
    <m/>
    <m/>
    <s v="кс-7 сивакинская_9998"/>
    <x v="1"/>
    <m/>
    <x v="0"/>
    <m/>
    <m/>
  </r>
  <r>
    <x v="8"/>
    <x v="0"/>
    <s v="КС-7 Сивакинская"/>
    <s v="СМР"/>
    <s v="велесстрой-монтаж"/>
    <x v="4"/>
    <m/>
    <m/>
    <m/>
    <m/>
    <m/>
    <n v="1200"/>
    <n v="950365.97125533351"/>
    <s v="субподряд"/>
    <x v="4"/>
    <m/>
    <n v="1.7092878786206188E-3"/>
    <n v="1.6380262329901212E-3"/>
    <m/>
    <m/>
    <m/>
    <s v="кс-7 сивакинская_9998"/>
    <x v="1"/>
    <m/>
    <x v="0"/>
    <m/>
    <m/>
  </r>
  <r>
    <x v="9"/>
    <x v="0"/>
    <s v="ВЗиС"/>
    <s v="ВЗиС"/>
    <s v="велесстрой-монтаж"/>
    <x v="1"/>
    <s v="Ремонт  ГВС и обслуживание канализации, ремонт сантехнического оборудования. "/>
    <m/>
    <m/>
    <s v="ОС"/>
    <m/>
    <n v="175"/>
    <n v="141765.75"/>
    <m/>
    <x v="1"/>
    <n v="3.6372247800341547E-4"/>
    <n v="2.4927114896550694E-4"/>
    <n v="2.3887882564439268E-4"/>
    <s v="dop1-cl5.4_час"/>
    <s v="dop1-cl5.4_час"/>
    <m/>
    <s v="кс-7 сивакинская_9998"/>
    <x v="1"/>
    <s v="ФДБ"/>
    <x v="3"/>
    <m/>
    <m/>
  </r>
  <r>
    <x v="9"/>
    <x v="0"/>
    <s v="ВЗиС"/>
    <s v="ВЗиС"/>
    <s v="велесстрой-монтаж"/>
    <x v="1"/>
    <s v="Аренла работников. Разгрузка питьевой воды. "/>
    <m/>
    <m/>
    <s v="Б"/>
    <m/>
    <n v="5"/>
    <n v="3239.9"/>
    <m/>
    <x v="1"/>
    <n v="1.0392070800097584E-5"/>
    <n v="7.1220328275859125E-6"/>
    <n v="6.8251093041255057E-6"/>
    <s v="dop1-cl5.4_час"/>
    <s v="dop1-cl5.4_час"/>
    <m/>
    <s v="кс-7 сивакинская_9998"/>
    <x v="1"/>
    <s v="ФДБ"/>
    <x v="3"/>
    <m/>
    <m/>
  </r>
  <r>
    <x v="9"/>
    <x v="0"/>
    <s v="КС-7 Сивакинская"/>
    <s v="СМР"/>
    <s v="велесстрой-монтаж"/>
    <x v="5"/>
    <s v="Аренда работников. Подготовительные работы для бурения на площадке КС-7: очистка шнека, перемещение выбуренного грунта, изготовление вспомогательных элементов."/>
    <m/>
    <m/>
    <s v="ОС"/>
    <m/>
    <n v="20"/>
    <n v="16201.800000000001"/>
    <m/>
    <x v="5"/>
    <n v="4.1568283200390336E-5"/>
    <n v="2.848813131034365E-5"/>
    <n v="2.7300437216502023E-5"/>
    <s v="dop1-cl5.2_час"/>
    <s v="dop1-cl5.2_час"/>
    <m/>
    <s v="кс-7 сивакинская_9998"/>
    <x v="1"/>
    <s v="ФДБ"/>
    <x v="3"/>
    <m/>
    <m/>
  </r>
  <r>
    <x v="9"/>
    <x v="0"/>
    <s v="КС-7 Сивакинская"/>
    <s v="СМР"/>
    <s v="велесстрой-монтаж"/>
    <x v="10"/>
    <s v="Заправка, наблюдение, перемещение и контроль дизельных тепловых пушек в связи с отсутствием ангара "/>
    <m/>
    <m/>
    <s v="Б"/>
    <m/>
    <n v="270"/>
    <n v="174954.6"/>
    <m/>
    <x v="10"/>
    <n v="5.6117182320526953E-4"/>
    <n v="3.8458977268963928E-4"/>
    <n v="3.685559024227773E-4"/>
    <s v="dop1-cl6_час"/>
    <s v="dop1-cl6_час"/>
    <m/>
    <s v="кс-7 сивакинская_9998"/>
    <x v="1"/>
    <m/>
    <x v="0"/>
    <m/>
    <m/>
  </r>
  <r>
    <x v="9"/>
    <x v="0"/>
    <s v="КС-7 Сивакинская"/>
    <s v="СМР"/>
    <s v="велесстрой-монтаж"/>
    <x v="10"/>
    <s v="Ввоз и вывоз (манипуляция) элементов трубопроводов в ЦЕХу для производства работ по АКЗ. "/>
    <m/>
    <m/>
    <s v="Б"/>
    <m/>
    <n v="20"/>
    <n v="12959.6"/>
    <m/>
    <x v="10"/>
    <n v="4.1568283200390336E-5"/>
    <n v="2.848813131034365E-5"/>
    <n v="2.7300437216502023E-5"/>
    <s v="dop1-cl6_час"/>
    <s v="dop1-cl6_час"/>
    <m/>
    <s v="кс-7 сивакинская_9998"/>
    <x v="1"/>
    <m/>
    <x v="0"/>
    <m/>
    <m/>
  </r>
  <r>
    <x v="9"/>
    <x v="0"/>
    <s v="ВЗиС"/>
    <s v="ВЗиС"/>
    <s v="велесстрой-монтаж"/>
    <x v="3"/>
    <m/>
    <m/>
    <m/>
    <m/>
    <m/>
    <n v="10393.629999999999"/>
    <n v="8313823.0800000001"/>
    <m/>
    <x v="3"/>
    <n v="2.1602267766003651E-2"/>
    <m/>
    <m/>
    <m/>
    <m/>
    <m/>
    <s v="кс-7 сивакинская_9998"/>
    <x v="1"/>
    <m/>
    <x v="0"/>
    <m/>
    <m/>
  </r>
  <r>
    <x v="9"/>
    <x v="0"/>
    <s v="ВЗиС"/>
    <s v="ВЗиС"/>
    <s v="велесстрой-монтаж"/>
    <x v="4"/>
    <m/>
    <m/>
    <m/>
    <m/>
    <m/>
    <n v="2788"/>
    <n v="2242743.85"/>
    <m/>
    <x v="4"/>
    <m/>
    <n v="3.9712455046619043E-3"/>
    <n v="3.8056809479803818E-3"/>
    <m/>
    <m/>
    <m/>
    <s v="кс-7 сивакинская_9998"/>
    <x v="1"/>
    <m/>
    <x v="0"/>
    <m/>
    <m/>
  </r>
  <r>
    <x v="9"/>
    <x v="0"/>
    <s v="КС-7 Сивакинская"/>
    <s v="СМР"/>
    <s v="велесстрой-монтаж"/>
    <x v="3"/>
    <m/>
    <m/>
    <m/>
    <m/>
    <m/>
    <n v="44689.46"/>
    <n v="36260111.880000003"/>
    <m/>
    <x v="3"/>
    <n v="9.2883206467625795E-2"/>
    <m/>
    <m/>
    <m/>
    <m/>
    <m/>
    <s v="кс-7 сивакинская_9998"/>
    <x v="1"/>
    <m/>
    <x v="0"/>
    <m/>
    <m/>
  </r>
  <r>
    <x v="9"/>
    <x v="0"/>
    <s v="КС-7 Сивакинская"/>
    <s v="СМР"/>
    <s v="велесстрой-монтаж"/>
    <x v="4"/>
    <m/>
    <m/>
    <m/>
    <m/>
    <m/>
    <n v="49865"/>
    <n v="38089505.200000003"/>
    <m/>
    <x v="4"/>
    <m/>
    <n v="7.10280333895143E-2"/>
    <n v="6.806681509004367E-2"/>
    <m/>
    <m/>
    <m/>
    <s v="кс-7 сивакинская_9998"/>
    <x v="1"/>
    <m/>
    <x v="0"/>
    <m/>
    <m/>
  </r>
  <r>
    <x v="9"/>
    <x v="0"/>
    <s v="КС-7 Сивакинская"/>
    <s v="СМР"/>
    <s v="велесстрой-монтаж"/>
    <x v="3"/>
    <m/>
    <m/>
    <m/>
    <m/>
    <m/>
    <n v="3857.93"/>
    <n v="2748000.07"/>
    <s v="субподряд"/>
    <x v="3"/>
    <n v="8.0183763403640952E-3"/>
    <m/>
    <m/>
    <m/>
    <m/>
    <m/>
    <s v="кс-7 сивакинская_9998"/>
    <x v="1"/>
    <m/>
    <x v="0"/>
    <m/>
    <m/>
  </r>
  <r>
    <x v="9"/>
    <x v="0"/>
    <s v="КС-7 Сивакинская"/>
    <s v="СМР"/>
    <s v="велесстрой-монтаж"/>
    <x v="4"/>
    <m/>
    <m/>
    <m/>
    <m/>
    <m/>
    <n v="2930"/>
    <n v="2238087.8418931118"/>
    <s v="субподряд"/>
    <x v="4"/>
    <m/>
    <n v="4.1735112369653445E-3"/>
    <n v="3.9995140522175463E-3"/>
    <m/>
    <m/>
    <m/>
    <s v="кс-7 сивакинская_9998"/>
    <x v="1"/>
    <m/>
    <x v="0"/>
    <m/>
    <m/>
  </r>
  <r>
    <x v="10"/>
    <x v="0"/>
    <s v="ВЗиС"/>
    <s v="ВЗиС"/>
    <s v="велесстрой-монтаж"/>
    <x v="1"/>
    <s v="Ремонт  ГВС и обслуживание канализации, ремонт сантехнического оборудования. "/>
    <m/>
    <m/>
    <s v="ОС"/>
    <m/>
    <n v="90"/>
    <n v="72908.100000000006"/>
    <m/>
    <x v="1"/>
    <n v="1.8705727440175652E-4"/>
    <n v="1.2819659089654642E-4"/>
    <n v="1.2285196747425909E-4"/>
    <s v="dop1-cl5.4_час"/>
    <s v="dop1-cl5.4_час"/>
    <m/>
    <s v="кс-7 сивакинская_9998"/>
    <x v="1"/>
    <s v="ФДБ"/>
    <x v="3"/>
    <m/>
    <m/>
  </r>
  <r>
    <x v="10"/>
    <x v="0"/>
    <s v="ВЗиС"/>
    <s v="ВЗиС"/>
    <s v="велесстрой-монтаж"/>
    <x v="1"/>
    <s v="Погрузочно-разгрузочные работы в столовой. "/>
    <m/>
    <m/>
    <s v="ЗР"/>
    <m/>
    <n v="183"/>
    <n v="110566.77"/>
    <m/>
    <x v="1"/>
    <n v="3.8034979128357158E-4"/>
    <n v="2.6066640148964437E-4"/>
    <n v="2.4979900053099353E-4"/>
    <s v="dop1-cl5.4_час"/>
    <s v="dop1-cl5.4_час"/>
    <m/>
    <s v="кс-7 сивакинская_9998"/>
    <x v="1"/>
    <s v="ФДБ"/>
    <x v="3"/>
    <m/>
    <m/>
  </r>
  <r>
    <x v="10"/>
    <x v="0"/>
    <s v="ВЗиС"/>
    <s v="ВЗиС"/>
    <s v="велесстрой-монтаж"/>
    <x v="3"/>
    <m/>
    <m/>
    <m/>
    <m/>
    <m/>
    <n v="11156.55"/>
    <n v="1931534.0699999998"/>
    <m/>
    <x v="3"/>
    <n v="2.3187931496965741E-2"/>
    <m/>
    <m/>
    <m/>
    <m/>
    <m/>
    <s v="кс-7 сивакинская_9998"/>
    <x v="1"/>
    <m/>
    <x v="0"/>
    <m/>
    <m/>
  </r>
  <r>
    <x v="10"/>
    <x v="0"/>
    <s v="ВЗиС"/>
    <s v="ВЗиС"/>
    <s v="велесстрой-монтаж"/>
    <x v="4"/>
    <m/>
    <m/>
    <m/>
    <m/>
    <m/>
    <n v="5783"/>
    <n v="4211814.33"/>
    <m/>
    <x v="4"/>
    <m/>
    <n v="8.2373431683858654E-3"/>
    <n v="7.8939214211515597E-3"/>
    <m/>
    <m/>
    <m/>
    <s v="кс-7 сивакинская_9998"/>
    <x v="1"/>
    <m/>
    <x v="0"/>
    <m/>
    <m/>
  </r>
  <r>
    <x v="10"/>
    <x v="0"/>
    <s v="КС-7 Сивакинская"/>
    <s v="СМР"/>
    <s v="велесстрой-монтаж"/>
    <x v="3"/>
    <m/>
    <m/>
    <m/>
    <m/>
    <m/>
    <n v="41263.880000000005"/>
    <n v="30926595.850000001"/>
    <m/>
    <x v="3"/>
    <n v="8.5763432489346147E-2"/>
    <m/>
    <m/>
    <m/>
    <m/>
    <m/>
    <s v="кс-7 сивакинская_9998"/>
    <x v="1"/>
    <m/>
    <x v="0"/>
    <m/>
    <m/>
  </r>
  <r>
    <x v="10"/>
    <x v="0"/>
    <s v="КС-7 Сивакинская"/>
    <s v="СМР"/>
    <s v="велесстрой-монтаж"/>
    <x v="4"/>
    <m/>
    <m/>
    <m/>
    <m/>
    <m/>
    <n v="68748"/>
    <n v="55076579"/>
    <m/>
    <x v="4"/>
    <m/>
    <n v="9.7925102566175259E-2"/>
    <n v="9.3842522888004057E-2"/>
    <m/>
    <m/>
    <m/>
    <s v="кс-7 сивакинская_9998"/>
    <x v="1"/>
    <m/>
    <x v="0"/>
    <m/>
    <m/>
  </r>
  <r>
    <x v="10"/>
    <x v="0"/>
    <s v="КС-7 Сивакинская"/>
    <s v="СМР"/>
    <s v="велесстрой-монтаж"/>
    <x v="3"/>
    <m/>
    <m/>
    <m/>
    <m/>
    <m/>
    <n v="9396.2900000000009"/>
    <n v="5350843.43"/>
    <s v="субподряд"/>
    <x v="3"/>
    <n v="1.9529382187649789E-2"/>
    <m/>
    <m/>
    <m/>
    <m/>
    <m/>
    <s v="кс-7 сивакинская_9998"/>
    <x v="1"/>
    <m/>
    <x v="0"/>
    <m/>
    <m/>
  </r>
  <r>
    <x v="10"/>
    <x v="0"/>
    <s v="КС-7 Сивакинская"/>
    <s v="СМР"/>
    <s v="велесстрой-монтаж"/>
    <x v="4"/>
    <m/>
    <m/>
    <m/>
    <m/>
    <m/>
    <n v="4630"/>
    <n v="3709265.1534590092"/>
    <s v="субподряд"/>
    <x v="4"/>
    <m/>
    <n v="6.5950023983445544E-3"/>
    <n v="6.320051215620218E-3"/>
    <m/>
    <m/>
    <m/>
    <s v="кс-7 сивакинская_9998"/>
    <x v="1"/>
    <m/>
    <x v="0"/>
    <m/>
    <m/>
  </r>
  <r>
    <x v="11"/>
    <x v="0"/>
    <s v="ВЗиС"/>
    <s v="ВЗиС"/>
    <s v="велесстрой-монтаж"/>
    <x v="1"/>
    <s v="Ремонт  ГВС и обслуживание канализации, ремонт сантехнического оборудования. "/>
    <m/>
    <m/>
    <s v="ОС"/>
    <m/>
    <n v="680"/>
    <n v="550861.19999999995"/>
    <m/>
    <x v="1"/>
    <n v="1.4133216288132716E-3"/>
    <n v="9.6859646455168408E-4"/>
    <n v="9.2821486536106873E-4"/>
    <s v="dop1-cl5.4_час"/>
    <s v="dop1-cl5.4_час"/>
    <m/>
    <s v="кс-7 сивакинская_9998"/>
    <x v="1"/>
    <s v="ФДБ"/>
    <x v="4"/>
    <m/>
    <m/>
  </r>
  <r>
    <x v="11"/>
    <x v="0"/>
    <s v="ВЗиС"/>
    <s v="ВЗиС"/>
    <s v="велесстрой-монтаж"/>
    <x v="1"/>
    <s v="Погрузочно-разгрузочные работы, перенос материалов вручную. "/>
    <m/>
    <m/>
    <s v="Б"/>
    <m/>
    <n v="350"/>
    <n v="226793"/>
    <m/>
    <x v="1"/>
    <n v="7.2744495600683093E-4"/>
    <n v="4.9854229793101388E-4"/>
    <n v="4.7775765128878537E-4"/>
    <s v="dop1-cl5.4_час"/>
    <s v="dop1-cl5.4_час"/>
    <m/>
    <s v="кс-7 сивакинская_9998"/>
    <x v="1"/>
    <s v="ФДБ"/>
    <x v="4"/>
    <m/>
    <m/>
  </r>
  <r>
    <x v="11"/>
    <x v="0"/>
    <s v="ВЗиС"/>
    <s v="ВЗиС"/>
    <s v="велесстрой-монтаж"/>
    <x v="1"/>
    <s v="Аренла работников. Разгрузка питьевой воды. "/>
    <m/>
    <m/>
    <s v="Б"/>
    <m/>
    <n v="200"/>
    <n v="129596"/>
    <m/>
    <x v="1"/>
    <n v="4.1568283200390339E-4"/>
    <n v="2.8488131310343647E-4"/>
    <n v="2.7300437216502024E-4"/>
    <s v="dop1-cl5.4_час"/>
    <s v="dop1-cl5.4_час"/>
    <m/>
    <s v="кс-7 сивакинская_9998"/>
    <x v="1"/>
    <s v="ФДБ"/>
    <x v="4"/>
    <m/>
    <m/>
  </r>
  <r>
    <x v="11"/>
    <x v="0"/>
    <s v="ВЗиС"/>
    <s v="ВЗиС"/>
    <s v="велесстрой-монтаж"/>
    <x v="1"/>
    <s v="Аренда работников. Ремонт душевых кабин."/>
    <m/>
    <m/>
    <s v="ОС"/>
    <m/>
    <n v="40"/>
    <n v="32403.600000000002"/>
    <m/>
    <x v="1"/>
    <n v="8.3136566400780673E-5"/>
    <n v="5.69762626206873E-5"/>
    <n v="5.4600874433004045E-5"/>
    <s v="dop1-cl5.4_час"/>
    <s v="dop1-cl5.4_час"/>
    <m/>
    <s v="кс-7 сивакинская_9998"/>
    <x v="1"/>
    <s v="ФДБ"/>
    <x v="4"/>
    <m/>
    <m/>
  </r>
  <r>
    <x v="11"/>
    <x v="0"/>
    <s v="ВЗиС"/>
    <s v="ВЗиС"/>
    <s v="велесстрой-монтаж"/>
    <x v="1"/>
    <s v="Погрузочно-разгрузочные работы в столовой. "/>
    <m/>
    <m/>
    <s v="Б"/>
    <m/>
    <n v="3115"/>
    <n v="2018457.7"/>
    <m/>
    <x v="1"/>
    <n v="6.4742601084607949E-3"/>
    <n v="4.4370264515860231E-3"/>
    <n v="4.25204309647019E-3"/>
    <s v="dop1-cl5.4_час"/>
    <s v="dop1-cl5.4_час"/>
    <m/>
    <s v="кс-7 сивакинская_9998"/>
    <x v="1"/>
    <s v="ФДБ"/>
    <x v="4"/>
    <m/>
    <m/>
  </r>
  <r>
    <x v="11"/>
    <x v="0"/>
    <s v="ВЗиС"/>
    <s v="ВЗиС"/>
    <s v="велесстрой-монтаж"/>
    <x v="1"/>
    <s v="Уборка территории  ВЗИС. "/>
    <m/>
    <m/>
    <s v="Б"/>
    <m/>
    <n v="1438"/>
    <n v="931795.24"/>
    <m/>
    <x v="1"/>
    <n v="2.9887595621080655E-3"/>
    <n v="2.0482966412137082E-3"/>
    <n v="1.9629014358664952E-3"/>
    <s v="dop1-cl5.4_час"/>
    <s v="dop1-cl5.4_час"/>
    <m/>
    <s v="кс-7 сивакинская_9998"/>
    <x v="1"/>
    <s v="ФДБ"/>
    <x v="4"/>
    <m/>
    <m/>
  </r>
  <r>
    <x v="11"/>
    <x v="0"/>
    <s v="КС-7 Сивакинская"/>
    <s v="СМР"/>
    <s v="велесстрой-монтаж"/>
    <x v="11"/>
    <s v="Нарезка наружной резьбы анкерных болтов до проектного значения."/>
    <m/>
    <m/>
    <s v="ОС"/>
    <m/>
    <n v="700"/>
    <n v="567063"/>
    <m/>
    <x v="11"/>
    <n v="1.4548899120136619E-3"/>
    <n v="9.9708459586202777E-4"/>
    <n v="9.5551530257757073E-4"/>
    <s v="dop1-cl5.3_час"/>
    <s v="dop1-cl5.3_час"/>
    <m/>
    <s v="кс-7 сивакинская_9998"/>
    <x v="1"/>
    <s v="ФДБ"/>
    <x v="4"/>
    <m/>
    <m/>
  </r>
  <r>
    <x v="11"/>
    <x v="0"/>
    <s v="КС-7 Сивакинская"/>
    <s v="ВИК"/>
    <s v="велесстрой-монтаж"/>
    <x v="8"/>
    <s v="Аренда работников для выполнения электромонтажных работ"/>
    <m/>
    <m/>
    <s v="ОС"/>
    <m/>
    <n v="175"/>
    <n v="141765.79999999999"/>
    <s v="175/141765,8 не подписаны ОПРиМ"/>
    <x v="8"/>
    <n v="3.6372247800341547E-4"/>
    <n v="2.4927114896550694E-4"/>
    <n v="2.3887882564439268E-4"/>
    <s v="dop1-cl5.5_час"/>
    <s v="dop1-cl5.5_час"/>
    <m/>
    <s v="кс-7 сивакинская_9998"/>
    <x v="1"/>
    <s v="ФДБ"/>
    <x v="4"/>
    <m/>
    <m/>
  </r>
  <r>
    <x v="11"/>
    <x v="0"/>
    <s v="КС-7 Сивакинская"/>
    <s v="ВИК"/>
    <s v="велесстрой-монтаж"/>
    <x v="8"/>
    <s v="Аренда работников для выполнения земляных работ"/>
    <m/>
    <m/>
    <s v="ЗР"/>
    <m/>
    <n v="110"/>
    <n v="66460.899999999994"/>
    <s v="110/66460,9 не подписаны ОПРиМ"/>
    <x v="8"/>
    <n v="2.2862555760214687E-4"/>
    <n v="1.5668472220689006E-4"/>
    <n v="1.5015240469076112E-4"/>
    <s v="dop1-cl5.5_час"/>
    <s v="dop1-cl5.5_час"/>
    <m/>
    <s v="кс-7 сивакинская_9998"/>
    <x v="1"/>
    <s v="ФДБ"/>
    <x v="4"/>
    <m/>
    <m/>
  </r>
  <r>
    <x v="11"/>
    <x v="0"/>
    <s v="ВЗиС"/>
    <s v="ВЗиС"/>
    <s v="велесстрой-монтаж"/>
    <x v="3"/>
    <m/>
    <m/>
    <m/>
    <m/>
    <m/>
    <n v="7031.5"/>
    <n v="5519043.4000000004"/>
    <m/>
    <x v="3"/>
    <n v="1.4614369166177234E-2"/>
    <m/>
    <m/>
    <m/>
    <m/>
    <m/>
    <s v="кс-7 сивакинская_9998"/>
    <x v="1"/>
    <m/>
    <x v="0"/>
    <m/>
    <m/>
  </r>
  <r>
    <x v="11"/>
    <x v="0"/>
    <s v="ВЗиС"/>
    <s v="ВЗиС"/>
    <s v="велесстрой-монтаж"/>
    <x v="4"/>
    <m/>
    <m/>
    <m/>
    <m/>
    <m/>
    <n v="7844"/>
    <n v="5385950.459999999"/>
    <m/>
    <x v="4"/>
    <m/>
    <n v="1.1173045099916779E-2"/>
    <n v="1.0707231476312093E-2"/>
    <m/>
    <m/>
    <m/>
    <s v="кс-7 сивакинская_9998"/>
    <x v="1"/>
    <m/>
    <x v="0"/>
    <m/>
    <m/>
  </r>
  <r>
    <x v="11"/>
    <x v="0"/>
    <s v="КС-7 Сивакинская"/>
    <s v="СМР"/>
    <s v="велесстрой-монтаж"/>
    <x v="3"/>
    <m/>
    <m/>
    <m/>
    <m/>
    <m/>
    <n v="50532.65"/>
    <n v="39226494.07"/>
    <m/>
    <x v="3"/>
    <n v="0.10502777530331024"/>
    <m/>
    <m/>
    <m/>
    <m/>
    <m/>
    <s v="кс-7 сивакинская_9998"/>
    <x v="1"/>
    <m/>
    <x v="0"/>
    <m/>
    <m/>
  </r>
  <r>
    <x v="11"/>
    <x v="0"/>
    <s v="КС-7 Сивакинская"/>
    <s v="СМР"/>
    <s v="велесстрой-монтаж"/>
    <x v="4"/>
    <m/>
    <m/>
    <m/>
    <m/>
    <m/>
    <n v="84101"/>
    <n v="68115812.099999994"/>
    <m/>
    <x v="4"/>
    <m/>
    <n v="0.11979401656656057"/>
    <n v="0.11479970351725183"/>
    <m/>
    <m/>
    <m/>
    <s v="кс-7 сивакинская_9998"/>
    <x v="1"/>
    <m/>
    <x v="0"/>
    <m/>
    <m/>
  </r>
  <r>
    <x v="11"/>
    <x v="0"/>
    <s v="КС-7 Сивакинская"/>
    <s v="СМР"/>
    <s v="велесстрой-монтаж"/>
    <x v="3"/>
    <m/>
    <m/>
    <m/>
    <m/>
    <m/>
    <n v="12398.179999999997"/>
    <n v="2003792.81"/>
    <s v="субподряд"/>
    <x v="3"/>
    <n v="2.5768552870470769E-2"/>
    <m/>
    <m/>
    <m/>
    <m/>
    <m/>
    <s v="кс-7 сивакинская_9998"/>
    <x v="1"/>
    <m/>
    <x v="0"/>
    <m/>
    <m/>
  </r>
  <r>
    <x v="11"/>
    <x v="0"/>
    <s v="КС-7 Сивакинская"/>
    <s v="СМР"/>
    <s v="велесстрой-монтаж"/>
    <x v="4"/>
    <m/>
    <m/>
    <m/>
    <m/>
    <m/>
    <n v="5850"/>
    <n v="4738082.790751596"/>
    <s v="субподряд"/>
    <x v="4"/>
    <m/>
    <n v="8.3327784082755166E-3"/>
    <n v="7.9853778858268408E-3"/>
    <m/>
    <m/>
    <m/>
    <s v="кс-7 сивакинская_9998"/>
    <x v="1"/>
    <m/>
    <x v="0"/>
    <m/>
    <m/>
  </r>
  <r>
    <x v="12"/>
    <x v="0"/>
    <s v="ВЗиС"/>
    <s v="ВЗиС"/>
    <s v="велесстрой-монтаж"/>
    <x v="1"/>
    <s v="Ремонт  ГВС и обслуживание канализации, ремонт сантехнического оборудования. "/>
    <m/>
    <m/>
    <s v="ОС"/>
    <m/>
    <n v="340"/>
    <n v="275430.59999999998"/>
    <m/>
    <x v="1"/>
    <n v="7.0666081440663578E-4"/>
    <n v="4.8429823227584204E-4"/>
    <n v="4.6410743268053437E-4"/>
    <s v="dop1-cl5.4_час"/>
    <s v="dop1-cl5.4_час"/>
    <m/>
    <s v="кс-7 сивакинская_9998"/>
    <x v="1"/>
    <s v="ФДБ"/>
    <x v="4"/>
    <m/>
    <m/>
  </r>
  <r>
    <x v="12"/>
    <x v="0"/>
    <s v="ВЗиС"/>
    <s v="ВЗиС"/>
    <s v="велесстрой-монтаж"/>
    <x v="1"/>
    <s v="Погрузочно-разгрузочные работы, перенос материалов вручную. "/>
    <m/>
    <m/>
    <s v="Б"/>
    <m/>
    <n v="333"/>
    <n v="215777.34"/>
    <m/>
    <x v="1"/>
    <n v="6.9211191528649918E-4"/>
    <n v="4.7432738631722173E-4"/>
    <n v="4.5455227965475865E-4"/>
    <s v="dop1-cl5.4_час"/>
    <s v="dop1-cl5.4_час"/>
    <m/>
    <s v="кс-7 сивакинская_9998"/>
    <x v="1"/>
    <s v="ФДБ"/>
    <x v="4"/>
    <m/>
    <m/>
  </r>
  <r>
    <x v="12"/>
    <x v="0"/>
    <s v="ВЗиС"/>
    <s v="ВЗиС"/>
    <s v="велесстрой-монтаж"/>
    <x v="1"/>
    <s v="Погрузочно-разгрузочные работы в столовой. "/>
    <m/>
    <m/>
    <s v="Б"/>
    <m/>
    <n v="3481"/>
    <n v="2255618.38"/>
    <m/>
    <x v="1"/>
    <n v="7.234959691027938E-3"/>
    <n v="4.9583592545653123E-3"/>
    <n v="4.7516410975321768E-3"/>
    <s v="dop1-cl5.4_час"/>
    <s v="dop1-cl5.4_час"/>
    <m/>
    <s v="кс-7 сивакинская_9998"/>
    <x v="1"/>
    <s v="ФДБ"/>
    <x v="4"/>
    <m/>
    <m/>
  </r>
  <r>
    <x v="12"/>
    <x v="0"/>
    <s v="ВЗиС"/>
    <s v="ВЗиС"/>
    <s v="велесстрой-монтаж"/>
    <x v="1"/>
    <s v="Уборка территории  ВЗИС. "/>
    <m/>
    <m/>
    <s v="Б"/>
    <m/>
    <n v="740"/>
    <n v="479505.2"/>
    <m/>
    <x v="1"/>
    <n v="1.5380264784144425E-3"/>
    <n v="1.0540608584827149E-3"/>
    <n v="1.0101161770105747E-3"/>
    <s v="dop1-cl5.4_час"/>
    <s v="dop1-cl5.4_час"/>
    <m/>
    <s v="кс-7 сивакинская_9998"/>
    <x v="1"/>
    <s v="ФДБ"/>
    <x v="4"/>
    <m/>
    <m/>
  </r>
  <r>
    <x v="12"/>
    <x v="0"/>
    <s v="ВЗиС"/>
    <s v="ВЗиС"/>
    <s v="велесстрой-монтаж"/>
    <x v="3"/>
    <m/>
    <m/>
    <m/>
    <m/>
    <m/>
    <n v="5221.32"/>
    <n v="4402160.32"/>
    <m/>
    <x v="3"/>
    <n v="1.0852065421993103E-2"/>
    <m/>
    <m/>
    <m/>
    <m/>
    <m/>
    <s v="кс-7 сивакинская_9998"/>
    <x v="1"/>
    <m/>
    <x v="0"/>
    <m/>
    <m/>
  </r>
  <r>
    <x v="12"/>
    <x v="0"/>
    <s v="ВЗиС"/>
    <s v="ВЗиС"/>
    <s v="велесстрой-монтаж"/>
    <x v="4"/>
    <m/>
    <m/>
    <m/>
    <m/>
    <m/>
    <n v="5171"/>
    <n v="3930990.6199999996"/>
    <m/>
    <x v="4"/>
    <m/>
    <n v="7.3656063502893507E-3"/>
    <n v="7.0585280423265976E-3"/>
    <m/>
    <m/>
    <m/>
    <s v="кс-7 сивакинская_9998"/>
    <x v="1"/>
    <m/>
    <x v="0"/>
    <m/>
    <m/>
  </r>
  <r>
    <x v="12"/>
    <x v="0"/>
    <s v="КС-7 Сивакинская"/>
    <s v="СМР"/>
    <s v="велесстрой-монтаж"/>
    <x v="3"/>
    <m/>
    <m/>
    <m/>
    <m/>
    <m/>
    <n v="46767.76"/>
    <n v="36932098.409999996"/>
    <m/>
    <x v="3"/>
    <n v="9.7202774616394372E-2"/>
    <m/>
    <m/>
    <m/>
    <m/>
    <m/>
    <s v="кс-7 сивакинская_9998"/>
    <x v="1"/>
    <m/>
    <x v="0"/>
    <m/>
    <m/>
  </r>
  <r>
    <x v="12"/>
    <x v="0"/>
    <s v="КС-7 Сивакинская"/>
    <s v="СМР"/>
    <s v="велесстрой-монтаж"/>
    <x v="4"/>
    <m/>
    <m/>
    <m/>
    <m/>
    <m/>
    <n v="70925"/>
    <n v="56039838.920000002"/>
    <m/>
    <x v="4"/>
    <m/>
    <n v="0.10102603565930617"/>
    <n v="9.6814175479020298E-2"/>
    <m/>
    <m/>
    <m/>
    <s v="кс-7 сивакинская_9998"/>
    <x v="1"/>
    <m/>
    <x v="0"/>
    <m/>
    <m/>
  </r>
  <r>
    <x v="12"/>
    <x v="0"/>
    <s v="КС-7 Сивакинская"/>
    <s v="СМР"/>
    <s v="велесстрой-монтаж"/>
    <x v="3"/>
    <m/>
    <m/>
    <m/>
    <m/>
    <m/>
    <n v="17787"/>
    <n v="13194405.039999999"/>
    <s v="субподряд"/>
    <x v="3"/>
    <n v="3.6968752664267149E-2"/>
    <m/>
    <m/>
    <m/>
    <m/>
    <m/>
    <s v="кс-7 сивакинская_9998"/>
    <x v="1"/>
    <m/>
    <x v="0"/>
    <m/>
    <m/>
  </r>
  <r>
    <x v="12"/>
    <x v="0"/>
    <s v="КС-7 Сивакинская"/>
    <s v="СМР"/>
    <s v="велесстрой-монтаж"/>
    <x v="4"/>
    <m/>
    <m/>
    <m/>
    <m/>
    <m/>
    <n v="10360"/>
    <n v="8185727.6166542126"/>
    <s v="субподряд"/>
    <x v="4"/>
    <m/>
    <n v="1.475685201875801E-2"/>
    <n v="1.4141626478148048E-2"/>
    <m/>
    <m/>
    <m/>
    <s v="кс-7 сивакинская_9998"/>
    <x v="1"/>
    <m/>
    <x v="0"/>
    <m/>
    <m/>
  </r>
  <r>
    <x v="13"/>
    <x v="0"/>
    <s v="ВЗиС"/>
    <s v="ВЗиС"/>
    <s v="велесстрой-монтаж"/>
    <x v="1"/>
    <s v="Ремонт  ГВС и обслуживание канализации, ремонт сантехнического оборудования. "/>
    <m/>
    <m/>
    <s v="ОС"/>
    <m/>
    <n v="152"/>
    <n v="123133.68000000001"/>
    <m/>
    <x v="1"/>
    <n v="3.1591895232296657E-4"/>
    <n v="2.1650979795861174E-4"/>
    <n v="2.0748332284541536E-4"/>
    <s v="dop1-cl5.4_час"/>
    <s v="dop1-cl5.4_час"/>
    <m/>
    <s v="кс-7 сивакинская_9998"/>
    <x v="1"/>
    <s v="ФДБ"/>
    <x v="4"/>
    <m/>
    <m/>
  </r>
  <r>
    <x v="13"/>
    <x v="0"/>
    <s v="ВЗиС"/>
    <s v="ВЗиС"/>
    <s v="велесстрой-монтаж"/>
    <x v="1"/>
    <s v="Погрузочно-разгрузочные работы, перенос материалов вручную. "/>
    <m/>
    <m/>
    <s v="Б"/>
    <m/>
    <n v="12"/>
    <n v="7775.7599999999993"/>
    <m/>
    <x v="1"/>
    <n v="2.4940969920234201E-5"/>
    <n v="1.709287878620619E-5"/>
    <n v="1.6380262329901212E-5"/>
    <s v="dop1-cl5.4_час"/>
    <s v="dop1-cl5.4_час"/>
    <m/>
    <s v="кс-7 сивакинская_9998"/>
    <x v="1"/>
    <s v="ФДБ"/>
    <x v="4"/>
    <m/>
    <m/>
  </r>
  <r>
    <x v="13"/>
    <x v="0"/>
    <s v="ВЗиС"/>
    <s v="ВЗиС"/>
    <s v="велесстрой-монтаж"/>
    <x v="1"/>
    <s v="Погрузочно-разгрузочные работы в столовой. "/>
    <m/>
    <m/>
    <s v="Б"/>
    <m/>
    <n v="2415"/>
    <n v="1564871.7"/>
    <m/>
    <x v="1"/>
    <n v="5.0193701964471333E-3"/>
    <n v="3.4399418557239957E-3"/>
    <n v="3.2965277938926192E-3"/>
    <s v="dop1-cl5.4_час"/>
    <s v="dop1-cl5.4_час"/>
    <m/>
    <s v="кс-7 сивакинская_9998"/>
    <x v="1"/>
    <s v="ФДБ"/>
    <x v="4"/>
    <m/>
    <m/>
  </r>
  <r>
    <x v="13"/>
    <x v="0"/>
    <s v="ВЗиС"/>
    <s v="ВЗиС"/>
    <s v="велесстрой-монтаж"/>
    <x v="3"/>
    <m/>
    <m/>
    <m/>
    <m/>
    <m/>
    <n v="4052.13"/>
    <n v="3248619.0900000008"/>
    <m/>
    <x v="3"/>
    <n v="8.4220043702398859E-3"/>
    <m/>
    <m/>
    <m/>
    <m/>
    <m/>
    <s v="кс-7 сивакинская_9998"/>
    <x v="1"/>
    <m/>
    <x v="0"/>
    <m/>
    <m/>
  </r>
  <r>
    <x v="13"/>
    <x v="0"/>
    <s v="ВЗиС"/>
    <s v="ВЗиС"/>
    <s v="велесстрой-монтаж"/>
    <x v="4"/>
    <m/>
    <m/>
    <m/>
    <m/>
    <m/>
    <n v="3064"/>
    <n v="2212620.63"/>
    <m/>
    <x v="4"/>
    <m/>
    <n v="4.3643817167446468E-3"/>
    <n v="4.1824269815681102E-3"/>
    <m/>
    <m/>
    <m/>
    <s v="кс-7 сивакинская_9998"/>
    <x v="1"/>
    <m/>
    <x v="0"/>
    <m/>
    <m/>
  </r>
  <r>
    <x v="13"/>
    <x v="0"/>
    <s v="КС-7 Сивакинская"/>
    <s v="СМР"/>
    <s v="велесстрой-монтаж"/>
    <x v="3"/>
    <m/>
    <m/>
    <m/>
    <m/>
    <m/>
    <n v="32912.430000000029"/>
    <n v="25516383.020000011"/>
    <m/>
    <x v="3"/>
    <n v="6.840566055265121E-2"/>
    <m/>
    <m/>
    <m/>
    <m/>
    <m/>
    <s v="кс-7 сивакинская_9998"/>
    <x v="1"/>
    <m/>
    <x v="0"/>
    <m/>
    <m/>
  </r>
  <r>
    <x v="13"/>
    <x v="0"/>
    <s v="КС-7 Сивакинская"/>
    <s v="СМР"/>
    <s v="велесстрой-монтаж"/>
    <x v="4"/>
    <m/>
    <m/>
    <m/>
    <m/>
    <m/>
    <n v="68699"/>
    <n v="55116127.520000003"/>
    <m/>
    <x v="4"/>
    <m/>
    <n v="9.7855306644464915E-2"/>
    <n v="9.3775636816823618E-2"/>
    <m/>
    <m/>
    <m/>
    <s v="кс-7 сивакинская_9998"/>
    <x v="1"/>
    <m/>
    <x v="0"/>
    <m/>
    <m/>
  </r>
  <r>
    <x v="13"/>
    <x v="0"/>
    <s v="КС-7 Сивакинская"/>
    <s v="СМР"/>
    <s v="велесстрой-монтаж"/>
    <x v="3"/>
    <m/>
    <m/>
    <m/>
    <m/>
    <m/>
    <n v="32964.58"/>
    <n v="24197877.100000001"/>
    <s v="субподряд"/>
    <x v="3"/>
    <n v="6.8514049851096173E-2"/>
    <m/>
    <m/>
    <m/>
    <m/>
    <m/>
    <s v="кс-7 сивакинская_9998"/>
    <x v="1"/>
    <m/>
    <x v="0"/>
    <m/>
    <m/>
  </r>
  <r>
    <x v="13"/>
    <x v="0"/>
    <s v="КС-7 Сивакинская"/>
    <s v="СМР"/>
    <s v="велесстрой-монтаж"/>
    <x v="4"/>
    <m/>
    <m/>
    <m/>
    <m/>
    <m/>
    <n v="18940"/>
    <n v="15195264.199315857"/>
    <s v="субподряд"/>
    <x v="4"/>
    <m/>
    <n v="2.6978260350895435E-2"/>
    <n v="2.5853514044027415E-2"/>
    <m/>
    <m/>
    <m/>
    <s v="кс-7 сивакинская_9998"/>
    <x v="1"/>
    <m/>
    <x v="0"/>
    <m/>
    <m/>
  </r>
  <r>
    <x v="14"/>
    <x v="0"/>
    <s v="ВЗиС"/>
    <s v="ВЗиС"/>
    <s v="велесстрой-монтаж"/>
    <x v="3"/>
    <m/>
    <m/>
    <m/>
    <m/>
    <m/>
    <m/>
    <m/>
    <m/>
    <x v="3"/>
    <n v="0"/>
    <m/>
    <m/>
    <m/>
    <m/>
    <m/>
    <s v="кс-7 сивакинская_9998"/>
    <x v="1"/>
    <m/>
    <x v="0"/>
    <m/>
    <m/>
  </r>
  <r>
    <x v="14"/>
    <x v="0"/>
    <s v="ВЗиС"/>
    <s v="ВЗиС"/>
    <s v="велесстрой-монтаж"/>
    <x v="4"/>
    <m/>
    <m/>
    <m/>
    <m/>
    <m/>
    <n v="6498"/>
    <n v="4809026.4000000004"/>
    <m/>
    <x v="4"/>
    <m/>
    <n v="9.2557938627306508E-3"/>
    <n v="8.8699120516415077E-3"/>
    <m/>
    <m/>
    <m/>
    <s v="кс-7 сивакинская_9998"/>
    <x v="1"/>
    <m/>
    <x v="0"/>
    <m/>
    <m/>
  </r>
  <r>
    <x v="14"/>
    <x v="0"/>
    <s v="КС-7 Сивакинская"/>
    <s v="СМР"/>
    <s v="велесстрой-монтаж"/>
    <x v="3"/>
    <m/>
    <m/>
    <m/>
    <m/>
    <m/>
    <m/>
    <m/>
    <m/>
    <x v="3"/>
    <n v="0"/>
    <m/>
    <m/>
    <m/>
    <m/>
    <m/>
    <s v="кс-7 сивакинская_9998"/>
    <x v="1"/>
    <m/>
    <x v="0"/>
    <m/>
    <m/>
  </r>
  <r>
    <x v="14"/>
    <x v="0"/>
    <s v="КС-7 Сивакинская"/>
    <s v="СМР"/>
    <s v="велесстрой-монтаж"/>
    <x v="4"/>
    <m/>
    <m/>
    <m/>
    <m/>
    <m/>
    <n v="86931"/>
    <n v="68024486.599999994"/>
    <m/>
    <x v="4"/>
    <m/>
    <n v="0.12382508714697418"/>
    <n v="0.11866271538338687"/>
    <m/>
    <m/>
    <m/>
    <s v="кс-7 сивакинская_9998"/>
    <x v="1"/>
    <m/>
    <x v="0"/>
    <m/>
    <m/>
  </r>
  <r>
    <x v="14"/>
    <x v="0"/>
    <s v="КС-7 Сивакинская"/>
    <s v="СМР"/>
    <s v="велесстрой-монтаж"/>
    <x v="3"/>
    <m/>
    <m/>
    <m/>
    <m/>
    <m/>
    <m/>
    <m/>
    <s v="субподряд"/>
    <x v="3"/>
    <n v="0"/>
    <m/>
    <m/>
    <m/>
    <m/>
    <m/>
    <s v="кс-7 сивакинская_9998"/>
    <x v="1"/>
    <m/>
    <x v="0"/>
    <m/>
    <m/>
  </r>
  <r>
    <x v="14"/>
    <x v="0"/>
    <s v="КС-7 Сивакинская"/>
    <s v="СМР"/>
    <s v="велесстрой-монтаж"/>
    <x v="4"/>
    <m/>
    <m/>
    <m/>
    <m/>
    <m/>
    <n v="31115"/>
    <n v="24347837.946865905"/>
    <s v="субподряд"/>
    <x v="4"/>
    <m/>
    <n v="4.4320410286067133E-2"/>
    <n v="4.2472655199573023E-2"/>
    <m/>
    <m/>
    <m/>
    <s v="кс-7 сивакинская_9998"/>
    <x v="1"/>
    <m/>
    <x v="0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СводнаяТаблица6" cacheId="322" applyNumberFormats="0" applyBorderFormats="0" applyFontFormats="0" applyPatternFormats="0" applyAlignmentFormats="0" applyWidthHeightFormats="1" dataCaption="Значения" updatedVersion="6" minRefreshableVersion="3" itemPrintTitles="1" createdVersion="5" indent="0" compact="0" compactData="0" multipleFieldFilters="0" chartFormat="1">
  <location ref="A8:F10" firstHeaderRow="0" firstDataRow="1" firstDataCol="1" rowPageCount="2" colPageCount="1"/>
  <pivotFields count="27">
    <pivotField axis="axisPage" compact="0" outline="0" multipleItemSelectionAllowed="1" showAll="0" defaultSubtotal="0">
      <items count="72">
        <item m="1" x="33"/>
        <item m="1" x="42"/>
        <item m="1" x="51"/>
        <item m="1" x="61"/>
        <item m="1" x="15"/>
        <item m="1" x="23"/>
        <item m="1" x="38"/>
        <item m="1" x="47"/>
        <item m="1" x="56"/>
        <item m="1" x="66"/>
        <item m="1" x="19"/>
        <item m="1" x="27"/>
        <item m="1" x="34"/>
        <item m="1" x="43"/>
        <item m="1" x="52"/>
        <item m="1" x="62"/>
        <item m="1" x="16"/>
        <item m="1" x="24"/>
        <item m="1" x="39"/>
        <item m="1" x="48"/>
        <item m="1" x="57"/>
        <item m="1" x="67"/>
        <item m="1" x="20"/>
        <item m="1" x="28"/>
        <item m="1" x="35"/>
        <item m="1" x="44"/>
        <item m="1" x="53"/>
        <item m="1" x="63"/>
        <item m="1" x="17"/>
        <item m="1" x="25"/>
        <item m="1" x="40"/>
        <item m="1" x="49"/>
        <item m="1" x="58"/>
        <item m="1" x="68"/>
        <item m="1" x="21"/>
        <item m="1" x="29"/>
        <item m="1" x="36"/>
        <item m="1" x="45"/>
        <item m="1" x="31"/>
        <item m="1" x="71"/>
        <item m="1" x="60"/>
        <item m="1" x="54"/>
        <item m="1" x="64"/>
        <item m="1" x="18"/>
        <item m="1" x="26"/>
        <item m="1" x="41"/>
        <item m="1" x="50"/>
        <item m="1" x="59"/>
        <item m="1" x="69"/>
        <item h="1" m="1" x="32"/>
        <item m="1" x="22"/>
        <item m="1" x="30"/>
        <item m="1" x="37"/>
        <item m="1" x="46"/>
        <item h="1" m="1" x="55"/>
        <item h="1" m="1" x="65"/>
        <item h="1" x="0"/>
        <item h="1" x="1"/>
        <item h="1" x="2"/>
        <item h="1" x="3"/>
        <item h="1" x="4"/>
        <item h="1" x="5"/>
        <item h="1" x="6"/>
        <item h="1" x="7"/>
        <item h="1" m="1" x="70"/>
        <item h="1" x="8"/>
        <item h="1" x="9"/>
        <item x="10"/>
        <item h="1" x="11"/>
        <item h="1" x="12"/>
        <item h="1" x="13"/>
        <item h="1" x="14"/>
      </items>
    </pivotField>
    <pivotField axis="axisPage" compact="0" outline="0" multipleItemSelectionAllowed="1" showAll="0" defaultSubtotal="0">
      <items count="55">
        <item m="1" x="19"/>
        <item m="1" x="17"/>
        <item m="1" x="53"/>
        <item m="1" x="21"/>
        <item m="1" x="38"/>
        <item m="1" x="3"/>
        <item m="1" x="25"/>
        <item m="1" x="5"/>
        <item m="1" x="41"/>
        <item m="1" x="39"/>
        <item m="1" x="49"/>
        <item m="1" x="22"/>
        <item m="1" x="48"/>
        <item m="1" x="10"/>
        <item m="1" x="18"/>
        <item m="1" x="31"/>
        <item m="1" x="27"/>
        <item m="1" x="32"/>
        <item m="1" x="7"/>
        <item m="1" x="36"/>
        <item m="1" x="33"/>
        <item m="1" x="34"/>
        <item m="1" x="20"/>
        <item m="1" x="52"/>
        <item m="1" x="26"/>
        <item m="1" x="2"/>
        <item m="1" x="40"/>
        <item m="1" x="35"/>
        <item m="1" x="30"/>
        <item m="1" x="24"/>
        <item m="1" x="8"/>
        <item m="1" x="9"/>
        <item m="1" x="13"/>
        <item m="1" x="14"/>
        <item m="1" x="16"/>
        <item m="1" x="42"/>
        <item m="1" x="37"/>
        <item m="1" x="1"/>
        <item m="1" x="51"/>
        <item m="1" x="6"/>
        <item m="1" x="23"/>
        <item m="1" x="46"/>
        <item m="1" x="45"/>
        <item m="1" x="44"/>
        <item m="1" x="43"/>
        <item m="1" x="47"/>
        <item m="1" x="54"/>
        <item m="1" x="29"/>
        <item m="1" x="11"/>
        <item m="1" x="12"/>
        <item m="1" x="15"/>
        <item m="1" x="4"/>
        <item m="1" x="50"/>
        <item m="1" x="28"/>
        <item x="0"/>
      </items>
    </pivotField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numFmtId="3" outline="0" showAll="0" defaultSubtotal="0"/>
    <pivotField dataField="1" compact="0" outline="0" showAll="0" defaultSubtotal="0"/>
    <pivotField compact="0" outline="0" showAll="0" defaultSubtotal="0"/>
    <pivotField compact="0" outline="0" showAll="0" defaultSubtotal="0"/>
    <pivotField dataField="1" compact="0" outline="0" showAll="0"/>
    <pivotField dataField="1" compact="0" outline="0" showAll="0"/>
    <pivotField dataField="1" compact="0" outline="0" showAll="0" defaultSubtota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defaultSubtotal="0">
      <items count="29">
        <item m="1" x="22"/>
        <item x="6"/>
        <item m="1" x="27"/>
        <item x="0"/>
        <item x="4"/>
        <item m="1" x="19"/>
        <item m="1" x="13"/>
        <item m="1" x="28"/>
        <item m="1" x="17"/>
        <item m="1" x="21"/>
        <item m="1" x="11"/>
        <item m="1" x="24"/>
        <item m="1" x="23"/>
        <item x="3"/>
        <item m="1" x="25"/>
        <item m="1" x="15"/>
        <item x="8"/>
        <item m="1" x="18"/>
        <item x="7"/>
        <item m="1" x="26"/>
        <item x="2"/>
        <item m="1" x="16"/>
        <item m="1" x="20"/>
        <item x="1"/>
        <item m="1" x="10"/>
        <item m="1" x="14"/>
        <item x="5"/>
        <item m="1" x="12"/>
        <item m="1" x="9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</pivotFields>
  <rowFields count="1">
    <field x="22"/>
  </rowFields>
  <rowItems count="2">
    <i>
      <x v="23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2">
    <pageField fld="1" hier="-1"/>
    <pageField fld="0" hier="-1"/>
  </pageFields>
  <dataFields count="5">
    <dataField name="Сумма по полю Кол-во часов" fld="11" baseField="17" baseItem="0" numFmtId="295"/>
    <dataField name="Сумма по полю Стоимость" fld="12" baseField="12" baseItem="25" numFmtId="294"/>
    <dataField name="Сумма по полю % от проекта" fld="15" baseField="17" baseItem="8" numFmtId="10"/>
    <dataField name="Сумма по полю % от проекта (факт)" fld="16" baseField="17" baseItem="8" numFmtId="10"/>
    <dataField name="Сумма по полю % от итого" fld="17" baseField="12" baseItem="22" numFmtId="10"/>
  </dataFields>
  <formats count="25">
    <format dxfId="251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50">
      <pivotArea type="all" dataOnly="0" outline="0" fieldPosition="0"/>
    </format>
    <format dxfId="249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48">
      <pivotArea type="all" dataOnly="0" outline="0" fieldPosition="0"/>
    </format>
    <format dxfId="247">
      <pivotArea outline="0" collapsedLevelsAreSubtotals="1" fieldPosition="0"/>
    </format>
    <format dxfId="246">
      <pivotArea dataOnly="0" labelOnly="1" grandRow="1" outline="0" fieldPosition="0"/>
    </format>
    <format dxfId="24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4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43">
      <pivotArea field="5" grandRow="1" outline="0" collapsedLevelsAreSubtotals="1">
        <references count="1">
          <reference field="4294967294" count="1" selected="0">
            <x v="1"/>
          </reference>
        </references>
      </pivotArea>
    </format>
    <format dxfId="24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41">
      <pivotArea outline="0" fieldPosition="0">
        <references count="1">
          <reference field="4294967294" count="1">
            <x v="4"/>
          </reference>
        </references>
      </pivotArea>
    </format>
    <format dxfId="240">
      <pivotArea type="all" dataOnly="0" outline="0" fieldPosition="0"/>
    </format>
    <format dxfId="239">
      <pivotArea outline="0" collapsedLevelsAreSubtotals="1" fieldPosition="0"/>
    </format>
    <format dxfId="238">
      <pivotArea dataOnly="0" labelOnly="1" grandRow="1" outline="0" fieldPosition="0"/>
    </format>
    <format dxfId="237">
      <pivotArea dataOnly="0" labelOnly="1" outline="0" fieldPosition="0">
        <references count="1">
          <reference field="4294967294" count="2">
            <x v="1"/>
            <x v="4"/>
          </reference>
        </references>
      </pivotArea>
    </format>
    <format dxfId="236">
      <pivotArea outline="0" fieldPosition="0">
        <references count="1">
          <reference field="4294967294" count="1">
            <x v="1"/>
          </reference>
        </references>
      </pivotArea>
    </format>
    <format dxfId="235">
      <pivotArea outline="0" fieldPosition="0">
        <references count="1">
          <reference field="4294967294" count="1">
            <x v="0"/>
          </reference>
        </references>
      </pivotArea>
    </format>
    <format dxfId="234">
      <pivotArea outline="0" collapsedLevelsAreSubtotals="1" fieldPosition="0"/>
    </format>
    <format dxfId="233">
      <pivotArea dataOnly="0" labelOnly="1" grandRow="1" outline="0" fieldPosition="0"/>
    </format>
    <format dxfId="232">
      <pivotArea field="22" type="button" dataOnly="0" labelOnly="1" outline="0" axis="axisRow" fieldPosition="0"/>
    </format>
    <format dxfId="231">
      <pivotArea dataOnly="0" labelOnly="1" outline="0" fieldPosition="0">
        <references count="1">
          <reference field="4294967294" count="3">
            <x v="0"/>
            <x v="1"/>
            <x v="4"/>
          </reference>
        </references>
      </pivotArea>
    </format>
    <format dxfId="230">
      <pivotArea outline="0" fieldPosition="0">
        <references count="1">
          <reference field="4294967294" count="1">
            <x v="0"/>
          </reference>
        </references>
      </pivotArea>
    </format>
    <format dxfId="229">
      <pivotArea outline="0" fieldPosition="0">
        <references count="1">
          <reference field="4294967294" count="1">
            <x v="2"/>
          </reference>
        </references>
      </pivotArea>
    </format>
    <format dxfId="228">
      <pivotArea outline="0" fieldPosition="0">
        <references count="1">
          <reference field="4294967294" count="1">
            <x v="3"/>
          </reference>
        </references>
      </pivotArea>
    </format>
    <format dxfId="227">
      <pivotArea dataOnly="0" labelOnly="1" outline="0" fieldPosition="0">
        <references count="1">
          <reference field="4294967294" count="2">
            <x v="2"/>
            <x v="3"/>
          </reference>
        </references>
      </pivotArea>
    </format>
  </formats>
  <chartFormats count="15">
    <chartFormat chart="0" format="23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58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360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42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9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597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694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695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696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697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698">
      <pivotArea type="data" outline="0" fieldPosition="0">
        <references count="2">
          <reference field="4294967294" count="1" selected="0">
            <x v="0"/>
          </reference>
          <reference field="22" count="1" selected="0">
            <x v="23"/>
          </reference>
        </references>
      </pivotArea>
    </chartFormat>
    <chartFormat chart="0" format="699">
      <pivotArea type="data" outline="0" fieldPosition="0">
        <references count="2">
          <reference field="4294967294" count="1" selected="0">
            <x v="1"/>
          </reference>
          <reference field="22" count="1" selected="0">
            <x v="23"/>
          </reference>
        </references>
      </pivotArea>
    </chartFormat>
    <chartFormat chart="0" format="700">
      <pivotArea type="data" outline="0" fieldPosition="0">
        <references count="2">
          <reference field="4294967294" count="1" selected="0">
            <x v="2"/>
          </reference>
          <reference field="22" count="1" selected="0">
            <x v="23"/>
          </reference>
        </references>
      </pivotArea>
    </chartFormat>
    <chartFormat chart="0" format="701">
      <pivotArea type="data" outline="0" fieldPosition="0">
        <references count="2">
          <reference field="4294967294" count="1" selected="0">
            <x v="3"/>
          </reference>
          <reference field="22" count="1" selected="0">
            <x v="23"/>
          </reference>
        </references>
      </pivotArea>
    </chartFormat>
    <chartFormat chart="0" format="702">
      <pivotArea type="data" outline="0" fieldPosition="0">
        <references count="2">
          <reference field="4294967294" count="1" selected="0">
            <x v="4"/>
          </reference>
          <reference field="22" count="1" selected="0">
            <x v="2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0000000}" name="СводнаяТаблица6" cacheId="322" applyNumberFormats="0" applyBorderFormats="0" applyFontFormats="0" applyPatternFormats="0" applyAlignmentFormats="0" applyWidthHeightFormats="1" dataCaption="Значения" updatedVersion="6" minRefreshableVersion="3" itemPrintTitles="1" createdVersion="5" indent="0" compact="0" compactData="0" multipleFieldFilters="0">
  <location ref="A9:G13" firstHeaderRow="0" firstDataRow="1" firstDataCol="2" rowPageCount="3" colPageCount="1"/>
  <pivotFields count="27">
    <pivotField axis="axisPage" compact="0" outline="0" multipleItemSelectionAllowed="1" showAll="0" defaultSubtotal="0">
      <items count="72">
        <item m="1" x="33"/>
        <item m="1" x="42"/>
        <item m="1" x="51"/>
        <item m="1" x="61"/>
        <item m="1" x="15"/>
        <item m="1" x="23"/>
        <item m="1" x="38"/>
        <item m="1" x="47"/>
        <item m="1" x="56"/>
        <item m="1" x="66"/>
        <item m="1" x="19"/>
        <item m="1" x="27"/>
        <item m="1" x="34"/>
        <item m="1" x="43"/>
        <item m="1" x="52"/>
        <item m="1" x="62"/>
        <item m="1" x="16"/>
        <item m="1" x="24"/>
        <item m="1" x="39"/>
        <item m="1" x="48"/>
        <item m="1" x="57"/>
        <item m="1" x="67"/>
        <item m="1" x="20"/>
        <item m="1" x="28"/>
        <item m="1" x="35"/>
        <item m="1" x="44"/>
        <item m="1" x="53"/>
        <item m="1" x="63"/>
        <item m="1" x="17"/>
        <item m="1" x="25"/>
        <item m="1" x="40"/>
        <item m="1" x="49"/>
        <item m="1" x="58"/>
        <item m="1" x="68"/>
        <item m="1" x="21"/>
        <item m="1" x="29"/>
        <item m="1" x="36"/>
        <item m="1" x="45"/>
        <item m="1" x="31"/>
        <item m="1" x="71"/>
        <item m="1" x="60"/>
        <item m="1" x="54"/>
        <item m="1" x="64"/>
        <item m="1" x="18"/>
        <item m="1" x="26"/>
        <item m="1" x="41"/>
        <item m="1" x="50"/>
        <item m="1" x="59"/>
        <item m="1" x="69"/>
        <item h="1" m="1" x="32"/>
        <item m="1" x="22"/>
        <item m="1" x="30"/>
        <item m="1" x="37"/>
        <item m="1" x="46"/>
        <item m="1" x="55"/>
        <item h="1" m="1" x="65"/>
        <item h="1" x="0"/>
        <item h="1" x="1"/>
        <item h="1" x="2"/>
        <item h="1" x="3"/>
        <item h="1" x="4"/>
        <item h="1" x="5"/>
        <item h="1" x="6"/>
        <item h="1" x="7"/>
        <item h="1" m="1" x="70"/>
        <item x="8"/>
        <item x="9"/>
        <item x="10"/>
        <item h="1" x="11"/>
        <item h="1" x="12"/>
        <item h="1" x="13"/>
        <item h="1" x="14"/>
      </items>
    </pivotField>
    <pivotField axis="axisPage" compact="0" outline="0" multipleItemSelectionAllowed="1" showAll="0" defaultSubtotal="0">
      <items count="55">
        <item m="1" x="19"/>
        <item m="1" x="17"/>
        <item m="1" x="53"/>
        <item m="1" x="21"/>
        <item m="1" x="38"/>
        <item m="1" x="3"/>
        <item m="1" x="25"/>
        <item m="1" x="5"/>
        <item m="1" x="41"/>
        <item m="1" x="39"/>
        <item m="1" x="49"/>
        <item m="1" x="22"/>
        <item m="1" x="48"/>
        <item m="1" x="10"/>
        <item m="1" x="18"/>
        <item m="1" x="31"/>
        <item m="1" x="27"/>
        <item m="1" x="32"/>
        <item m="1" x="7"/>
        <item m="1" x="36"/>
        <item m="1" x="33"/>
        <item m="1" x="34"/>
        <item m="1" x="20"/>
        <item m="1" x="52"/>
        <item m="1" x="26"/>
        <item m="1" x="2"/>
        <item m="1" x="40"/>
        <item m="1" x="35"/>
        <item m="1" x="30"/>
        <item m="1" x="24"/>
        <item m="1" x="8"/>
        <item m="1" x="9"/>
        <item m="1" x="13"/>
        <item m="1" x="14"/>
        <item m="1" x="16"/>
        <item m="1" x="42"/>
        <item m="1" x="37"/>
        <item m="1" x="1"/>
        <item m="1" x="51"/>
        <item m="1" x="6"/>
        <item m="1" x="23"/>
        <item m="1" x="46"/>
        <item m="1" x="45"/>
        <item m="1" x="44"/>
        <item m="1" x="43"/>
        <item m="1" x="47"/>
        <item m="1" x="54"/>
        <item m="1" x="29"/>
        <item m="1" x="11"/>
        <item m="1" x="12"/>
        <item m="1" x="15"/>
        <item m="1" x="4"/>
        <item m="1" x="50"/>
        <item m="1" x="28"/>
        <item x="0"/>
      </items>
    </pivotField>
    <pivotField compact="0" outline="0" showAll="0"/>
    <pivotField compact="0" outline="0" showAll="0"/>
    <pivotField compact="0" outline="0" showAll="0"/>
    <pivotField axis="axisRow" compact="0" outline="0" showAll="0" defaultSubtotal="0">
      <items count="15">
        <item h="1" m="1" x="12"/>
        <item h="1" m="1" x="14"/>
        <item h="1" x="4"/>
        <item h="1" m="1" x="13"/>
        <item h="1" x="3"/>
        <item h="1" x="2"/>
        <item h="1" x="0"/>
        <item x="7"/>
        <item x="5"/>
        <item x="11"/>
        <item x="1"/>
        <item x="6"/>
        <item x="8"/>
        <item h="1" x="10"/>
        <item h="1" x="9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numFmtId="3" outline="0" showAll="0" defaultSubtotal="0"/>
    <pivotField dataField="1" compact="0" outline="0" showAll="0" defaultSubtotal="0"/>
    <pivotField compact="0" outline="0" showAll="0" defaultSubtotal="0"/>
    <pivotField axis="axisRow" compact="0" outline="0" showAll="0" defaultSubtotal="0">
      <items count="43">
        <item m="1" x="17"/>
        <item x="1"/>
        <item x="11"/>
        <item m="1" x="38"/>
        <item m="1" x="25"/>
        <item m="1" x="26"/>
        <item m="1" x="23"/>
        <item m="1" x="34"/>
        <item m="1" x="20"/>
        <item x="6"/>
        <item x="7"/>
        <item m="1" x="40"/>
        <item x="5"/>
        <item x="8"/>
        <item m="1" x="27"/>
        <item m="1" x="13"/>
        <item m="1" x="36"/>
        <item m="1" x="22"/>
        <item m="1" x="31"/>
        <item m="1" x="18"/>
        <item m="1" x="42"/>
        <item m="1" x="19"/>
        <item m="1" x="28"/>
        <item m="1" x="14"/>
        <item m="1" x="12"/>
        <item m="1" x="41"/>
        <item m="1" x="21"/>
        <item m="1" x="15"/>
        <item m="1" x="29"/>
        <item m="1" x="37"/>
        <item m="1" x="24"/>
        <item m="1" x="16"/>
        <item m="1" x="32"/>
        <item m="1" x="39"/>
        <item m="1" x="33"/>
        <item m="1" x="35"/>
        <item x="10"/>
        <item x="0"/>
        <item x="9"/>
        <item m="1" x="30"/>
        <item x="3"/>
        <item x="4"/>
        <item x="2"/>
      </items>
    </pivotField>
    <pivotField dataField="1" compact="0" outline="0" showAll="0"/>
    <pivotField dataField="1" compact="0" outline="0" showAll="0"/>
    <pivotField dataField="1" compact="0" outline="0" showAll="0" defaultSubtotal="0"/>
    <pivotField compact="0" outline="0" showAl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 defaultSubtotal="0"/>
    <pivotField axis="axisPage" compact="0" outline="0" multipleItemSelectionAllowed="1" showAll="0" defaultSubtotal="0">
      <items count="5">
        <item x="1"/>
        <item x="0"/>
        <item x="2"/>
        <item x="3"/>
        <item x="4"/>
      </items>
    </pivotField>
    <pivotField compact="0" outline="0" showAll="0" defaultSubtotal="0"/>
    <pivotField compact="0" outline="0" showAll="0" defaultSubtotal="0"/>
  </pivotFields>
  <rowFields count="2">
    <field x="5"/>
    <field x="14"/>
  </rowFields>
  <rowItems count="4">
    <i>
      <x v="8"/>
      <x v="12"/>
    </i>
    <i>
      <x v="9"/>
      <x v="2"/>
    </i>
    <i>
      <x v="10"/>
      <x v="1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3">
    <pageField fld="1" hier="-1"/>
    <pageField fld="0" hier="-1"/>
    <pageField fld="24" hier="-1"/>
  </pageFields>
  <dataFields count="5">
    <dataField name="Сумма по полю Кол-во часов" fld="11" baseField="12" baseItem="12" numFmtId="295"/>
    <dataField name="Сумма по полю Стоимость" fld="12" baseField="12" baseItem="25" numFmtId="294"/>
    <dataField name="Сумма по полю % от проекта" fld="15" baseField="12" baseItem="37" numFmtId="10"/>
    <dataField name="Сумма по полю % от проекта (факт)" fld="16" baseField="12" baseItem="13" numFmtId="10"/>
    <dataField name="Сумма по полю % от итого" fld="17" baseField="12" baseItem="13" numFmtId="10"/>
  </dataFields>
  <formats count="86">
    <format dxfId="22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25">
      <pivotArea type="all" dataOnly="0" outline="0" fieldPosition="0"/>
    </format>
    <format dxfId="22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23">
      <pivotArea type="all" dataOnly="0" outline="0" fieldPosition="0"/>
    </format>
    <format dxfId="222">
      <pivotArea outline="0" collapsedLevelsAreSubtotals="1" fieldPosition="0"/>
    </format>
    <format dxfId="221">
      <pivotArea dataOnly="0" labelOnly="1" grandRow="1" outline="0" fieldPosition="0"/>
    </format>
    <format dxfId="22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19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18">
      <pivotArea field="5" grandRow="1" outline="0" collapsedLevelsAreSubtotals="1" axis="axisRow" fieldPosition="0">
        <references count="1">
          <reference field="4294967294" count="1" selected="0">
            <x v="1"/>
          </reference>
        </references>
      </pivotArea>
    </format>
    <format dxfId="21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16">
      <pivotArea dataOnly="0" labelOnly="1" outline="0" fieldPosition="0">
        <references count="1">
          <reference field="5" count="3">
            <x v="0"/>
            <x v="1"/>
            <x v="3"/>
          </reference>
        </references>
      </pivotArea>
    </format>
    <format dxfId="215">
      <pivotArea outline="0" fieldPosition="0">
        <references count="1">
          <reference field="4294967294" count="1">
            <x v="4"/>
          </reference>
        </references>
      </pivotArea>
    </format>
    <format dxfId="214">
      <pivotArea type="all" dataOnly="0" outline="0" fieldPosition="0"/>
    </format>
    <format dxfId="213">
      <pivotArea outline="0" collapsedLevelsAreSubtotals="1" fieldPosition="0"/>
    </format>
    <format dxfId="212">
      <pivotArea dataOnly="0" labelOnly="1" outline="0" fieldPosition="0">
        <references count="1">
          <reference field="5" count="0"/>
        </references>
      </pivotArea>
    </format>
    <format dxfId="211">
      <pivotArea dataOnly="0" labelOnly="1" grandRow="1" outline="0" fieldPosition="0"/>
    </format>
    <format dxfId="210">
      <pivotArea dataOnly="0" labelOnly="1" outline="0" fieldPosition="0">
        <references count="1">
          <reference field="4294967294" count="2">
            <x v="1"/>
            <x v="4"/>
          </reference>
        </references>
      </pivotArea>
    </format>
    <format dxfId="209">
      <pivotArea outline="0" fieldPosition="0">
        <references count="1">
          <reference field="4294967294" count="1">
            <x v="1"/>
          </reference>
        </references>
      </pivotArea>
    </format>
    <format dxfId="208">
      <pivotArea dataOnly="0" labelOnly="1" outline="0" fieldPosition="0">
        <references count="1">
          <reference field="5" count="1">
            <x v="13"/>
          </reference>
        </references>
      </pivotArea>
    </format>
    <format dxfId="207">
      <pivotArea outline="0" collapsedLevelsAreSubtotals="1" fieldPosition="0">
        <references count="2">
          <reference field="5" count="1" selected="0">
            <x v="13"/>
          </reference>
          <reference field="14" count="10" selected="0">
            <x v="1"/>
            <x v="9"/>
            <x v="10"/>
            <x v="11"/>
            <x v="13"/>
            <x v="17"/>
            <x v="20"/>
            <x v="22"/>
            <x v="30"/>
            <x v="31"/>
          </reference>
        </references>
      </pivotArea>
    </format>
    <format dxfId="206">
      <pivotArea outline="0" collapsedLevelsAreSubtotals="1" fieldPosition="0">
        <references count="3">
          <reference field="4294967294" count="1" selected="0">
            <x v="0"/>
          </reference>
          <reference field="5" count="1" selected="0">
            <x v="13"/>
          </reference>
          <reference field="14" count="4" selected="0">
            <x v="9"/>
            <x v="11"/>
            <x v="20"/>
            <x v="31"/>
          </reference>
        </references>
      </pivotArea>
    </format>
    <format dxfId="205">
      <pivotArea dataOnly="0" labelOnly="1" outline="0" fieldPosition="0">
        <references count="1">
          <reference field="5" count="0"/>
        </references>
      </pivotArea>
    </format>
    <format dxfId="204">
      <pivotArea dataOnly="0" labelOnly="1" outline="0" fieldPosition="0">
        <references count="2">
          <reference field="5" count="1" selected="0">
            <x v="0"/>
          </reference>
          <reference field="14" count="1">
            <x v="4"/>
          </reference>
        </references>
      </pivotArea>
    </format>
    <format dxfId="203">
      <pivotArea dataOnly="0" labelOnly="1" outline="0" fieldPosition="0">
        <references count="2">
          <reference field="5" count="1" selected="0">
            <x v="1"/>
          </reference>
          <reference field="14" count="1">
            <x v="3"/>
          </reference>
        </references>
      </pivotArea>
    </format>
    <format dxfId="202">
      <pivotArea dataOnly="0" labelOnly="1" outline="0" fieldPosition="0">
        <references count="2">
          <reference field="5" count="1" selected="0">
            <x v="13"/>
          </reference>
          <reference field="14" count="1">
            <x v="31"/>
          </reference>
        </references>
      </pivotArea>
    </format>
    <format dxfId="201">
      <pivotArea outline="0" fieldPosition="0">
        <references count="3">
          <reference field="4294967294" count="2" selected="0">
            <x v="0"/>
            <x v="1"/>
          </reference>
          <reference field="5" count="3" selected="0">
            <x v="0"/>
            <x v="1"/>
            <x v="13"/>
          </reference>
          <reference field="14" count="11" selected="0">
            <x v="1"/>
            <x v="2"/>
            <x v="3"/>
            <x v="4"/>
            <x v="8"/>
            <x v="9"/>
            <x v="10"/>
            <x v="11"/>
            <x v="13"/>
            <x v="30"/>
            <x v="31"/>
          </reference>
        </references>
      </pivotArea>
    </format>
    <format dxfId="200">
      <pivotArea outline="0" fieldPosition="0">
        <references count="2">
          <reference field="5" count="2" selected="0">
            <x v="0"/>
            <x v="1"/>
          </reference>
          <reference field="14" count="2" selected="0">
            <x v="3"/>
            <x v="4"/>
          </reference>
        </references>
      </pivotArea>
    </format>
    <format dxfId="199">
      <pivotArea dataOnly="0" labelOnly="1" outline="0" fieldPosition="0">
        <references count="1">
          <reference field="5" count="2">
            <x v="0"/>
            <x v="1"/>
          </reference>
        </references>
      </pivotArea>
    </format>
    <format dxfId="198">
      <pivotArea dataOnly="0" labelOnly="1" outline="0" fieldPosition="0">
        <references count="2">
          <reference field="5" count="1" selected="0">
            <x v="0"/>
          </reference>
          <reference field="14" count="1">
            <x v="4"/>
          </reference>
        </references>
      </pivotArea>
    </format>
    <format dxfId="197">
      <pivotArea dataOnly="0" labelOnly="1" outline="0" fieldPosition="0">
        <references count="2">
          <reference field="5" count="1" selected="0">
            <x v="1"/>
          </reference>
          <reference field="14" count="1">
            <x v="3"/>
          </reference>
        </references>
      </pivotArea>
    </format>
    <format dxfId="196">
      <pivotArea outline="0" fieldPosition="0">
        <references count="3">
          <reference field="4294967294" count="1" selected="0">
            <x v="1"/>
          </reference>
          <reference field="5" count="1" selected="0">
            <x v="3"/>
          </reference>
          <reference field="14" count="1" selected="0">
            <x v="26"/>
          </reference>
        </references>
      </pivotArea>
    </format>
    <format dxfId="195">
      <pivotArea outline="0" fieldPosition="0">
        <references count="1">
          <reference field="4294967294" count="1">
            <x v="0"/>
          </reference>
        </references>
      </pivotArea>
    </format>
    <format dxfId="194">
      <pivotArea outline="0" fieldPosition="0">
        <references count="1">
          <reference field="4294967294" count="1">
            <x v="2"/>
          </reference>
        </references>
      </pivotArea>
    </format>
    <format dxfId="193">
      <pivotArea outline="0" fieldPosition="0">
        <references count="1">
          <reference field="4294967294" count="1">
            <x v="3"/>
          </reference>
        </references>
      </pivotArea>
    </format>
    <format dxfId="192">
      <pivotArea outline="0" collapsedLevelsAreSubtotals="1" fieldPosition="0"/>
    </format>
    <format dxfId="191">
      <pivotArea dataOnly="0" labelOnly="1" outline="0" fieldPosition="0">
        <references count="1">
          <reference field="5" count="0"/>
        </references>
      </pivotArea>
    </format>
    <format dxfId="190">
      <pivotArea dataOnly="0" labelOnly="1" grandRow="1" outline="0" fieldPosition="0"/>
    </format>
    <format dxfId="189">
      <pivotArea dataOnly="0" labelOnly="1" outline="0" fieldPosition="0">
        <references count="2">
          <reference field="5" count="1" selected="0">
            <x v="0"/>
          </reference>
          <reference field="14" count="1">
            <x v="33"/>
          </reference>
        </references>
      </pivotArea>
    </format>
    <format dxfId="188">
      <pivotArea dataOnly="0" labelOnly="1" outline="0" fieldPosition="0">
        <references count="2">
          <reference field="5" count="1" selected="0">
            <x v="1"/>
          </reference>
          <reference field="14" count="1">
            <x v="34"/>
          </reference>
        </references>
      </pivotArea>
    </format>
    <format dxfId="187">
      <pivotArea dataOnly="0" labelOnly="1" outline="0" fieldPosition="0">
        <references count="2">
          <reference field="5" count="1" selected="0">
            <x v="13"/>
          </reference>
          <reference field="14" count="1">
            <x v="36"/>
          </reference>
        </references>
      </pivotArea>
    </format>
    <format dxfId="186">
      <pivotArea dataOnly="0" labelOnly="1" outline="0" fieldPosition="0">
        <references count="2">
          <reference field="5" count="1" selected="0">
            <x v="3"/>
          </reference>
          <reference field="14" count="1">
            <x v="39"/>
          </reference>
        </references>
      </pivotArea>
    </format>
    <format dxfId="185">
      <pivotArea dataOnly="0" labelOnly="1" outline="0" fieldPosition="0">
        <references count="1">
          <reference field="4294967294" count="3">
            <x v="2"/>
            <x v="3"/>
            <x v="4"/>
          </reference>
        </references>
      </pivotArea>
    </format>
    <format dxfId="184">
      <pivotArea dataOnly="0" labelOnly="1" outline="0" fieldPosition="0">
        <references count="1">
          <reference field="14" count="0"/>
        </references>
      </pivotArea>
    </format>
    <format dxfId="183">
      <pivotArea outline="0" collapsedLevelsAreSubtotals="1" fieldPosition="0"/>
    </format>
    <format dxfId="182">
      <pivotArea dataOnly="0" labelOnly="1" grandRow="1" outline="0" fieldPosition="0"/>
    </format>
    <format dxfId="181">
      <pivotArea outline="0" fieldPosition="0">
        <references count="2">
          <reference field="5" count="0" selected="0"/>
          <reference field="14" count="8" selected="0">
            <x v="1"/>
            <x v="9"/>
            <x v="10"/>
            <x v="12"/>
            <x v="13"/>
            <x v="37"/>
            <x v="41"/>
            <x v="42"/>
          </reference>
        </references>
      </pivotArea>
    </format>
    <format dxfId="180">
      <pivotArea dataOnly="0" labelOnly="1" outline="0" fieldPosition="0">
        <references count="1">
          <reference field="5" count="0"/>
        </references>
      </pivotArea>
    </format>
    <format dxfId="179">
      <pivotArea dataOnly="0" labelOnly="1" outline="0" fieldPosition="0">
        <references count="2">
          <reference field="5" count="1" selected="0">
            <x v="2"/>
          </reference>
          <reference field="14" count="1">
            <x v="41"/>
          </reference>
        </references>
      </pivotArea>
    </format>
    <format dxfId="178">
      <pivotArea dataOnly="0" labelOnly="1" outline="0" fieldPosition="0">
        <references count="2">
          <reference field="5" count="1" selected="0">
            <x v="5"/>
          </reference>
          <reference field="14" count="1">
            <x v="42"/>
          </reference>
        </references>
      </pivotArea>
    </format>
    <format dxfId="177">
      <pivotArea dataOnly="0" labelOnly="1" outline="0" fieldPosition="0">
        <references count="2">
          <reference field="5" count="1" selected="0">
            <x v="6"/>
          </reference>
          <reference field="14" count="1">
            <x v="37"/>
          </reference>
        </references>
      </pivotArea>
    </format>
    <format dxfId="176">
      <pivotArea dataOnly="0" labelOnly="1" outline="0" fieldPosition="0">
        <references count="2">
          <reference field="5" count="1" selected="0">
            <x v="7"/>
          </reference>
          <reference field="14" count="1">
            <x v="10"/>
          </reference>
        </references>
      </pivotArea>
    </format>
    <format dxfId="175">
      <pivotArea dataOnly="0" labelOnly="1" outline="0" fieldPosition="0">
        <references count="2">
          <reference field="5" count="1" selected="0">
            <x v="8"/>
          </reference>
          <reference field="14" count="1">
            <x v="12"/>
          </reference>
        </references>
      </pivotArea>
    </format>
    <format dxfId="174">
      <pivotArea dataOnly="0" labelOnly="1" outline="0" fieldPosition="0">
        <references count="2">
          <reference field="5" count="1" selected="0">
            <x v="10"/>
          </reference>
          <reference field="14" count="1">
            <x v="1"/>
          </reference>
        </references>
      </pivotArea>
    </format>
    <format dxfId="173">
      <pivotArea dataOnly="0" labelOnly="1" outline="0" fieldPosition="0">
        <references count="2">
          <reference field="5" count="1" selected="0">
            <x v="11"/>
          </reference>
          <reference field="14" count="1">
            <x v="9"/>
          </reference>
        </references>
      </pivotArea>
    </format>
    <format dxfId="172">
      <pivotArea dataOnly="0" labelOnly="1" outline="0" fieldPosition="0">
        <references count="2">
          <reference field="5" count="1" selected="0">
            <x v="12"/>
          </reference>
          <reference field="14" count="1">
            <x v="13"/>
          </reference>
        </references>
      </pivotArea>
    </format>
    <format dxfId="171">
      <pivotArea dataOnly="0" labelOnly="1" outline="0" fieldPosition="0">
        <references count="1">
          <reference field="5" count="0"/>
        </references>
      </pivotArea>
    </format>
    <format dxfId="170">
      <pivotArea dataOnly="0" labelOnly="1" outline="0" fieldPosition="0">
        <references count="2">
          <reference field="5" count="1" selected="0">
            <x v="2"/>
          </reference>
          <reference field="14" count="1">
            <x v="41"/>
          </reference>
        </references>
      </pivotArea>
    </format>
    <format dxfId="169">
      <pivotArea dataOnly="0" labelOnly="1" outline="0" fieldPosition="0">
        <references count="2">
          <reference field="5" count="1" selected="0">
            <x v="5"/>
          </reference>
          <reference field="14" count="1">
            <x v="42"/>
          </reference>
        </references>
      </pivotArea>
    </format>
    <format dxfId="168">
      <pivotArea dataOnly="0" labelOnly="1" outline="0" fieldPosition="0">
        <references count="2">
          <reference field="5" count="1" selected="0">
            <x v="6"/>
          </reference>
          <reference field="14" count="1">
            <x v="37"/>
          </reference>
        </references>
      </pivotArea>
    </format>
    <format dxfId="167">
      <pivotArea dataOnly="0" labelOnly="1" outline="0" fieldPosition="0">
        <references count="2">
          <reference field="5" count="1" selected="0">
            <x v="7"/>
          </reference>
          <reference field="14" count="1">
            <x v="10"/>
          </reference>
        </references>
      </pivotArea>
    </format>
    <format dxfId="166">
      <pivotArea dataOnly="0" labelOnly="1" outline="0" fieldPosition="0">
        <references count="2">
          <reference field="5" count="1" selected="0">
            <x v="8"/>
          </reference>
          <reference field="14" count="1">
            <x v="12"/>
          </reference>
        </references>
      </pivotArea>
    </format>
    <format dxfId="165">
      <pivotArea dataOnly="0" labelOnly="1" outline="0" fieldPosition="0">
        <references count="2">
          <reference field="5" count="1" selected="0">
            <x v="10"/>
          </reference>
          <reference field="14" count="1">
            <x v="1"/>
          </reference>
        </references>
      </pivotArea>
    </format>
    <format dxfId="164">
      <pivotArea dataOnly="0" labelOnly="1" outline="0" fieldPosition="0">
        <references count="2">
          <reference field="5" count="1" selected="0">
            <x v="11"/>
          </reference>
          <reference field="14" count="1">
            <x v="9"/>
          </reference>
        </references>
      </pivotArea>
    </format>
    <format dxfId="163">
      <pivotArea dataOnly="0" labelOnly="1" outline="0" fieldPosition="0">
        <references count="2">
          <reference field="5" count="1" selected="0">
            <x v="12"/>
          </reference>
          <reference field="14" count="1">
            <x v="13"/>
          </reference>
        </references>
      </pivotArea>
    </format>
    <format dxfId="162">
      <pivotArea dataOnly="0" labelOnly="1" outline="0" fieldPosition="0">
        <references count="1">
          <reference field="5" count="0"/>
        </references>
      </pivotArea>
    </format>
    <format dxfId="161">
      <pivotArea dataOnly="0" labelOnly="1" outline="0" fieldPosition="0">
        <references count="2">
          <reference field="5" count="1" selected="0">
            <x v="2"/>
          </reference>
          <reference field="14" count="1">
            <x v="41"/>
          </reference>
        </references>
      </pivotArea>
    </format>
    <format dxfId="160">
      <pivotArea dataOnly="0" labelOnly="1" outline="0" fieldPosition="0">
        <references count="2">
          <reference field="5" count="1" selected="0">
            <x v="5"/>
          </reference>
          <reference field="14" count="1">
            <x v="42"/>
          </reference>
        </references>
      </pivotArea>
    </format>
    <format dxfId="159">
      <pivotArea dataOnly="0" labelOnly="1" outline="0" fieldPosition="0">
        <references count="2">
          <reference field="5" count="1" selected="0">
            <x v="6"/>
          </reference>
          <reference field="14" count="1">
            <x v="37"/>
          </reference>
        </references>
      </pivotArea>
    </format>
    <format dxfId="158">
      <pivotArea dataOnly="0" labelOnly="1" outline="0" fieldPosition="0">
        <references count="2">
          <reference field="5" count="1" selected="0">
            <x v="7"/>
          </reference>
          <reference field="14" count="1">
            <x v="10"/>
          </reference>
        </references>
      </pivotArea>
    </format>
    <format dxfId="157">
      <pivotArea dataOnly="0" labelOnly="1" outline="0" fieldPosition="0">
        <references count="2">
          <reference field="5" count="1" selected="0">
            <x v="8"/>
          </reference>
          <reference field="14" count="1">
            <x v="12"/>
          </reference>
        </references>
      </pivotArea>
    </format>
    <format dxfId="156">
      <pivotArea dataOnly="0" labelOnly="1" outline="0" fieldPosition="0">
        <references count="2">
          <reference field="5" count="1" selected="0">
            <x v="10"/>
          </reference>
          <reference field="14" count="1">
            <x v="1"/>
          </reference>
        </references>
      </pivotArea>
    </format>
    <format dxfId="155">
      <pivotArea dataOnly="0" labelOnly="1" outline="0" fieldPosition="0">
        <references count="2">
          <reference field="5" count="1" selected="0">
            <x v="11"/>
          </reference>
          <reference field="14" count="1">
            <x v="9"/>
          </reference>
        </references>
      </pivotArea>
    </format>
    <format dxfId="154">
      <pivotArea dataOnly="0" labelOnly="1" outline="0" fieldPosition="0">
        <references count="2">
          <reference field="5" count="1" selected="0">
            <x v="12"/>
          </reference>
          <reference field="14" count="1">
            <x v="13"/>
          </reference>
        </references>
      </pivotArea>
    </format>
    <format dxfId="153">
      <pivotArea outline="0" collapsedLevelsAreSubtotals="1" fieldPosition="0"/>
    </format>
    <format dxfId="152">
      <pivotArea outline="0" collapsedLevelsAreSubtotals="1" fieldPosition="0"/>
    </format>
    <format dxfId="151">
      <pivotArea outline="0" collapsedLevelsAreSubtotals="1" fieldPosition="0"/>
    </format>
    <format dxfId="150">
      <pivotArea dataOnly="0" labelOnly="1" outline="0" fieldPosition="0">
        <references count="1">
          <reference field="5" count="0"/>
        </references>
      </pivotArea>
    </format>
    <format dxfId="149">
      <pivotArea dataOnly="0" labelOnly="1" grandRow="1" outline="0" fieldPosition="0"/>
    </format>
    <format dxfId="148">
      <pivotArea dataOnly="0" labelOnly="1" outline="0" fieldPosition="0">
        <references count="2">
          <reference field="5" count="1" selected="0">
            <x v="2"/>
          </reference>
          <reference field="14" count="1">
            <x v="41"/>
          </reference>
        </references>
      </pivotArea>
    </format>
    <format dxfId="147">
      <pivotArea dataOnly="0" labelOnly="1" outline="0" fieldPosition="0">
        <references count="2">
          <reference field="5" count="1" selected="0">
            <x v="5"/>
          </reference>
          <reference field="14" count="1">
            <x v="42"/>
          </reference>
        </references>
      </pivotArea>
    </format>
    <format dxfId="146">
      <pivotArea dataOnly="0" labelOnly="1" outline="0" fieldPosition="0">
        <references count="2">
          <reference field="5" count="1" selected="0">
            <x v="6"/>
          </reference>
          <reference field="14" count="1">
            <x v="37"/>
          </reference>
        </references>
      </pivotArea>
    </format>
    <format dxfId="145">
      <pivotArea dataOnly="0" labelOnly="1" outline="0" fieldPosition="0">
        <references count="2">
          <reference field="5" count="1" selected="0">
            <x v="7"/>
          </reference>
          <reference field="14" count="1">
            <x v="10"/>
          </reference>
        </references>
      </pivotArea>
    </format>
    <format dxfId="144">
      <pivotArea dataOnly="0" labelOnly="1" outline="0" fieldPosition="0">
        <references count="2">
          <reference field="5" count="1" selected="0">
            <x v="8"/>
          </reference>
          <reference field="14" count="1">
            <x v="12"/>
          </reference>
        </references>
      </pivotArea>
    </format>
    <format dxfId="143">
      <pivotArea dataOnly="0" labelOnly="1" outline="0" fieldPosition="0">
        <references count="2">
          <reference field="5" count="1" selected="0">
            <x v="10"/>
          </reference>
          <reference field="14" count="1">
            <x v="1"/>
          </reference>
        </references>
      </pivotArea>
    </format>
    <format dxfId="142">
      <pivotArea dataOnly="0" labelOnly="1" outline="0" fieldPosition="0">
        <references count="2">
          <reference field="5" count="1" selected="0">
            <x v="11"/>
          </reference>
          <reference field="14" count="1">
            <x v="9"/>
          </reference>
        </references>
      </pivotArea>
    </format>
    <format dxfId="141">
      <pivotArea dataOnly="0" labelOnly="1" outline="0" fieldPosition="0">
        <references count="2">
          <reference field="5" count="1" selected="0">
            <x v="12"/>
          </reference>
          <reference field="14" count="1">
            <x v="13"/>
          </reference>
        </references>
      </pivotArea>
    </format>
  </formats>
  <chartFormats count="97">
    <chartFormat chart="0" format="23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58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360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422">
      <pivotArea type="data" outline="0" fieldPosition="0">
        <references count="3">
          <reference field="4294967294" count="1" selected="0">
            <x v="1"/>
          </reference>
          <reference field="5" count="1" selected="0">
            <x v="13"/>
          </reference>
          <reference field="14" count="1" selected="0">
            <x v="31"/>
          </reference>
        </references>
      </pivotArea>
    </chartFormat>
    <chartFormat chart="0" format="424">
      <pivotArea type="data" outline="0" fieldPosition="0">
        <references count="3">
          <reference field="4294967294" count="1" selected="0">
            <x v="4"/>
          </reference>
          <reference field="5" count="1" selected="0">
            <x v="13"/>
          </reference>
          <reference field="14" count="1" selected="0">
            <x v="31"/>
          </reference>
        </references>
      </pivotArea>
    </chartFormat>
    <chartFormat chart="0" format="42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32">
      <pivotArea type="data" outline="0" fieldPosition="0">
        <references count="3">
          <reference field="4294967294" count="1" selected="0">
            <x v="0"/>
          </reference>
          <reference field="5" count="1" selected="0">
            <x v="13"/>
          </reference>
          <reference field="14" count="1" selected="0">
            <x v="31"/>
          </reference>
        </references>
      </pivotArea>
    </chartFormat>
    <chartFormat chart="0" format="452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14" count="1" selected="0">
            <x v="4"/>
          </reference>
        </references>
      </pivotArea>
    </chartFormat>
    <chartFormat chart="0" format="453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14" count="1" selected="0">
            <x v="3"/>
          </reference>
        </references>
      </pivotArea>
    </chartFormat>
    <chartFormat chart="0" format="455">
      <pivotArea type="data" outline="0" fieldPosition="0">
        <references count="3">
          <reference field="4294967294" count="1" selected="0">
            <x v="1"/>
          </reference>
          <reference field="5" count="1" selected="0">
            <x v="0"/>
          </reference>
          <reference field="14" count="1" selected="0">
            <x v="4"/>
          </reference>
        </references>
      </pivotArea>
    </chartFormat>
    <chartFormat chart="0" format="456">
      <pivotArea type="data" outline="0" fieldPosition="0">
        <references count="3">
          <reference field="4294967294" count="1" selected="0">
            <x v="1"/>
          </reference>
          <reference field="5" count="1" selected="0">
            <x v="1"/>
          </reference>
          <reference field="14" count="1" selected="0">
            <x v="3"/>
          </reference>
        </references>
      </pivotArea>
    </chartFormat>
    <chartFormat chart="0" format="461">
      <pivotArea type="data" outline="0" fieldPosition="0">
        <references count="3">
          <reference field="4294967294" count="1" selected="0">
            <x v="4"/>
          </reference>
          <reference field="5" count="1" selected="0">
            <x v="0"/>
          </reference>
          <reference field="14" count="1" selected="0">
            <x v="4"/>
          </reference>
        </references>
      </pivotArea>
    </chartFormat>
    <chartFormat chart="0" format="462">
      <pivotArea type="data" outline="0" fieldPosition="0">
        <references count="3">
          <reference field="4294967294" count="1" selected="0">
            <x v="4"/>
          </reference>
          <reference field="5" count="1" selected="0">
            <x v="1"/>
          </reference>
          <reference field="14" count="1" selected="0">
            <x v="3"/>
          </reference>
        </references>
      </pivotArea>
    </chartFormat>
    <chartFormat chart="0" format="464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14" count="1" selected="0">
            <x v="26"/>
          </reference>
        </references>
      </pivotArea>
    </chartFormat>
    <chartFormat chart="0" format="465">
      <pivotArea type="data" outline="0" fieldPosition="0">
        <references count="3">
          <reference field="4294967294" count="1" selected="0">
            <x v="1"/>
          </reference>
          <reference field="5" count="1" selected="0">
            <x v="3"/>
          </reference>
          <reference field="14" count="1" selected="0">
            <x v="26"/>
          </reference>
        </references>
      </pivotArea>
    </chartFormat>
    <chartFormat chart="0" format="467">
      <pivotArea type="data" outline="0" fieldPosition="0">
        <references count="3">
          <reference field="4294967294" count="1" selected="0">
            <x v="4"/>
          </reference>
          <reference field="5" count="1" selected="0">
            <x v="3"/>
          </reference>
          <reference field="14" count="1" selected="0">
            <x v="26"/>
          </reference>
        </references>
      </pivotArea>
    </chartFormat>
    <chartFormat chart="0" format="468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14" count="1" selected="0">
            <x v="33"/>
          </reference>
        </references>
      </pivotArea>
    </chartFormat>
    <chartFormat chart="0" format="469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14" count="1" selected="0">
            <x v="34"/>
          </reference>
        </references>
      </pivotArea>
    </chartFormat>
    <chartFormat chart="0" format="470">
      <pivotArea type="data" outline="0" fieldPosition="0">
        <references count="3">
          <reference field="4294967294" count="1" selected="0">
            <x v="1"/>
          </reference>
          <reference field="5" count="1" selected="0">
            <x v="0"/>
          </reference>
          <reference field="14" count="1" selected="0">
            <x v="33"/>
          </reference>
        </references>
      </pivotArea>
    </chartFormat>
    <chartFormat chart="0" format="471">
      <pivotArea type="data" outline="0" fieldPosition="0">
        <references count="3">
          <reference field="4294967294" count="1" selected="0">
            <x v="1"/>
          </reference>
          <reference field="5" count="1" selected="0">
            <x v="1"/>
          </reference>
          <reference field="14" count="1" selected="0">
            <x v="34"/>
          </reference>
        </references>
      </pivotArea>
    </chartFormat>
    <chartFormat chart="0" format="474">
      <pivotArea type="data" outline="0" fieldPosition="0">
        <references count="3">
          <reference field="4294967294" count="1" selected="0">
            <x v="4"/>
          </reference>
          <reference field="5" count="1" selected="0">
            <x v="0"/>
          </reference>
          <reference field="14" count="1" selected="0">
            <x v="33"/>
          </reference>
        </references>
      </pivotArea>
    </chartFormat>
    <chartFormat chart="0" format="475">
      <pivotArea type="data" outline="0" fieldPosition="0">
        <references count="3">
          <reference field="4294967294" count="1" selected="0">
            <x v="4"/>
          </reference>
          <reference field="5" count="1" selected="0">
            <x v="1"/>
          </reference>
          <reference field="14" count="1" selected="0">
            <x v="34"/>
          </reference>
        </references>
      </pivotArea>
    </chartFormat>
    <chartFormat chart="0" format="485">
      <pivotArea type="data" outline="0" fieldPosition="0">
        <references count="3">
          <reference field="4294967294" count="1" selected="0">
            <x v="0"/>
          </reference>
          <reference field="5" count="1" selected="0">
            <x v="13"/>
          </reference>
          <reference field="14" count="1" selected="0">
            <x v="36"/>
          </reference>
        </references>
      </pivotArea>
    </chartFormat>
    <chartFormat chart="0" format="486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14" count="1" selected="0">
            <x v="39"/>
          </reference>
        </references>
      </pivotArea>
    </chartFormat>
    <chartFormat chart="0" format="490">
      <pivotArea type="data" outline="0" fieldPosition="0">
        <references count="3">
          <reference field="4294967294" count="1" selected="0">
            <x v="1"/>
          </reference>
          <reference field="5" count="1" selected="0">
            <x v="13"/>
          </reference>
          <reference field="14" count="1" selected="0">
            <x v="36"/>
          </reference>
        </references>
      </pivotArea>
    </chartFormat>
    <chartFormat chart="0" format="491">
      <pivotArea type="data" outline="0" fieldPosition="0">
        <references count="3">
          <reference field="4294967294" count="1" selected="0">
            <x v="1"/>
          </reference>
          <reference field="5" count="1" selected="0">
            <x v="3"/>
          </reference>
          <reference field="14" count="1" selected="0">
            <x v="39"/>
          </reference>
        </references>
      </pivotArea>
    </chartFormat>
    <chartFormat chart="0" format="500">
      <pivotArea type="data" outline="0" fieldPosition="0">
        <references count="3">
          <reference field="4294967294" count="1" selected="0">
            <x v="4"/>
          </reference>
          <reference field="5" count="1" selected="0">
            <x v="13"/>
          </reference>
          <reference field="14" count="1" selected="0">
            <x v="36"/>
          </reference>
        </references>
      </pivotArea>
    </chartFormat>
    <chartFormat chart="0" format="501">
      <pivotArea type="data" outline="0" fieldPosition="0">
        <references count="3">
          <reference field="4294967294" count="1" selected="0">
            <x v="4"/>
          </reference>
          <reference field="5" count="1" selected="0">
            <x v="3"/>
          </reference>
          <reference field="14" count="1" selected="0">
            <x v="39"/>
          </reference>
        </references>
      </pivotArea>
    </chartFormat>
    <chartFormat chart="0" format="528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533">
      <pivotArea type="data" outline="0" fieldPosition="0">
        <references count="3">
          <reference field="4294967294" count="1" selected="0">
            <x v="3"/>
          </reference>
          <reference field="5" count="1" selected="0">
            <x v="0"/>
          </reference>
          <reference field="14" count="1" selected="0">
            <x v="33"/>
          </reference>
        </references>
      </pivotArea>
    </chartFormat>
    <chartFormat chart="0" format="534">
      <pivotArea type="data" outline="0" fieldPosition="0">
        <references count="3">
          <reference field="4294967294" count="1" selected="0">
            <x v="3"/>
          </reference>
          <reference field="5" count="1" selected="0">
            <x v="1"/>
          </reference>
          <reference field="14" count="1" selected="0">
            <x v="34"/>
          </reference>
        </references>
      </pivotArea>
    </chartFormat>
    <chartFormat chart="0" format="542">
      <pivotArea type="data" outline="0" fieldPosition="0">
        <references count="3">
          <reference field="4294967294" count="1" selected="0">
            <x v="3"/>
          </reference>
          <reference field="5" count="1" selected="0">
            <x v="13"/>
          </reference>
          <reference field="14" count="1" selected="0">
            <x v="36"/>
          </reference>
        </references>
      </pivotArea>
    </chartFormat>
    <chartFormat chart="0" format="543">
      <pivotArea type="data" outline="0" fieldPosition="0">
        <references count="3">
          <reference field="4294967294" count="1" selected="0">
            <x v="3"/>
          </reference>
          <reference field="5" count="1" selected="0">
            <x v="3"/>
          </reference>
          <reference field="14" count="1" selected="0">
            <x v="39"/>
          </reference>
        </references>
      </pivotArea>
    </chartFormat>
    <chartFormat chart="0" format="550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554">
      <pivotArea type="data" outline="0" fieldPosition="0">
        <references count="3">
          <reference field="4294967294" count="1" selected="0">
            <x v="2"/>
          </reference>
          <reference field="5" count="1" selected="0">
            <x v="0"/>
          </reference>
          <reference field="14" count="1" selected="0">
            <x v="33"/>
          </reference>
        </references>
      </pivotArea>
    </chartFormat>
    <chartFormat chart="0" format="555">
      <pivotArea type="data" outline="0" fieldPosition="0">
        <references count="3">
          <reference field="4294967294" count="1" selected="0">
            <x v="2"/>
          </reference>
          <reference field="5" count="1" selected="0">
            <x v="1"/>
          </reference>
          <reference field="14" count="1" selected="0">
            <x v="34"/>
          </reference>
        </references>
      </pivotArea>
    </chartFormat>
    <chartFormat chart="0" format="563">
      <pivotArea type="data" outline="0" fieldPosition="0">
        <references count="3">
          <reference field="4294967294" count="1" selected="0">
            <x v="2"/>
          </reference>
          <reference field="5" count="1" selected="0">
            <x v="13"/>
          </reference>
          <reference field="14" count="1" selected="0">
            <x v="36"/>
          </reference>
        </references>
      </pivotArea>
    </chartFormat>
    <chartFormat chart="0" format="564">
      <pivotArea type="data" outline="0" fieldPosition="0">
        <references count="3">
          <reference field="4294967294" count="1" selected="0">
            <x v="2"/>
          </reference>
          <reference field="5" count="1" selected="0">
            <x v="3"/>
          </reference>
          <reference field="14" count="1" selected="0">
            <x v="39"/>
          </reference>
        </references>
      </pivotArea>
    </chartFormat>
    <chartFormat chart="0" format="58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82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583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58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620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14" count="1" selected="0">
            <x v="41"/>
          </reference>
        </references>
      </pivotArea>
    </chartFormat>
    <chartFormat chart="0" format="621">
      <pivotArea type="data" outline="0" fieldPosition="0">
        <references count="3">
          <reference field="4294967294" count="1" selected="0">
            <x v="0"/>
          </reference>
          <reference field="5" count="1" selected="0">
            <x v="5"/>
          </reference>
          <reference field="14" count="1" selected="0">
            <x v="42"/>
          </reference>
        </references>
      </pivotArea>
    </chartFormat>
    <chartFormat chart="0" format="622">
      <pivotArea type="data" outline="0" fieldPosition="0">
        <references count="3">
          <reference field="4294967294" count="1" selected="0">
            <x v="0"/>
          </reference>
          <reference field="5" count="1" selected="0">
            <x v="6"/>
          </reference>
          <reference field="14" count="1" selected="0">
            <x v="37"/>
          </reference>
        </references>
      </pivotArea>
    </chartFormat>
    <chartFormat chart="0" format="623">
      <pivotArea type="data" outline="0" fieldPosition="0">
        <references count="3">
          <reference field="4294967294" count="1" selected="0">
            <x v="0"/>
          </reference>
          <reference field="5" count="1" selected="0">
            <x v="7"/>
          </reference>
          <reference field="14" count="1" selected="0">
            <x v="10"/>
          </reference>
        </references>
      </pivotArea>
    </chartFormat>
    <chartFormat chart="0" format="624">
      <pivotArea type="data" outline="0" fieldPosition="0">
        <references count="3">
          <reference field="4294967294" count="1" selected="0">
            <x v="0"/>
          </reference>
          <reference field="5" count="1" selected="0">
            <x v="8"/>
          </reference>
          <reference field="14" count="1" selected="0">
            <x v="12"/>
          </reference>
        </references>
      </pivotArea>
    </chartFormat>
    <chartFormat chart="0" format="625">
      <pivotArea type="data" outline="0" fieldPosition="0">
        <references count="3">
          <reference field="4294967294" count="1" selected="0">
            <x v="0"/>
          </reference>
          <reference field="5" count="1" selected="0">
            <x v="10"/>
          </reference>
          <reference field="14" count="1" selected="0">
            <x v="1"/>
          </reference>
        </references>
      </pivotArea>
    </chartFormat>
    <chartFormat chart="0" format="626">
      <pivotArea type="data" outline="0" fieldPosition="0">
        <references count="3">
          <reference field="4294967294" count="1" selected="0">
            <x v="0"/>
          </reference>
          <reference field="5" count="1" selected="0">
            <x v="11"/>
          </reference>
          <reference field="14" count="1" selected="0">
            <x v="9"/>
          </reference>
        </references>
      </pivotArea>
    </chartFormat>
    <chartFormat chart="0" format="627">
      <pivotArea type="data" outline="0" fieldPosition="0">
        <references count="3">
          <reference field="4294967294" count="1" selected="0">
            <x v="0"/>
          </reference>
          <reference field="5" count="1" selected="0">
            <x v="12"/>
          </reference>
          <reference field="14" count="1" selected="0">
            <x v="13"/>
          </reference>
        </references>
      </pivotArea>
    </chartFormat>
    <chartFormat chart="0" format="628">
      <pivotArea type="data" outline="0" fieldPosition="0">
        <references count="3">
          <reference field="4294967294" count="1" selected="0">
            <x v="1"/>
          </reference>
          <reference field="5" count="1" selected="0">
            <x v="2"/>
          </reference>
          <reference field="14" count="1" selected="0">
            <x v="41"/>
          </reference>
        </references>
      </pivotArea>
    </chartFormat>
    <chartFormat chart="0" format="629">
      <pivotArea type="data" outline="0" fieldPosition="0">
        <references count="3">
          <reference field="4294967294" count="1" selected="0">
            <x v="1"/>
          </reference>
          <reference field="5" count="1" selected="0">
            <x v="5"/>
          </reference>
          <reference field="14" count="1" selected="0">
            <x v="42"/>
          </reference>
        </references>
      </pivotArea>
    </chartFormat>
    <chartFormat chart="0" format="630">
      <pivotArea type="data" outline="0" fieldPosition="0">
        <references count="3">
          <reference field="4294967294" count="1" selected="0">
            <x v="1"/>
          </reference>
          <reference field="5" count="1" selected="0">
            <x v="6"/>
          </reference>
          <reference field="14" count="1" selected="0">
            <x v="37"/>
          </reference>
        </references>
      </pivotArea>
    </chartFormat>
    <chartFormat chart="0" format="631">
      <pivotArea type="data" outline="0" fieldPosition="0">
        <references count="3">
          <reference field="4294967294" count="1" selected="0">
            <x v="1"/>
          </reference>
          <reference field="5" count="1" selected="0">
            <x v="7"/>
          </reference>
          <reference field="14" count="1" selected="0">
            <x v="10"/>
          </reference>
        </references>
      </pivotArea>
    </chartFormat>
    <chartFormat chart="0" format="632">
      <pivotArea type="data" outline="0" fieldPosition="0">
        <references count="3">
          <reference field="4294967294" count="1" selected="0">
            <x v="1"/>
          </reference>
          <reference field="5" count="1" selected="0">
            <x v="8"/>
          </reference>
          <reference field="14" count="1" selected="0">
            <x v="12"/>
          </reference>
        </references>
      </pivotArea>
    </chartFormat>
    <chartFormat chart="0" format="633">
      <pivotArea type="data" outline="0" fieldPosition="0">
        <references count="3">
          <reference field="4294967294" count="1" selected="0">
            <x v="1"/>
          </reference>
          <reference field="5" count="1" selected="0">
            <x v="10"/>
          </reference>
          <reference field="14" count="1" selected="0">
            <x v="1"/>
          </reference>
        </references>
      </pivotArea>
    </chartFormat>
    <chartFormat chart="0" format="634">
      <pivotArea type="data" outline="0" fieldPosition="0">
        <references count="3">
          <reference field="4294967294" count="1" selected="0">
            <x v="1"/>
          </reference>
          <reference field="5" count="1" selected="0">
            <x v="11"/>
          </reference>
          <reference field="14" count="1" selected="0">
            <x v="9"/>
          </reference>
        </references>
      </pivotArea>
    </chartFormat>
    <chartFormat chart="0" format="635">
      <pivotArea type="data" outline="0" fieldPosition="0">
        <references count="3">
          <reference field="4294967294" count="1" selected="0">
            <x v="1"/>
          </reference>
          <reference field="5" count="1" selected="0">
            <x v="12"/>
          </reference>
          <reference field="14" count="1" selected="0">
            <x v="13"/>
          </reference>
        </references>
      </pivotArea>
    </chartFormat>
    <chartFormat chart="0" format="636">
      <pivotArea type="data" outline="0" fieldPosition="0">
        <references count="3">
          <reference field="4294967294" count="1" selected="0">
            <x v="2"/>
          </reference>
          <reference field="5" count="1" selected="0">
            <x v="2"/>
          </reference>
          <reference field="14" count="1" selected="0">
            <x v="41"/>
          </reference>
        </references>
      </pivotArea>
    </chartFormat>
    <chartFormat chart="0" format="637">
      <pivotArea type="data" outline="0" fieldPosition="0">
        <references count="3">
          <reference field="4294967294" count="1" selected="0">
            <x v="2"/>
          </reference>
          <reference field="5" count="1" selected="0">
            <x v="5"/>
          </reference>
          <reference field="14" count="1" selected="0">
            <x v="42"/>
          </reference>
        </references>
      </pivotArea>
    </chartFormat>
    <chartFormat chart="0" format="638">
      <pivotArea type="data" outline="0" fieldPosition="0">
        <references count="3">
          <reference field="4294967294" count="1" selected="0">
            <x v="2"/>
          </reference>
          <reference field="5" count="1" selected="0">
            <x v="6"/>
          </reference>
          <reference field="14" count="1" selected="0">
            <x v="37"/>
          </reference>
        </references>
      </pivotArea>
    </chartFormat>
    <chartFormat chart="0" format="639">
      <pivotArea type="data" outline="0" fieldPosition="0">
        <references count="3">
          <reference field="4294967294" count="1" selected="0">
            <x v="2"/>
          </reference>
          <reference field="5" count="1" selected="0">
            <x v="7"/>
          </reference>
          <reference field="14" count="1" selected="0">
            <x v="10"/>
          </reference>
        </references>
      </pivotArea>
    </chartFormat>
    <chartFormat chart="0" format="640">
      <pivotArea type="data" outline="0" fieldPosition="0">
        <references count="3">
          <reference field="4294967294" count="1" selected="0">
            <x v="2"/>
          </reference>
          <reference field="5" count="1" selected="0">
            <x v="8"/>
          </reference>
          <reference field="14" count="1" selected="0">
            <x v="12"/>
          </reference>
        </references>
      </pivotArea>
    </chartFormat>
    <chartFormat chart="0" format="641">
      <pivotArea type="data" outline="0" fieldPosition="0">
        <references count="3">
          <reference field="4294967294" count="1" selected="0">
            <x v="2"/>
          </reference>
          <reference field="5" count="1" selected="0">
            <x v="10"/>
          </reference>
          <reference field="14" count="1" selected="0">
            <x v="1"/>
          </reference>
        </references>
      </pivotArea>
    </chartFormat>
    <chartFormat chart="0" format="642">
      <pivotArea type="data" outline="0" fieldPosition="0">
        <references count="3">
          <reference field="4294967294" count="1" selected="0">
            <x v="2"/>
          </reference>
          <reference field="5" count="1" selected="0">
            <x v="11"/>
          </reference>
          <reference field="14" count="1" selected="0">
            <x v="9"/>
          </reference>
        </references>
      </pivotArea>
    </chartFormat>
    <chartFormat chart="0" format="643">
      <pivotArea type="data" outline="0" fieldPosition="0">
        <references count="3">
          <reference field="4294967294" count="1" selected="0">
            <x v="2"/>
          </reference>
          <reference field="5" count="1" selected="0">
            <x v="12"/>
          </reference>
          <reference field="14" count="1" selected="0">
            <x v="13"/>
          </reference>
        </references>
      </pivotArea>
    </chartFormat>
    <chartFormat chart="0" format="644">
      <pivotArea type="data" outline="0" fieldPosition="0">
        <references count="3">
          <reference field="4294967294" count="1" selected="0">
            <x v="3"/>
          </reference>
          <reference field="5" count="1" selected="0">
            <x v="2"/>
          </reference>
          <reference field="14" count="1" selected="0">
            <x v="41"/>
          </reference>
        </references>
      </pivotArea>
    </chartFormat>
    <chartFormat chart="0" format="645">
      <pivotArea type="data" outline="0" fieldPosition="0">
        <references count="3">
          <reference field="4294967294" count="1" selected="0">
            <x v="3"/>
          </reference>
          <reference field="5" count="1" selected="0">
            <x v="5"/>
          </reference>
          <reference field="14" count="1" selected="0">
            <x v="42"/>
          </reference>
        </references>
      </pivotArea>
    </chartFormat>
    <chartFormat chart="0" format="646">
      <pivotArea type="data" outline="0" fieldPosition="0">
        <references count="3">
          <reference field="4294967294" count="1" selected="0">
            <x v="3"/>
          </reference>
          <reference field="5" count="1" selected="0">
            <x v="6"/>
          </reference>
          <reference field="14" count="1" selected="0">
            <x v="37"/>
          </reference>
        </references>
      </pivotArea>
    </chartFormat>
    <chartFormat chart="0" format="647">
      <pivotArea type="data" outline="0" fieldPosition="0">
        <references count="3">
          <reference field="4294967294" count="1" selected="0">
            <x v="3"/>
          </reference>
          <reference field="5" count="1" selected="0">
            <x v="7"/>
          </reference>
          <reference field="14" count="1" selected="0">
            <x v="10"/>
          </reference>
        </references>
      </pivotArea>
    </chartFormat>
    <chartFormat chart="0" format="648">
      <pivotArea type="data" outline="0" fieldPosition="0">
        <references count="3">
          <reference field="4294967294" count="1" selected="0">
            <x v="3"/>
          </reference>
          <reference field="5" count="1" selected="0">
            <x v="8"/>
          </reference>
          <reference field="14" count="1" selected="0">
            <x v="12"/>
          </reference>
        </references>
      </pivotArea>
    </chartFormat>
    <chartFormat chart="0" format="649">
      <pivotArea type="data" outline="0" fieldPosition="0">
        <references count="3">
          <reference field="4294967294" count="1" selected="0">
            <x v="3"/>
          </reference>
          <reference field="5" count="1" selected="0">
            <x v="10"/>
          </reference>
          <reference field="14" count="1" selected="0">
            <x v="1"/>
          </reference>
        </references>
      </pivotArea>
    </chartFormat>
    <chartFormat chart="0" format="650">
      <pivotArea type="data" outline="0" fieldPosition="0">
        <references count="3">
          <reference field="4294967294" count="1" selected="0">
            <x v="3"/>
          </reference>
          <reference field="5" count="1" selected="0">
            <x v="11"/>
          </reference>
          <reference field="14" count="1" selected="0">
            <x v="9"/>
          </reference>
        </references>
      </pivotArea>
    </chartFormat>
    <chartFormat chart="0" format="651">
      <pivotArea type="data" outline="0" fieldPosition="0">
        <references count="3">
          <reference field="4294967294" count="1" selected="0">
            <x v="3"/>
          </reference>
          <reference field="5" count="1" selected="0">
            <x v="12"/>
          </reference>
          <reference field="14" count="1" selected="0">
            <x v="13"/>
          </reference>
        </references>
      </pivotArea>
    </chartFormat>
    <chartFormat chart="0" format="652">
      <pivotArea type="data" outline="0" fieldPosition="0">
        <references count="3">
          <reference field="4294967294" count="1" selected="0">
            <x v="4"/>
          </reference>
          <reference field="5" count="1" selected="0">
            <x v="2"/>
          </reference>
          <reference field="14" count="1" selected="0">
            <x v="41"/>
          </reference>
        </references>
      </pivotArea>
    </chartFormat>
    <chartFormat chart="0" format="653">
      <pivotArea type="data" outline="0" fieldPosition="0">
        <references count="3">
          <reference field="4294967294" count="1" selected="0">
            <x v="4"/>
          </reference>
          <reference field="5" count="1" selected="0">
            <x v="5"/>
          </reference>
          <reference field="14" count="1" selected="0">
            <x v="42"/>
          </reference>
        </references>
      </pivotArea>
    </chartFormat>
    <chartFormat chart="0" format="654">
      <pivotArea type="data" outline="0" fieldPosition="0">
        <references count="3">
          <reference field="4294967294" count="1" selected="0">
            <x v="4"/>
          </reference>
          <reference field="5" count="1" selected="0">
            <x v="6"/>
          </reference>
          <reference field="14" count="1" selected="0">
            <x v="37"/>
          </reference>
        </references>
      </pivotArea>
    </chartFormat>
    <chartFormat chart="0" format="655">
      <pivotArea type="data" outline="0" fieldPosition="0">
        <references count="3">
          <reference field="4294967294" count="1" selected="0">
            <x v="4"/>
          </reference>
          <reference field="5" count="1" selected="0">
            <x v="7"/>
          </reference>
          <reference field="14" count="1" selected="0">
            <x v="10"/>
          </reference>
        </references>
      </pivotArea>
    </chartFormat>
    <chartFormat chart="0" format="656">
      <pivotArea type="data" outline="0" fieldPosition="0">
        <references count="3">
          <reference field="4294967294" count="1" selected="0">
            <x v="4"/>
          </reference>
          <reference field="5" count="1" selected="0">
            <x v="8"/>
          </reference>
          <reference field="14" count="1" selected="0">
            <x v="12"/>
          </reference>
        </references>
      </pivotArea>
    </chartFormat>
    <chartFormat chart="0" format="657">
      <pivotArea type="data" outline="0" fieldPosition="0">
        <references count="3">
          <reference field="4294967294" count="1" selected="0">
            <x v="4"/>
          </reference>
          <reference field="5" count="1" selected="0">
            <x v="10"/>
          </reference>
          <reference field="14" count="1" selected="0">
            <x v="1"/>
          </reference>
        </references>
      </pivotArea>
    </chartFormat>
    <chartFormat chart="0" format="658">
      <pivotArea type="data" outline="0" fieldPosition="0">
        <references count="3">
          <reference field="4294967294" count="1" selected="0">
            <x v="4"/>
          </reference>
          <reference field="5" count="1" selected="0">
            <x v="11"/>
          </reference>
          <reference field="14" count="1" selected="0">
            <x v="9"/>
          </reference>
        </references>
      </pivotArea>
    </chartFormat>
    <chartFormat chart="0" format="659">
      <pivotArea type="data" outline="0" fieldPosition="0">
        <references count="3">
          <reference field="4294967294" count="1" selected="0">
            <x v="4"/>
          </reference>
          <reference field="5" count="1" selected="0">
            <x v="12"/>
          </reference>
          <reference field="14" count="1" selected="0">
            <x v="13"/>
          </reference>
        </references>
      </pivotArea>
    </chartFormat>
    <chartFormat chart="0" format="660">
      <pivotArea type="data" outline="0" fieldPosition="0">
        <references count="3">
          <reference field="4294967294" count="1" selected="0">
            <x v="0"/>
          </reference>
          <reference field="5" count="1" selected="0">
            <x v="14"/>
          </reference>
          <reference field="14" count="1" selected="0">
            <x v="38"/>
          </reference>
        </references>
      </pivotArea>
    </chartFormat>
    <chartFormat chart="0" format="661">
      <pivotArea type="data" outline="0" fieldPosition="0">
        <references count="3">
          <reference field="4294967294" count="1" selected="0">
            <x v="0"/>
          </reference>
          <reference field="5" count="1" selected="0">
            <x v="9"/>
          </reference>
          <reference field="14" count="1" selected="0">
            <x v="2"/>
          </reference>
        </references>
      </pivotArea>
    </chartFormat>
    <chartFormat chart="0" format="662">
      <pivotArea type="data" outline="0" fieldPosition="0">
        <references count="3">
          <reference field="4294967294" count="1" selected="0">
            <x v="1"/>
          </reference>
          <reference field="5" count="1" selected="0">
            <x v="14"/>
          </reference>
          <reference field="14" count="1" selected="0">
            <x v="38"/>
          </reference>
        </references>
      </pivotArea>
    </chartFormat>
    <chartFormat chart="0" format="663">
      <pivotArea type="data" outline="0" fieldPosition="0">
        <references count="3">
          <reference field="4294967294" count="1" selected="0">
            <x v="1"/>
          </reference>
          <reference field="5" count="1" selected="0">
            <x v="9"/>
          </reference>
          <reference field="14" count="1" selected="0">
            <x v="2"/>
          </reference>
        </references>
      </pivotArea>
    </chartFormat>
    <chartFormat chart="0" format="664">
      <pivotArea type="data" outline="0" fieldPosition="0">
        <references count="3">
          <reference field="4294967294" count="1" selected="0">
            <x v="2"/>
          </reference>
          <reference field="5" count="1" selected="0">
            <x v="14"/>
          </reference>
          <reference field="14" count="1" selected="0">
            <x v="38"/>
          </reference>
        </references>
      </pivotArea>
    </chartFormat>
    <chartFormat chart="0" format="665">
      <pivotArea type="data" outline="0" fieldPosition="0">
        <references count="3">
          <reference field="4294967294" count="1" selected="0">
            <x v="2"/>
          </reference>
          <reference field="5" count="1" selected="0">
            <x v="9"/>
          </reference>
          <reference field="14" count="1" selected="0">
            <x v="2"/>
          </reference>
        </references>
      </pivotArea>
    </chartFormat>
    <chartFormat chart="0" format="666">
      <pivotArea type="data" outline="0" fieldPosition="0">
        <references count="3">
          <reference field="4294967294" count="1" selected="0">
            <x v="3"/>
          </reference>
          <reference field="5" count="1" selected="0">
            <x v="14"/>
          </reference>
          <reference field="14" count="1" selected="0">
            <x v="38"/>
          </reference>
        </references>
      </pivotArea>
    </chartFormat>
    <chartFormat chart="0" format="667">
      <pivotArea type="data" outline="0" fieldPosition="0">
        <references count="3">
          <reference field="4294967294" count="1" selected="0">
            <x v="3"/>
          </reference>
          <reference field="5" count="1" selected="0">
            <x v="9"/>
          </reference>
          <reference field="14" count="1" selected="0">
            <x v="2"/>
          </reference>
        </references>
      </pivotArea>
    </chartFormat>
    <chartFormat chart="0" format="668">
      <pivotArea type="data" outline="0" fieldPosition="0">
        <references count="3">
          <reference field="4294967294" count="1" selected="0">
            <x v="4"/>
          </reference>
          <reference field="5" count="1" selected="0">
            <x v="14"/>
          </reference>
          <reference field="14" count="1" selected="0">
            <x v="38"/>
          </reference>
        </references>
      </pivotArea>
    </chartFormat>
    <chartFormat chart="0" format="669">
      <pivotArea type="data" outline="0" fieldPosition="0">
        <references count="3">
          <reference field="4294967294" count="1" selected="0">
            <x v="4"/>
          </reference>
          <reference field="5" count="1" selected="0">
            <x v="9"/>
          </reference>
          <reference field="14" count="1" selected="0">
            <x v="2"/>
          </reference>
        </references>
      </pivotArea>
    </chartFormat>
    <chartFormat chart="0" format="670">
      <pivotArea type="data" outline="0" fieldPosition="0">
        <references count="3">
          <reference field="4294967294" count="1" selected="0">
            <x v="0"/>
          </reference>
          <reference field="5" count="1" selected="0">
            <x v="4"/>
          </reference>
          <reference field="14" count="1" selected="0">
            <x v="40"/>
          </reference>
        </references>
      </pivotArea>
    </chartFormat>
    <chartFormat chart="0" format="671">
      <pivotArea type="data" outline="0" fieldPosition="0">
        <references count="3">
          <reference field="4294967294" count="1" selected="0">
            <x v="1"/>
          </reference>
          <reference field="5" count="1" selected="0">
            <x v="4"/>
          </reference>
          <reference field="14" count="1" selected="0">
            <x v="40"/>
          </reference>
        </references>
      </pivotArea>
    </chartFormat>
    <chartFormat chart="0" format="672">
      <pivotArea type="data" outline="0" fieldPosition="0">
        <references count="3">
          <reference field="4294967294" count="1" selected="0">
            <x v="2"/>
          </reference>
          <reference field="5" count="1" selected="0">
            <x v="4"/>
          </reference>
          <reference field="14" count="1" selected="0">
            <x v="40"/>
          </reference>
        </references>
      </pivotArea>
    </chartFormat>
    <chartFormat chart="0" format="673">
      <pivotArea type="data" outline="0" fieldPosition="0">
        <references count="3">
          <reference field="4294967294" count="1" selected="0">
            <x v="3"/>
          </reference>
          <reference field="5" count="1" selected="0">
            <x v="4"/>
          </reference>
          <reference field="14" count="1" selected="0">
            <x v="40"/>
          </reference>
        </references>
      </pivotArea>
    </chartFormat>
    <chartFormat chart="0" format="674">
      <pivotArea type="data" outline="0" fieldPosition="0">
        <references count="3">
          <reference field="4294967294" count="1" selected="0">
            <x v="4"/>
          </reference>
          <reference field="5" count="1" selected="0">
            <x v="4"/>
          </reference>
          <reference field="14" count="1" selected="0">
            <x v="4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СводнаяТаблица2" cacheId="322" applyNumberFormats="0" applyBorderFormats="0" applyFontFormats="0" applyPatternFormats="0" applyAlignmentFormats="0" applyWidthHeightFormats="1" dataCaption="Значения" updatedVersion="6" minRefreshableVersion="3" itemPrintTitles="1" createdVersion="5" indent="0" outline="1" outlineData="1" multipleFieldFilters="0">
  <location ref="A4:E22" firstHeaderRow="1" firstDataRow="3" firstDataCol="1"/>
  <pivotFields count="27">
    <pivotField axis="axisRow" numFmtId="280" showAll="0" defaultSubtotal="0">
      <items count="72">
        <item m="1" x="57"/>
        <item m="1" x="67"/>
        <item m="1" x="20"/>
        <item m="1" x="28"/>
        <item m="1" x="35"/>
        <item m="1" x="44"/>
        <item m="1" x="53"/>
        <item m="1" x="63"/>
        <item m="1" x="17"/>
        <item m="1" x="25"/>
        <item m="1" x="40"/>
        <item m="1" x="49"/>
        <item m="1" x="58"/>
        <item m="1" x="16"/>
        <item m="1" x="24"/>
        <item m="1" x="39"/>
        <item m="1" x="48"/>
        <item m="1" x="23"/>
        <item m="1" x="38"/>
        <item m="1" x="47"/>
        <item m="1" x="56"/>
        <item m="1" x="66"/>
        <item m="1" x="19"/>
        <item m="1" x="27"/>
        <item m="1" x="34"/>
        <item m="1" x="43"/>
        <item m="1" x="52"/>
        <item m="1" x="62"/>
        <item m="1" x="33"/>
        <item m="1" x="42"/>
        <item m="1" x="51"/>
        <item m="1" x="61"/>
        <item m="1" x="15"/>
        <item m="1" x="68"/>
        <item m="1" x="21"/>
        <item m="1" x="29"/>
        <item m="1" x="36"/>
        <item m="1" x="45"/>
        <item m="1" x="31"/>
        <item m="1" x="71"/>
        <item m="1" x="60"/>
        <item m="1" x="54"/>
        <item m="1" x="64"/>
        <item m="1" x="18"/>
        <item m="1" x="26"/>
        <item m="1" x="41"/>
        <item m="1" x="50"/>
        <item m="1" x="59"/>
        <item m="1" x="69"/>
        <item m="1" x="32"/>
        <item m="1" x="22"/>
        <item m="1" x="30"/>
        <item m="1" x="37"/>
        <item m="1" x="46"/>
        <item m="1" x="55"/>
        <item m="1" x="65"/>
        <item x="0"/>
        <item x="1"/>
        <item x="2"/>
        <item x="3"/>
        <item x="4"/>
        <item x="5"/>
        <item x="6"/>
        <item x="7"/>
        <item m="1" x="70"/>
        <item x="8"/>
        <item x="9"/>
        <item x="10"/>
        <item x="11"/>
        <item x="12"/>
        <item x="13"/>
        <item x="14"/>
      </items>
    </pivotField>
    <pivotField showAll="0" defaultSubtotal="0"/>
    <pivotField showAll="0"/>
    <pivotField showAll="0"/>
    <pivotField showAll="0"/>
    <pivotField axis="axisCol" showAll="0">
      <items count="16">
        <item h="1" m="1" x="12"/>
        <item h="1" m="1" x="14"/>
        <item h="1" m="1" x="13"/>
        <item h="1" x="3"/>
        <item x="4"/>
        <item h="1" x="2"/>
        <item h="1" x="0"/>
        <item h="1" x="7"/>
        <item h="1" x="5"/>
        <item h="1" x="1"/>
        <item h="1" x="8"/>
        <item h="1" x="6"/>
        <item h="1" x="10"/>
        <item h="1" x="9"/>
        <item h="1" x="11"/>
        <item t="default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dataField="1" numFmtId="3" showAll="0" defaultSubtotal="0"/>
    <pivotField dataField="1" showAll="0" defaultSubtotal="0"/>
    <pivotField showAll="0" defaultSubtotal="0"/>
    <pivotField showAll="0" defaultSubtotal="0"/>
    <pivotField showAll="0"/>
    <pivotField showAll="0"/>
    <pivotField showAll="0" defaultSubtotal="0"/>
    <pivotField showAll="0"/>
    <pivotField showAl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1">
    <field x="0"/>
  </rowFields>
  <rowItems count="16"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5"/>
    </i>
    <i>
      <x v="66"/>
    </i>
    <i>
      <x v="67"/>
    </i>
    <i>
      <x v="68"/>
    </i>
    <i>
      <x v="69"/>
    </i>
    <i>
      <x v="70"/>
    </i>
    <i>
      <x v="71"/>
    </i>
    <i t="grand">
      <x/>
    </i>
  </rowItems>
  <colFields count="2">
    <field x="5"/>
    <field x="-2"/>
  </colFields>
  <colItems count="4">
    <i>
      <x v="4"/>
      <x/>
    </i>
    <i r="1" i="1">
      <x v="1"/>
    </i>
    <i t="grand">
      <x/>
    </i>
    <i t="grand" i="1">
      <x/>
    </i>
  </colItems>
  <dataFields count="2">
    <dataField name="Сумма по полю Кол-во часов" fld="11" baseField="0" baseItem="0"/>
    <dataField name="Сумма по полю Стоимость" fld="12" baseField="0" baseItem="0"/>
  </dataFields>
  <formats count="1">
    <format dxfId="140">
      <pivotArea dataOnly="0" labelOnly="1" fieldPosition="0">
        <references count="1">
          <reference field="4294967294" count="0"/>
        </references>
      </pivotArea>
    </format>
  </formats>
  <pivotTableStyleInfo name="PivotStyleMedium9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доп_часы" displayName="доп_часы" ref="A4:AA471" totalsRowShown="0" headerRowDxfId="280" dataDxfId="279">
  <autoFilter ref="A4:AA471" xr:uid="{00000000-0009-0000-0100-000002000000}"/>
  <tableColumns count="27">
    <tableColumn id="5" xr3:uid="{00000000-0010-0000-0000-000005000000}" name="дата" dataDxfId="278"/>
    <tableColumn id="2" xr3:uid="{00000000-0010-0000-0000-000002000000}" name="проект" dataDxfId="277">
      <calculatedColumnFormula>"КС-7 Сивакинская"</calculatedColumnFormula>
    </tableColumn>
    <tableColumn id="21" xr3:uid="{6723C295-1B5D-4F7E-8963-DB7B268721B2}" name="подпроект" dataDxfId="276">
      <calculatedColumnFormula>"КС-7 Сивакинская"</calculatedColumnFormula>
    </tableColumn>
    <tableColumn id="10" xr3:uid="{00000000-0010-0000-0000-00000A000000}" name="Дисциплина" dataDxfId="275"/>
    <tableColumn id="19" xr3:uid="{7D2F05B4-CA31-42CF-BAE1-095E9E40F99A}" name="организация" dataDxfId="274">
      <calculatedColumnFormula>"велесстрой-монтаж"</calculatedColumnFormula>
    </tableColumn>
    <tableColumn id="3" xr3:uid="{00000000-0010-0000-0000-000003000000}" name="классификатор" dataDxfId="273"/>
    <tableColumn id="8" xr3:uid="{00000000-0010-0000-0000-000008000000}" name="работа описание" dataDxfId="272"/>
    <tableColumn id="14" xr3:uid="{00000000-0010-0000-0000-00000E000000}" name="Физ.объемы" dataDxfId="271"/>
    <tableColumn id="13" xr3:uid="{00000000-0010-0000-0000-00000D000000}" name="Ед.изм." dataDxfId="270"/>
    <tableColumn id="9" xr3:uid="{00000000-0010-0000-0000-000009000000}" name="работа группа" dataDxfId="269"/>
    <tableColumn id="18" xr3:uid="{00000000-0010-0000-0000-000012000000}" name="Суб-чик" dataDxfId="268"/>
    <tableColumn id="6" xr3:uid="{00000000-0010-0000-0000-000006000000}" name="часы" dataDxfId="267"/>
    <tableColumn id="11" xr3:uid="{00000000-0010-0000-0000-00000B000000}" name="стоимость руб" dataDxfId="266" dataCellStyle="Денежный"/>
    <tableColumn id="7" xr3:uid="{00000000-0010-0000-0000-000007000000}" name="Примечание" dataDxfId="265"/>
    <tableColumn id="4" xr3:uid="{00000000-0010-0000-0000-000004000000}" name="Наименование классификатора" dataDxfId="264">
      <calculatedColumnFormula>VLOOKUP(доп_часы[[#This Row],[классификатор]],Помочни!H:I,2,0)</calculatedColumnFormula>
    </tableColumn>
    <tableColumn id="30" xr3:uid="{00000000-0010-0000-0000-00001E000000}" name="% от проекта_x000a_(норма)" dataDxfId="263">
      <calculatedColumnFormula>L5/$P$3</calculatedColumnFormula>
    </tableColumn>
    <tableColumn id="1" xr3:uid="{00000000-0010-0000-0000-000001000000}" name="% от проекта (факт)" dataDxfId="262">
      <calculatedColumnFormula>L5/$Q$3</calculatedColumnFormula>
    </tableColumn>
    <tableColumn id="12" xr3:uid="{00000000-0010-0000-0000-00000C000000}" name="% от итого" dataDxfId="261">
      <calculatedColumnFormula>L5/$R$3</calculatedColumnFormula>
    </tableColumn>
    <tableColumn id="22" xr3:uid="{B6FA9380-01F1-4FDD-B19A-6C912EF6448A}" name="типовые" dataDxfId="260" dataCellStyle="Процентный"/>
    <tableColumn id="23" xr3:uid="{F24F8565-3C87-4FE7-BB87-E0E08AB98DB8}" name="типовые вед поз" dataDxfId="259" dataCellStyle="Процентный"/>
    <tableColumn id="15" xr3:uid="{00000000-0010-0000-0000-00000F000000}" name="опимс укр" dataDxfId="258"/>
    <tableColumn id="20" xr3:uid="{0E6F517C-2FA9-4EE0-9709-3A470350B194}" name="опимс укр_key" dataDxfId="257">
      <calculatedColumnFormula>IF(
    доп_часы[[#This Row],[опимс укр]]="",
    IF(
        IFERROR(
            MATCH(SUBSTITUTE(доп_часы[[#This Row],[классификатор]],",","."),классификатор,0),
            0
        ),
        LOWER(TRIM(доп_часы[[#This Row],[проект]])) &amp; "_" &amp; "9999",
        LOWER(TRIM(доп_часы[[#This Row],[проект]])) &amp; "_" &amp; "9998"
    ),
    LOWER(TRIM(доп_часы[[#This Row],[проект]])) &amp; "_" &amp; LOWER(TRIM(доп_часы[[#This Row],[опимс укр]]))
)</calculatedColumnFormula>
    </tableColumn>
    <tableColumn id="28" xr3:uid="{00000000-0010-0000-0000-00001C000000}" name="Наименование кода ОПиМС" dataDxfId="256">
      <calculatedColumnFormula>VLOOKUP(доп_часы[[#This Row],[опимс укр]],Помочни!J:K,2,0)</calculatedColumnFormula>
    </tableColumn>
    <tableColumn id="16" xr3:uid="{00000000-0010-0000-0000-000010000000}" name="КОНТРАКТ_x000a_часы" dataDxfId="255"/>
    <tableColumn id="17" xr3:uid="{00000000-0010-0000-0000-000011000000}" name="КОНТРАКТ_x000a_стоимость" dataDxfId="254"/>
    <tableColumn id="25" xr3:uid="{00000000-0010-0000-0000-000019000000}" name="Вид работ" dataDxfId="253"/>
    <tableColumn id="26" xr3:uid="{00000000-0010-0000-0000-00001A000000}" name="Код БП" dataDxfId="25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C4:C40" totalsRowShown="0">
  <autoFilter ref="C4:C40" xr:uid="{00000000-0009-0000-0100-000001000000}"/>
  <tableColumns count="1">
    <tableColumn id="1" xr3:uid="{00000000-0010-0000-0100-000001000000}" name="Column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1.xml"/><Relationship Id="rId4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2.xml"/><Relationship Id="rId4" Type="http://schemas.openxmlformats.org/officeDocument/2006/relationships/vmlDrawing" Target="../drawings/vmlDrawing2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1">
    <pageSetUpPr fitToPage="1"/>
  </sheetPr>
  <dimension ref="A1:AA471"/>
  <sheetViews>
    <sheetView tabSelected="1" zoomScale="70" zoomScaleNormal="70" zoomScaleSheetLayoutView="70" zoomScalePageLayoutView="55" workbookViewId="0">
      <pane ySplit="4" topLeftCell="A5" activePane="bottomLeft" state="frozen"/>
      <selection pane="bottomLeft" activeCell="S4" sqref="S4"/>
    </sheetView>
  </sheetViews>
  <sheetFormatPr defaultRowHeight="15"/>
  <cols>
    <col min="1" max="1" width="16.42578125" style="21" customWidth="1"/>
    <col min="2" max="2" width="18.42578125" customWidth="1"/>
    <col min="3" max="3" width="20.140625" customWidth="1"/>
    <col min="4" max="4" width="17" style="22" customWidth="1"/>
    <col min="5" max="5" width="13.85546875" style="25" customWidth="1"/>
    <col min="6" max="6" width="18.42578125" customWidth="1"/>
    <col min="7" max="7" width="75" customWidth="1"/>
    <col min="8" max="8" width="14.7109375" style="6" customWidth="1"/>
    <col min="9" max="9" width="12.5703125" style="6" customWidth="1"/>
    <col min="10" max="10" width="13.5703125" customWidth="1"/>
    <col min="11" max="11" width="18.85546875" style="42" customWidth="1"/>
    <col min="12" max="12" width="17.85546875" customWidth="1"/>
    <col min="13" max="13" width="23.42578125" customWidth="1"/>
    <col min="14" max="14" width="21.28515625" customWidth="1"/>
    <col min="15" max="15" width="15.85546875" customWidth="1"/>
    <col min="16" max="16" width="16.85546875" customWidth="1"/>
    <col min="17" max="20" width="14.28515625" style="22" customWidth="1"/>
    <col min="21" max="21" width="29.42578125" customWidth="1"/>
    <col min="22" max="22" width="14.7109375" style="4" customWidth="1"/>
    <col min="23" max="23" width="15.140625" style="4" customWidth="1"/>
    <col min="24" max="24" width="20.140625" style="7" customWidth="1"/>
    <col min="25" max="25" width="12.28515625" bestFit="1" customWidth="1"/>
    <col min="26" max="26" width="11.28515625" bestFit="1" customWidth="1"/>
  </cols>
  <sheetData>
    <row r="1" spans="1:27">
      <c r="U1" s="42"/>
      <c r="V1" s="62"/>
    </row>
    <row r="3" spans="1:27">
      <c r="A3" s="23" t="s">
        <v>97</v>
      </c>
      <c r="E3" s="50">
        <f>SUBTOTAL(3,E5:E1875)</f>
        <v>467</v>
      </c>
      <c r="K3" s="41"/>
      <c r="L3" s="41">
        <f>SUBTOTAL(9,L5:L1875)</f>
        <v>1213631.06</v>
      </c>
      <c r="M3" s="43">
        <f>SUBTOTAL(9,M5:M1875)</f>
        <v>927448877.60289502</v>
      </c>
      <c r="N3" s="128"/>
      <c r="O3" s="39"/>
      <c r="P3" s="39">
        <f>SUMIF($F$5:$F$1893,"1 н",$L$5:$L$1893)+SUMIF($F$5:$F$1893,"1.1",$L$5:$L$1893)</f>
        <v>481136.06000000006</v>
      </c>
      <c r="Q3" s="39">
        <f>SUMIF($F$5:$F$1092,"1 к",$L$5:$L$1092)+SUMIF($F$5:$F$1092,"1.1",$L$5:$L$1092)</f>
        <v>702046.75</v>
      </c>
      <c r="R3" s="118">
        <f>SUM(L$5:L$1048576)-SUMIF(F$5:F$1048576,"1 н",L$5:L$1048576)</f>
        <v>732589</v>
      </c>
      <c r="S3" s="118"/>
      <c r="T3" s="118"/>
      <c r="V3" s="5"/>
      <c r="W3" s="24"/>
      <c r="X3" s="24"/>
    </row>
    <row r="4" spans="1:27" s="9" customFormat="1" ht="45">
      <c r="A4" s="45" t="s">
        <v>376</v>
      </c>
      <c r="B4" s="9" t="s">
        <v>377</v>
      </c>
      <c r="C4" s="9" t="s">
        <v>378</v>
      </c>
      <c r="D4" s="9" t="s">
        <v>361</v>
      </c>
      <c r="E4" s="9" t="s">
        <v>300</v>
      </c>
      <c r="F4" s="9" t="s">
        <v>379</v>
      </c>
      <c r="G4" s="9" t="s">
        <v>380</v>
      </c>
      <c r="H4" s="9" t="s">
        <v>121</v>
      </c>
      <c r="I4" s="9" t="s">
        <v>98</v>
      </c>
      <c r="J4" s="9" t="s">
        <v>381</v>
      </c>
      <c r="K4" s="9" t="s">
        <v>122</v>
      </c>
      <c r="L4" s="9" t="s">
        <v>382</v>
      </c>
      <c r="M4" s="46" t="s">
        <v>383</v>
      </c>
      <c r="N4" s="9" t="s">
        <v>74</v>
      </c>
      <c r="O4" s="9" t="s">
        <v>78</v>
      </c>
      <c r="P4" s="9" t="s">
        <v>179</v>
      </c>
      <c r="Q4" s="9" t="s">
        <v>180</v>
      </c>
      <c r="R4" s="9" t="s">
        <v>91</v>
      </c>
      <c r="S4" s="9" t="s">
        <v>365</v>
      </c>
      <c r="T4" s="9" t="s">
        <v>366</v>
      </c>
      <c r="U4" s="66" t="s">
        <v>302</v>
      </c>
      <c r="V4" s="66" t="s">
        <v>301</v>
      </c>
      <c r="W4" s="9" t="s">
        <v>174</v>
      </c>
      <c r="X4" s="9" t="s">
        <v>101</v>
      </c>
      <c r="Y4" s="9" t="s">
        <v>102</v>
      </c>
      <c r="Z4" s="47" t="s">
        <v>123</v>
      </c>
      <c r="AA4" s="9" t="s">
        <v>124</v>
      </c>
    </row>
    <row r="5" spans="1:27" s="4" customFormat="1">
      <c r="A5" s="82">
        <v>44317</v>
      </c>
      <c r="B5" s="83" t="str">
        <f t="shared" ref="B5:B68" si="0">"КС-7 Сивакинская"</f>
        <v>КС-7 Сивакинская</v>
      </c>
      <c r="C5" s="83" t="s">
        <v>117</v>
      </c>
      <c r="D5" s="83" t="s">
        <v>117</v>
      </c>
      <c r="E5" s="83" t="str">
        <f t="shared" ref="E5:E68" si="1">"велесстрой-монтаж"</f>
        <v>велесстрой-монтаж</v>
      </c>
      <c r="F5" s="89" t="s">
        <v>0</v>
      </c>
      <c r="G5" s="84" t="s">
        <v>189</v>
      </c>
      <c r="H5" s="84"/>
      <c r="I5" s="84"/>
      <c r="J5" s="7" t="s">
        <v>187</v>
      </c>
      <c r="K5" s="85"/>
      <c r="L5" s="107">
        <v>50</v>
      </c>
      <c r="M5" s="108">
        <v>36201</v>
      </c>
      <c r="N5" s="88" t="s">
        <v>318</v>
      </c>
      <c r="O5" s="88" t="str">
        <f>VLOOKUP(доп_часы[[#This Row],[классификатор]],Помочни!H:I,2,0)</f>
        <v>Сопутствующие работы (в т.ч. работы до согласования сборника нормативов 2020)</v>
      </c>
      <c r="P5" s="125">
        <f t="shared" ref="P5:P68" si="2">L5/$P$3</f>
        <v>1.0392070800097585E-4</v>
      </c>
      <c r="Q5" s="126">
        <f t="shared" ref="Q5:Q68" si="3">L5/$Q$3</f>
        <v>7.1220328275859118E-5</v>
      </c>
      <c r="R5" s="127">
        <f t="shared" ref="R5:R68" si="4">L5/$R$3</f>
        <v>6.825109304125506E-5</v>
      </c>
      <c r="S5" s="143" t="s">
        <v>367</v>
      </c>
      <c r="T5" s="143" t="s">
        <v>367</v>
      </c>
      <c r="U5" s="97">
        <v>2</v>
      </c>
      <c r="V5" s="97" t="str">
        <f>IF(
    доп_часы[[#This Row],[опимс укр]]="",
    IF(
        IFERROR(
            MATCH(SUBSTITUTE(доп_часы[[#This Row],[классификатор]],",","."),классификатор,0),
            0
        ),
        LOWER(TRIM(доп_часы[[#This Row],[проект]])) &amp; "_" &amp; "9999",
        LOWER(TRIM(доп_часы[[#This Row],[проект]])) &amp; "_" &amp; "9998"
    ),
    LOWER(TRIM(доп_часы[[#This Row],[проект]])) &amp; "_" &amp; LOWER(TRIM(доп_часы[[#This Row],[опимс укр]]))
)</f>
        <v>кс-7 сивакинская_2</v>
      </c>
      <c r="W5" s="90" t="str">
        <f>VLOOKUP(доп_часы[[#This Row],[опимс укр]],Помочни!J:K,2,0)</f>
        <v>ВЗиС</v>
      </c>
      <c r="X5" s="88"/>
      <c r="Y5" s="88"/>
      <c r="Z5" s="88"/>
      <c r="AA5" s="91"/>
    </row>
    <row r="6" spans="1:27" s="4" customFormat="1">
      <c r="A6" s="82">
        <v>44317</v>
      </c>
      <c r="B6" s="83" t="str">
        <f t="shared" si="0"/>
        <v>КС-7 Сивакинская</v>
      </c>
      <c r="C6" s="83" t="s">
        <v>117</v>
      </c>
      <c r="D6" s="83" t="s">
        <v>117</v>
      </c>
      <c r="E6" s="83" t="str">
        <f t="shared" si="1"/>
        <v>велесстрой-монтаж</v>
      </c>
      <c r="F6" s="89" t="s">
        <v>0</v>
      </c>
      <c r="G6" s="84" t="s">
        <v>190</v>
      </c>
      <c r="H6" s="84"/>
      <c r="I6" s="84"/>
      <c r="J6" s="7" t="s">
        <v>187</v>
      </c>
      <c r="K6" s="85"/>
      <c r="L6" s="107">
        <v>40</v>
      </c>
      <c r="M6" s="108">
        <v>28960.800000000003</v>
      </c>
      <c r="N6" s="88" t="s">
        <v>312</v>
      </c>
      <c r="O6" s="88" t="str">
        <f>VLOOKUP(доп_часы[[#This Row],[классификатор]],Помочни!H:I,2,0)</f>
        <v>Сопутствующие работы (в т.ч. работы до согласования сборника нормативов 2020)</v>
      </c>
      <c r="P6" s="125">
        <f t="shared" si="2"/>
        <v>8.3136566400780673E-5</v>
      </c>
      <c r="Q6" s="126">
        <f t="shared" si="3"/>
        <v>5.69762626206873E-5</v>
      </c>
      <c r="R6" s="127">
        <f t="shared" si="4"/>
        <v>5.4600874433004045E-5</v>
      </c>
      <c r="S6" s="143" t="s">
        <v>367</v>
      </c>
      <c r="T6" s="143" t="s">
        <v>367</v>
      </c>
      <c r="U6" s="97">
        <v>2</v>
      </c>
      <c r="V6" s="97" t="str">
        <f>IF(
    доп_часы[[#This Row],[опимс укр]]="",
    IF(
        IFERROR(
            MATCH(SUBSTITUTE(доп_часы[[#This Row],[классификатор]],",","."),классификатор,0),
            0
        ),
        LOWER(TRIM(доп_часы[[#This Row],[проект]])) &amp; "_" &amp; "9999",
        LOWER(TRIM(доп_часы[[#This Row],[проект]])) &amp; "_" &amp; "9998"
    ),
    LOWER(TRIM(доп_часы[[#This Row],[проект]])) &amp; "_" &amp; LOWER(TRIM(доп_часы[[#This Row],[опимс укр]]))
)</f>
        <v>кс-7 сивакинская_2</v>
      </c>
      <c r="W6" s="90" t="str">
        <f>VLOOKUP(доп_часы[[#This Row],[опимс укр]],Помочни!J:K,2,0)</f>
        <v>ВЗиС</v>
      </c>
      <c r="X6" s="88"/>
      <c r="Y6" s="88"/>
      <c r="Z6" s="88"/>
      <c r="AA6" s="91"/>
    </row>
    <row r="7" spans="1:27" s="4" customFormat="1">
      <c r="A7" s="82">
        <v>44317</v>
      </c>
      <c r="B7" s="83" t="str">
        <f t="shared" si="0"/>
        <v>КС-7 Сивакинская</v>
      </c>
      <c r="C7" s="83" t="s">
        <v>117</v>
      </c>
      <c r="D7" s="83" t="s">
        <v>117</v>
      </c>
      <c r="E7" s="83" t="str">
        <f t="shared" si="1"/>
        <v>велесстрой-монтаж</v>
      </c>
      <c r="F7" s="89" t="s">
        <v>0</v>
      </c>
      <c r="G7" s="84" t="s">
        <v>191</v>
      </c>
      <c r="H7" s="84"/>
      <c r="I7" s="84"/>
      <c r="J7" s="7" t="s">
        <v>187</v>
      </c>
      <c r="K7" s="85"/>
      <c r="L7" s="107">
        <v>3</v>
      </c>
      <c r="M7" s="108">
        <v>2172.06</v>
      </c>
      <c r="N7" s="88" t="s">
        <v>312</v>
      </c>
      <c r="O7" s="88" t="str">
        <f>VLOOKUP(доп_часы[[#This Row],[классификатор]],Помочни!H:I,2,0)</f>
        <v>Сопутствующие работы (в т.ч. работы до согласования сборника нормативов 2020)</v>
      </c>
      <c r="P7" s="125">
        <f t="shared" si="2"/>
        <v>6.2352424800585503E-6</v>
      </c>
      <c r="Q7" s="126">
        <f t="shared" si="3"/>
        <v>4.2732196965515475E-6</v>
      </c>
      <c r="R7" s="127">
        <f t="shared" si="4"/>
        <v>4.0950655824753031E-6</v>
      </c>
      <c r="S7" s="143" t="s">
        <v>367</v>
      </c>
      <c r="T7" s="143" t="s">
        <v>367</v>
      </c>
      <c r="U7" s="97">
        <v>2</v>
      </c>
      <c r="V7" s="97" t="str">
        <f>IF(
    доп_часы[[#This Row],[опимс укр]]="",
    IF(
        IFERROR(
            MATCH(SUBSTITUTE(доп_часы[[#This Row],[классификатор]],",","."),классификатор,0),
            0
        ),
        LOWER(TRIM(доп_часы[[#This Row],[проект]])) &amp; "_" &amp; "9999",
        LOWER(TRIM(доп_часы[[#This Row],[проект]])) &amp; "_" &amp; "9998"
    ),
    LOWER(TRIM(доп_часы[[#This Row],[проект]])) &amp; "_" &amp; LOWER(TRIM(доп_часы[[#This Row],[опимс укр]]))
)</f>
        <v>кс-7 сивакинская_2</v>
      </c>
      <c r="W7" s="90" t="str">
        <f>VLOOKUP(доп_часы[[#This Row],[опимс укр]],Помочни!J:K,2,0)</f>
        <v>ВЗиС</v>
      </c>
      <c r="X7" s="88"/>
      <c r="Y7" s="88"/>
      <c r="Z7" s="88"/>
      <c r="AA7" s="91"/>
    </row>
    <row r="8" spans="1:27" s="4" customFormat="1">
      <c r="A8" s="82">
        <v>44317</v>
      </c>
      <c r="B8" s="83" t="str">
        <f t="shared" si="0"/>
        <v>КС-7 Сивакинская</v>
      </c>
      <c r="C8" s="83" t="s">
        <v>117</v>
      </c>
      <c r="D8" s="83" t="s">
        <v>117</v>
      </c>
      <c r="E8" s="83" t="str">
        <f t="shared" si="1"/>
        <v>велесстрой-монтаж</v>
      </c>
      <c r="F8" s="89" t="s">
        <v>0</v>
      </c>
      <c r="G8" s="84" t="s">
        <v>192</v>
      </c>
      <c r="H8" s="84"/>
      <c r="I8" s="84"/>
      <c r="J8" s="7" t="s">
        <v>187</v>
      </c>
      <c r="K8" s="85"/>
      <c r="L8" s="107">
        <v>60</v>
      </c>
      <c r="M8" s="108">
        <v>43441.2</v>
      </c>
      <c r="N8" s="88" t="s">
        <v>313</v>
      </c>
      <c r="O8" s="88" t="str">
        <f>VLOOKUP(доп_часы[[#This Row],[классификатор]],Помочни!H:I,2,0)</f>
        <v>Сопутствующие работы (в т.ч. работы до согласования сборника нормативов 2020)</v>
      </c>
      <c r="P8" s="125">
        <f t="shared" si="2"/>
        <v>1.2470484960117102E-4</v>
      </c>
      <c r="Q8" s="126">
        <f t="shared" si="3"/>
        <v>8.546439393103095E-5</v>
      </c>
      <c r="R8" s="127">
        <f t="shared" si="4"/>
        <v>8.1901311649506061E-5</v>
      </c>
      <c r="S8" s="143" t="s">
        <v>367</v>
      </c>
      <c r="T8" s="143" t="s">
        <v>367</v>
      </c>
      <c r="U8" s="97">
        <v>2</v>
      </c>
      <c r="V8" s="97" t="str">
        <f>IF(
    доп_часы[[#This Row],[опимс укр]]="",
    IF(
        IFERROR(
            MATCH(SUBSTITUTE(доп_часы[[#This Row],[классификатор]],",","."),классификатор,0),
            0
        ),
        LOWER(TRIM(доп_часы[[#This Row],[проект]])) &amp; "_" &amp; "9999",
        LOWER(TRIM(доп_часы[[#This Row],[проект]])) &amp; "_" &amp; "9998"
    ),
    LOWER(TRIM(доп_часы[[#This Row],[проект]])) &amp; "_" &amp; LOWER(TRIM(доп_часы[[#This Row],[опимс укр]]))
)</f>
        <v>кс-7 сивакинская_2</v>
      </c>
      <c r="W8" s="90" t="str">
        <f>VLOOKUP(доп_часы[[#This Row],[опимс укр]],Помочни!J:K,2,0)</f>
        <v>ВЗиС</v>
      </c>
      <c r="X8" s="88"/>
      <c r="Y8" s="88"/>
      <c r="Z8" s="88"/>
      <c r="AA8" s="91"/>
    </row>
    <row r="9" spans="1:27" s="4" customFormat="1">
      <c r="A9" s="82">
        <v>44317</v>
      </c>
      <c r="B9" s="83" t="str">
        <f t="shared" si="0"/>
        <v>КС-7 Сивакинская</v>
      </c>
      <c r="C9" s="83" t="s">
        <v>117</v>
      </c>
      <c r="D9" s="83" t="s">
        <v>117</v>
      </c>
      <c r="E9" s="83" t="str">
        <f t="shared" si="1"/>
        <v>велесстрой-монтаж</v>
      </c>
      <c r="F9" s="89" t="s">
        <v>17</v>
      </c>
      <c r="G9" s="84" t="s">
        <v>195</v>
      </c>
      <c r="H9" s="84"/>
      <c r="I9" s="84"/>
      <c r="J9" s="7" t="s">
        <v>187</v>
      </c>
      <c r="K9" s="85"/>
      <c r="L9" s="86">
        <v>3</v>
      </c>
      <c r="M9" s="87">
        <v>2172.06</v>
      </c>
      <c r="N9" s="88"/>
      <c r="O9" s="88" t="str">
        <f>VLOOKUP(доп_часы[[#This Row],[классификатор]],Помочни!H:I,2,0)</f>
        <v>АХО</v>
      </c>
      <c r="P9" s="125">
        <f t="shared" si="2"/>
        <v>6.2352424800585503E-6</v>
      </c>
      <c r="Q9" s="126">
        <f t="shared" si="3"/>
        <v>4.2732196965515475E-6</v>
      </c>
      <c r="R9" s="127">
        <f t="shared" si="4"/>
        <v>4.0950655824753031E-6</v>
      </c>
      <c r="S9" s="143" t="s">
        <v>368</v>
      </c>
      <c r="T9" s="143" t="s">
        <v>368</v>
      </c>
      <c r="U9" s="89"/>
      <c r="V9" s="89" t="str">
        <f>IF(
    доп_часы[[#This Row],[опимс укр]]="",
    IF(
        IFERROR(
            MATCH(SUBSTITUTE(доп_часы[[#This Row],[классификатор]],",","."),классификатор,0),
            0
        ),
        LOWER(TRIM(доп_часы[[#This Row],[проект]])) &amp; "_" &amp; "9999",
        LOWER(TRIM(доп_часы[[#This Row],[проект]])) &amp; "_" &amp; "9998"
    ),
    LOWER(TRIM(доп_часы[[#This Row],[проект]])) &amp; "_" &amp; LOWER(TRIM(доп_часы[[#This Row],[опимс укр]]))
)</f>
        <v>кс-7 сивакинская_9998</v>
      </c>
      <c r="W9" s="90" t="e">
        <f>VLOOKUP(доп_часы[[#This Row],[опимс укр]],Помочни!J:K,2,0)</f>
        <v>#N/A</v>
      </c>
      <c r="X9" s="88"/>
      <c r="Y9" s="88" t="s">
        <v>282</v>
      </c>
      <c r="Z9" s="88"/>
      <c r="AA9" s="91"/>
    </row>
    <row r="10" spans="1:27" s="4" customFormat="1">
      <c r="A10" s="82">
        <v>44317</v>
      </c>
      <c r="B10" s="83" t="str">
        <f t="shared" si="0"/>
        <v>КС-7 Сивакинская</v>
      </c>
      <c r="C10" s="83" t="str">
        <f t="shared" ref="C10:C58" si="5">"КС-7 Сивакинская"</f>
        <v>КС-7 Сивакинская</v>
      </c>
      <c r="D10" s="83" t="s">
        <v>196</v>
      </c>
      <c r="E10" s="83" t="str">
        <f t="shared" si="1"/>
        <v>велесстрой-монтаж</v>
      </c>
      <c r="F10" s="89" t="s">
        <v>12</v>
      </c>
      <c r="G10" s="84" t="s">
        <v>197</v>
      </c>
      <c r="H10" s="84"/>
      <c r="I10" s="84"/>
      <c r="J10" s="7" t="s">
        <v>199</v>
      </c>
      <c r="K10" s="85"/>
      <c r="L10" s="86">
        <v>94</v>
      </c>
      <c r="M10" s="87">
        <v>53893.960000000006</v>
      </c>
      <c r="N10" s="88"/>
      <c r="O10" s="88" t="str">
        <f>VLOOKUP(доп_часы[[#This Row],[классификатор]],Помочни!H:I,2,0)</f>
        <v>Основные проектные работы (по заявкам)</v>
      </c>
      <c r="P10" s="125">
        <f t="shared" si="2"/>
        <v>1.9537093104183458E-4</v>
      </c>
      <c r="Q10" s="126">
        <f t="shared" si="3"/>
        <v>1.3389421715861516E-4</v>
      </c>
      <c r="R10" s="127">
        <f t="shared" si="4"/>
        <v>1.2831205491755951E-4</v>
      </c>
      <c r="S10" s="143" t="s">
        <v>367</v>
      </c>
      <c r="T10" s="143" t="s">
        <v>367</v>
      </c>
      <c r="U10" s="89">
        <v>4</v>
      </c>
      <c r="V10" s="89" t="str">
        <f>IF(
    доп_часы[[#This Row],[опимс укр]]="",
    IF(
        IFERROR(
            MATCH(SUBSTITUTE(доп_часы[[#This Row],[классификатор]],",","."),классификатор,0),
            0
        ),
        LOWER(TRIM(доп_часы[[#This Row],[проект]])) &amp; "_" &amp; "9999",
        LOWER(TRIM(доп_часы[[#This Row],[проект]])) &amp; "_" &amp; "9998"
    ),
    LOWER(TRIM(доп_часы[[#This Row],[проект]])) &amp; "_" &amp; LOWER(TRIM(доп_часы[[#This Row],[опимс укр]]))
)</f>
        <v>кс-7 сивакинская_4</v>
      </c>
      <c r="W10" s="90" t="str">
        <f>VLOOKUP(доп_часы[[#This Row],[опимс укр]],Помочни!J:K,2,0)</f>
        <v>Устройство свай</v>
      </c>
      <c r="X10" s="88"/>
      <c r="Y10" s="88"/>
      <c r="Z10" s="88"/>
      <c r="AA10" s="91"/>
    </row>
    <row r="11" spans="1:27" s="4" customFormat="1">
      <c r="A11" s="82">
        <v>44317</v>
      </c>
      <c r="B11" s="83" t="str">
        <f t="shared" si="0"/>
        <v>КС-7 Сивакинская</v>
      </c>
      <c r="C11" s="83" t="str">
        <f t="shared" si="5"/>
        <v>КС-7 Сивакинская</v>
      </c>
      <c r="D11" s="83" t="s">
        <v>196</v>
      </c>
      <c r="E11" s="83" t="str">
        <f t="shared" si="1"/>
        <v>велесстрой-монтаж</v>
      </c>
      <c r="F11" s="89" t="s">
        <v>0</v>
      </c>
      <c r="G11" s="84" t="s">
        <v>198</v>
      </c>
      <c r="H11" s="84"/>
      <c r="I11" s="84"/>
      <c r="J11" s="7" t="s">
        <v>187</v>
      </c>
      <c r="K11" s="85"/>
      <c r="L11" s="107">
        <v>40</v>
      </c>
      <c r="M11" s="108">
        <v>28960.800000000003</v>
      </c>
      <c r="N11" s="88" t="s">
        <v>319</v>
      </c>
      <c r="O11" s="88" t="str">
        <f>VLOOKUP(доп_часы[[#This Row],[классификатор]],Помочни!H:I,2,0)</f>
        <v>Сопутствующие работы (в т.ч. работы до согласования сборника нормативов 2020)</v>
      </c>
      <c r="P11" s="125">
        <f t="shared" si="2"/>
        <v>8.3136566400780673E-5</v>
      </c>
      <c r="Q11" s="126">
        <f t="shared" si="3"/>
        <v>5.69762626206873E-5</v>
      </c>
      <c r="R11" s="127">
        <f t="shared" si="4"/>
        <v>5.4600874433004045E-5</v>
      </c>
      <c r="S11" s="143" t="s">
        <v>367</v>
      </c>
      <c r="T11" s="143" t="s">
        <v>367</v>
      </c>
      <c r="U11" s="89">
        <v>4</v>
      </c>
      <c r="V11" s="89" t="str">
        <f>IF(
    доп_часы[[#This Row],[опимс укр]]="",
    IF(
        IFERROR(
            MATCH(SUBSTITUTE(доп_часы[[#This Row],[классификатор]],",","."),классификатор,0),
            0
        ),
        LOWER(TRIM(доп_часы[[#This Row],[проект]])) &amp; "_" &amp; "9999",
        LOWER(TRIM(доп_часы[[#This Row],[проект]])) &amp; "_" &amp; "9998"
    ),
    LOWER(TRIM(доп_часы[[#This Row],[проект]])) &amp; "_" &amp; LOWER(TRIM(доп_часы[[#This Row],[опимс укр]]))
)</f>
        <v>кс-7 сивакинская_4</v>
      </c>
      <c r="W11" s="90" t="str">
        <f>VLOOKUP(доп_часы[[#This Row],[опимс укр]],Помочни!J:K,2,0)</f>
        <v>Устройство свай</v>
      </c>
      <c r="X11" s="88"/>
      <c r="Y11" s="88"/>
      <c r="Z11" s="88"/>
      <c r="AA11" s="91"/>
    </row>
    <row r="12" spans="1:27" s="4" customFormat="1">
      <c r="A12" s="72">
        <v>44317</v>
      </c>
      <c r="B12" s="75" t="str">
        <f t="shared" si="0"/>
        <v>КС-7 Сивакинская</v>
      </c>
      <c r="C12" s="75" t="s">
        <v>117</v>
      </c>
      <c r="D12" s="74" t="s">
        <v>117</v>
      </c>
      <c r="E12" s="74" t="str">
        <f t="shared" si="1"/>
        <v>велесстрой-монтаж</v>
      </c>
      <c r="F12" s="79" t="s">
        <v>89</v>
      </c>
      <c r="G12" s="75"/>
      <c r="H12" s="75"/>
      <c r="I12" s="75"/>
      <c r="J12" s="73"/>
      <c r="K12" s="81"/>
      <c r="L12" s="77">
        <f>2418.56-SUM(L5:L9)</f>
        <v>2262.56</v>
      </c>
      <c r="M12" s="78">
        <f>1751082.83-SUM(M5:M9)</f>
        <v>1638135.71</v>
      </c>
      <c r="N12" s="51"/>
      <c r="O12" s="51" t="str">
        <f>VLOOKUP(доп_часы[[#This Row],[классификатор]],Помочни!H:I,2,0)</f>
        <v>ОСНОВНЫЕ ПРОЕКТНЫЕ РАБОТЫ (норматив)</v>
      </c>
      <c r="P12" s="139">
        <f>L12/$P$3</f>
        <v>4.7025367418937584E-3</v>
      </c>
      <c r="Q12" s="140"/>
      <c r="R12" s="140"/>
      <c r="S12" s="144"/>
      <c r="T12" s="144"/>
      <c r="U12" s="79"/>
      <c r="V12" s="79"/>
      <c r="W12" s="71" t="e">
        <f>VLOOKUP(доп_часы[[#This Row],[опимс укр]],Помочни!J:K,2,0)</f>
        <v>#N/A</v>
      </c>
      <c r="X12" s="51"/>
      <c r="Y12" s="51"/>
      <c r="Z12" s="51"/>
      <c r="AA12" s="80"/>
    </row>
    <row r="13" spans="1:27" s="4" customFormat="1">
      <c r="A13" s="72">
        <v>44317</v>
      </c>
      <c r="B13" s="75" t="str">
        <f t="shared" si="0"/>
        <v>КС-7 Сивакинская</v>
      </c>
      <c r="C13" s="75" t="s">
        <v>117</v>
      </c>
      <c r="D13" s="74" t="s">
        <v>117</v>
      </c>
      <c r="E13" s="74" t="str">
        <f t="shared" si="1"/>
        <v>велесстрой-монтаж</v>
      </c>
      <c r="F13" s="79" t="s">
        <v>90</v>
      </c>
      <c r="G13" s="75"/>
      <c r="H13" s="75"/>
      <c r="I13" s="75"/>
      <c r="J13" s="73"/>
      <c r="K13" s="76"/>
      <c r="L13" s="77">
        <f>1736-SUM(L5:L9)</f>
        <v>1580</v>
      </c>
      <c r="M13" s="78">
        <f>1256905.664-SUM(M5:M9)</f>
        <v>1143958.5440000002</v>
      </c>
      <c r="N13" s="51"/>
      <c r="O13" s="51" t="str">
        <f>VLOOKUP(доп_часы[[#This Row],[классификатор]],Помочни!H:I,2,0)</f>
        <v>ОСНОВНЫЕ ПРОЕКТНЫЕ РАБОТЫ (карнет)</v>
      </c>
      <c r="P13" s="139"/>
      <c r="Q13" s="140">
        <f>L13/$Q$3</f>
        <v>2.2505623735171484E-3</v>
      </c>
      <c r="R13" s="140">
        <f>L13/$R$3</f>
        <v>2.1567345401036597E-3</v>
      </c>
      <c r="S13" s="144"/>
      <c r="T13" s="144"/>
      <c r="U13" s="79"/>
      <c r="V13" s="79"/>
      <c r="W13" s="68" t="e">
        <f>VLOOKUP(доп_часы[[#This Row],[опимс укр]],Помочни!J:K,2,0)</f>
        <v>#N/A</v>
      </c>
      <c r="X13" s="51"/>
      <c r="Y13" s="51"/>
      <c r="Z13" s="51"/>
      <c r="AA13" s="80"/>
    </row>
    <row r="14" spans="1:27" s="4" customFormat="1">
      <c r="A14" s="72">
        <v>44317</v>
      </c>
      <c r="B14" s="75" t="str">
        <f t="shared" si="0"/>
        <v>КС-7 Сивакинская</v>
      </c>
      <c r="C14" s="75" t="str">
        <f t="shared" si="5"/>
        <v>КС-7 Сивакинская</v>
      </c>
      <c r="D14" s="74" t="s">
        <v>196</v>
      </c>
      <c r="E14" s="74" t="str">
        <f t="shared" si="1"/>
        <v>велесстрой-монтаж</v>
      </c>
      <c r="F14" s="79" t="s">
        <v>89</v>
      </c>
      <c r="G14" s="75"/>
      <c r="H14" s="75"/>
      <c r="I14" s="75"/>
      <c r="J14" s="73"/>
      <c r="K14" s="81"/>
      <c r="L14" s="77">
        <f>134-SUM(L10:L11)</f>
        <v>0</v>
      </c>
      <c r="M14" s="78">
        <f>82854.76-SUM(M10:M11)</f>
        <v>0</v>
      </c>
      <c r="N14" s="51"/>
      <c r="O14" s="51" t="str">
        <f>VLOOKUP(доп_часы[[#This Row],[классификатор]],Помочни!H:I,2,0)</f>
        <v>ОСНОВНЫЕ ПРОЕКТНЫЕ РАБОТЫ (норматив)</v>
      </c>
      <c r="P14" s="139">
        <f>L14/$P$3</f>
        <v>0</v>
      </c>
      <c r="Q14" s="140"/>
      <c r="R14" s="140"/>
      <c r="S14" s="144"/>
      <c r="T14" s="144"/>
      <c r="U14" s="79"/>
      <c r="V14" s="79"/>
      <c r="W14" s="71" t="e">
        <f>VLOOKUP(доп_часы[[#This Row],[опимс укр]],Помочни!J:K,2,0)</f>
        <v>#N/A</v>
      </c>
      <c r="X14" s="51"/>
      <c r="Y14" s="51"/>
      <c r="Z14" s="51"/>
      <c r="AA14" s="80"/>
    </row>
    <row r="15" spans="1:27" s="4" customFormat="1">
      <c r="A15" s="72">
        <v>44317</v>
      </c>
      <c r="B15" s="75" t="str">
        <f t="shared" si="0"/>
        <v>КС-7 Сивакинская</v>
      </c>
      <c r="C15" s="75" t="str">
        <f t="shared" si="5"/>
        <v>КС-7 Сивакинская</v>
      </c>
      <c r="D15" s="74" t="s">
        <v>196</v>
      </c>
      <c r="E15" s="74" t="str">
        <f t="shared" si="1"/>
        <v>велесстрой-монтаж</v>
      </c>
      <c r="F15" s="79" t="s">
        <v>90</v>
      </c>
      <c r="G15" s="75"/>
      <c r="H15" s="75"/>
      <c r="I15" s="75"/>
      <c r="J15" s="73"/>
      <c r="K15" s="81"/>
      <c r="L15" s="77">
        <f>134-SUM(L10:L11)</f>
        <v>0</v>
      </c>
      <c r="M15" s="78">
        <f>82855.014-SUM(M10:M11)</f>
        <v>0.25399999998626299</v>
      </c>
      <c r="N15" s="51"/>
      <c r="O15" s="51" t="str">
        <f>VLOOKUP(доп_часы[[#This Row],[классификатор]],Помочни!H:I,2,0)</f>
        <v>ОСНОВНЫЕ ПРОЕКТНЫЕ РАБОТЫ (карнет)</v>
      </c>
      <c r="P15" s="139"/>
      <c r="Q15" s="140">
        <f>L15/$Q$3</f>
        <v>0</v>
      </c>
      <c r="R15" s="140">
        <f>L15/$R$3</f>
        <v>0</v>
      </c>
      <c r="S15" s="144"/>
      <c r="T15" s="144"/>
      <c r="U15" s="79"/>
      <c r="V15" s="79"/>
      <c r="W15" s="71" t="e">
        <f>VLOOKUP(доп_часы[[#This Row],[опимс укр]],Помочни!J:K,2,0)</f>
        <v>#N/A</v>
      </c>
      <c r="X15" s="51"/>
      <c r="Y15" s="51"/>
      <c r="Z15" s="51"/>
      <c r="AA15" s="80"/>
    </row>
    <row r="16" spans="1:27" s="4" customFormat="1">
      <c r="A16" s="82">
        <v>44348</v>
      </c>
      <c r="B16" s="84" t="str">
        <f t="shared" si="0"/>
        <v>КС-7 Сивакинская</v>
      </c>
      <c r="C16" s="84" t="str">
        <f t="shared" si="5"/>
        <v>КС-7 Сивакинская</v>
      </c>
      <c r="D16" s="83" t="s">
        <v>196</v>
      </c>
      <c r="E16" s="83" t="str">
        <f t="shared" si="1"/>
        <v>велесстрой-монтаж</v>
      </c>
      <c r="F16" s="89" t="s">
        <v>26</v>
      </c>
      <c r="G16" s="84" t="s">
        <v>200</v>
      </c>
      <c r="H16" s="84"/>
      <c r="I16" s="84"/>
      <c r="J16" s="7" t="s">
        <v>187</v>
      </c>
      <c r="K16" s="85"/>
      <c r="L16" s="86">
        <v>10</v>
      </c>
      <c r="M16" s="87">
        <v>7240.2000000000007</v>
      </c>
      <c r="N16" s="88"/>
      <c r="O16" s="88" t="str">
        <f>VLOOKUP(доп_часы[[#This Row],[классификатор]],Помочни!H:I,2,0)</f>
        <v>УМиТ</v>
      </c>
      <c r="P16" s="125">
        <f t="shared" si="2"/>
        <v>2.0784141600195168E-5</v>
      </c>
      <c r="Q16" s="126">
        <f t="shared" si="3"/>
        <v>1.4244065655171825E-5</v>
      </c>
      <c r="R16" s="127">
        <f t="shared" si="4"/>
        <v>1.3650218608251011E-5</v>
      </c>
      <c r="S16" s="143" t="s">
        <v>369</v>
      </c>
      <c r="T16" s="143" t="s">
        <v>369</v>
      </c>
      <c r="U16" s="89"/>
      <c r="V16" s="89" t="str">
        <f>IF(
    доп_часы[[#This Row],[опимс укр]]="",
    IF(
        IFERROR(
            MATCH(SUBSTITUTE(доп_часы[[#This Row],[классификатор]],",","."),классификатор,0),
            0
        ),
        LOWER(TRIM(доп_часы[[#This Row],[проект]])) &amp; "_" &amp; "9999",
        LOWER(TRIM(доп_часы[[#This Row],[проект]])) &amp; "_" &amp; "9998"
    ),
    LOWER(TRIM(доп_часы[[#This Row],[проект]])) &amp; "_" &amp; LOWER(TRIM(доп_часы[[#This Row],[опимс укр]]))
)</f>
        <v>кс-7 сивакинская_9998</v>
      </c>
      <c r="W16" s="90" t="e">
        <f>VLOOKUP(доп_часы[[#This Row],[опимс укр]],Помочни!J:K,2,0)</f>
        <v>#N/A</v>
      </c>
      <c r="X16" s="88"/>
      <c r="Y16" s="88" t="s">
        <v>282</v>
      </c>
      <c r="Z16" s="88"/>
      <c r="AA16" s="91"/>
    </row>
    <row r="17" spans="1:27" s="4" customFormat="1">
      <c r="A17" s="82">
        <v>44348</v>
      </c>
      <c r="B17" s="84" t="str">
        <f t="shared" si="0"/>
        <v>КС-7 Сивакинская</v>
      </c>
      <c r="C17" s="84" t="str">
        <f t="shared" si="5"/>
        <v>КС-7 Сивакинская</v>
      </c>
      <c r="D17" s="83" t="s">
        <v>196</v>
      </c>
      <c r="E17" s="83" t="str">
        <f t="shared" si="1"/>
        <v>велесстрой-монтаж</v>
      </c>
      <c r="F17" s="89" t="s">
        <v>26</v>
      </c>
      <c r="G17" s="84" t="s">
        <v>201</v>
      </c>
      <c r="H17" s="84"/>
      <c r="I17" s="84"/>
      <c r="J17" s="7" t="s">
        <v>187</v>
      </c>
      <c r="K17" s="85"/>
      <c r="L17" s="86">
        <v>6</v>
      </c>
      <c r="M17" s="87">
        <v>4344.12</v>
      </c>
      <c r="N17" s="88"/>
      <c r="O17" s="88" t="str">
        <f>VLOOKUP(доп_часы[[#This Row],[классификатор]],Помочни!H:I,2,0)</f>
        <v>УМиТ</v>
      </c>
      <c r="P17" s="125">
        <f t="shared" si="2"/>
        <v>1.2470484960117101E-5</v>
      </c>
      <c r="Q17" s="126">
        <f t="shared" si="3"/>
        <v>8.546439393103095E-6</v>
      </c>
      <c r="R17" s="127">
        <f t="shared" si="4"/>
        <v>8.1901311649506061E-6</v>
      </c>
      <c r="S17" s="143" t="s">
        <v>369</v>
      </c>
      <c r="T17" s="143" t="s">
        <v>369</v>
      </c>
      <c r="U17" s="89"/>
      <c r="V17" s="89" t="str">
        <f>IF(
    доп_часы[[#This Row],[опимс укр]]="",
    IF(
        IFERROR(
            MATCH(SUBSTITUTE(доп_часы[[#This Row],[классификатор]],",","."),классификатор,0),
            0
        ),
        LOWER(TRIM(доп_часы[[#This Row],[проект]])) &amp; "_" &amp; "9999",
        LOWER(TRIM(доп_часы[[#This Row],[проект]])) &amp; "_" &amp; "9998"
    ),
    LOWER(TRIM(доп_часы[[#This Row],[проект]])) &amp; "_" &amp; LOWER(TRIM(доп_часы[[#This Row],[опимс укр]]))
)</f>
        <v>кс-7 сивакинская_9998</v>
      </c>
      <c r="W17" s="90" t="e">
        <f>VLOOKUP(доп_часы[[#This Row],[опимс укр]],Помочни!J:K,2,0)</f>
        <v>#N/A</v>
      </c>
      <c r="X17" s="88"/>
      <c r="Y17" s="88" t="s">
        <v>282</v>
      </c>
      <c r="Z17" s="88"/>
      <c r="AA17" s="91"/>
    </row>
    <row r="18" spans="1:27" s="4" customFormat="1">
      <c r="A18" s="82">
        <v>44348</v>
      </c>
      <c r="B18" s="84" t="str">
        <f t="shared" si="0"/>
        <v>КС-7 Сивакинская</v>
      </c>
      <c r="C18" s="84" t="str">
        <f t="shared" si="5"/>
        <v>КС-7 Сивакинская</v>
      </c>
      <c r="D18" s="83" t="s">
        <v>196</v>
      </c>
      <c r="E18" s="83" t="str">
        <f t="shared" si="1"/>
        <v>велесстрой-монтаж</v>
      </c>
      <c r="F18" s="89" t="s">
        <v>26</v>
      </c>
      <c r="G18" s="84" t="s">
        <v>202</v>
      </c>
      <c r="H18" s="84"/>
      <c r="I18" s="84"/>
      <c r="J18" s="7" t="s">
        <v>187</v>
      </c>
      <c r="K18" s="85"/>
      <c r="L18" s="86">
        <v>18</v>
      </c>
      <c r="M18" s="87">
        <v>13032.36</v>
      </c>
      <c r="N18" s="88"/>
      <c r="O18" s="88" t="str">
        <f>VLOOKUP(доп_часы[[#This Row],[классификатор]],Помочни!H:I,2,0)</f>
        <v>УМиТ</v>
      </c>
      <c r="P18" s="125">
        <f t="shared" si="2"/>
        <v>3.7411454880351307E-5</v>
      </c>
      <c r="Q18" s="126">
        <f t="shared" si="3"/>
        <v>2.5639318179309285E-5</v>
      </c>
      <c r="R18" s="127">
        <f t="shared" si="4"/>
        <v>2.4570393494851818E-5</v>
      </c>
      <c r="S18" s="143" t="s">
        <v>369</v>
      </c>
      <c r="T18" s="143" t="s">
        <v>369</v>
      </c>
      <c r="U18" s="89"/>
      <c r="V18" s="89" t="str">
        <f>IF(
    доп_часы[[#This Row],[опимс укр]]="",
    IF(
        IFERROR(
            MATCH(SUBSTITUTE(доп_часы[[#This Row],[классификатор]],",","."),классификатор,0),
            0
        ),
        LOWER(TRIM(доп_часы[[#This Row],[проект]])) &amp; "_" &amp; "9999",
        LOWER(TRIM(доп_часы[[#This Row],[проект]])) &amp; "_" &amp; "9998"
    ),
    LOWER(TRIM(доп_часы[[#This Row],[проект]])) &amp; "_" &amp; LOWER(TRIM(доп_часы[[#This Row],[опимс укр]]))
)</f>
        <v>кс-7 сивакинская_9998</v>
      </c>
      <c r="W18" s="90" t="e">
        <f>VLOOKUP(доп_часы[[#This Row],[опимс укр]],Помочни!J:K,2,0)</f>
        <v>#N/A</v>
      </c>
      <c r="X18" s="88"/>
      <c r="Y18" s="88" t="s">
        <v>282</v>
      </c>
      <c r="Z18" s="88"/>
      <c r="AA18" s="91"/>
    </row>
    <row r="19" spans="1:27" s="4" customFormat="1">
      <c r="A19" s="82">
        <v>44348</v>
      </c>
      <c r="B19" s="84" t="str">
        <f t="shared" si="0"/>
        <v>КС-7 Сивакинская</v>
      </c>
      <c r="C19" s="84" t="str">
        <f t="shared" si="5"/>
        <v>КС-7 Сивакинская</v>
      </c>
      <c r="D19" s="83" t="s">
        <v>196</v>
      </c>
      <c r="E19" s="83" t="str">
        <f t="shared" si="1"/>
        <v>велесстрой-монтаж</v>
      </c>
      <c r="F19" s="89" t="s">
        <v>26</v>
      </c>
      <c r="G19" s="84" t="s">
        <v>203</v>
      </c>
      <c r="H19" s="84"/>
      <c r="I19" s="84"/>
      <c r="J19" s="7" t="s">
        <v>187</v>
      </c>
      <c r="K19" s="85"/>
      <c r="L19" s="86">
        <v>10</v>
      </c>
      <c r="M19" s="87">
        <v>7240.2000000000007</v>
      </c>
      <c r="N19" s="88"/>
      <c r="O19" s="88" t="str">
        <f>VLOOKUP(доп_часы[[#This Row],[классификатор]],Помочни!H:I,2,0)</f>
        <v>УМиТ</v>
      </c>
      <c r="P19" s="125">
        <f t="shared" si="2"/>
        <v>2.0784141600195168E-5</v>
      </c>
      <c r="Q19" s="126">
        <f t="shared" si="3"/>
        <v>1.4244065655171825E-5</v>
      </c>
      <c r="R19" s="127">
        <f t="shared" si="4"/>
        <v>1.3650218608251011E-5</v>
      </c>
      <c r="S19" s="143" t="s">
        <v>369</v>
      </c>
      <c r="T19" s="143" t="s">
        <v>369</v>
      </c>
      <c r="U19" s="89"/>
      <c r="V19" s="89" t="str">
        <f>IF(
    доп_часы[[#This Row],[опимс укр]]="",
    IF(
        IFERROR(
            MATCH(SUBSTITUTE(доп_часы[[#This Row],[классификатор]],",","."),классификатор,0),
            0
        ),
        LOWER(TRIM(доп_часы[[#This Row],[проект]])) &amp; "_" &amp; "9999",
        LOWER(TRIM(доп_часы[[#This Row],[проект]])) &amp; "_" &amp; "9998"
    ),
    LOWER(TRIM(доп_часы[[#This Row],[проект]])) &amp; "_" &amp; LOWER(TRIM(доп_часы[[#This Row],[опимс укр]]))
)</f>
        <v>кс-7 сивакинская_9998</v>
      </c>
      <c r="W19" s="90" t="e">
        <f>VLOOKUP(доп_часы[[#This Row],[опимс укр]],Помочни!J:K,2,0)</f>
        <v>#N/A</v>
      </c>
      <c r="X19" s="88"/>
      <c r="Y19" s="88" t="s">
        <v>282</v>
      </c>
      <c r="Z19" s="88"/>
      <c r="AA19" s="91"/>
    </row>
    <row r="20" spans="1:27" s="4" customFormat="1">
      <c r="A20" s="82">
        <v>44348</v>
      </c>
      <c r="B20" s="84" t="str">
        <f t="shared" si="0"/>
        <v>КС-7 Сивакинская</v>
      </c>
      <c r="C20" s="84" t="str">
        <f t="shared" si="5"/>
        <v>КС-7 Сивакинская</v>
      </c>
      <c r="D20" s="83" t="s">
        <v>196</v>
      </c>
      <c r="E20" s="83" t="str">
        <f t="shared" si="1"/>
        <v>велесстрой-монтаж</v>
      </c>
      <c r="F20" s="89" t="s">
        <v>40</v>
      </c>
      <c r="G20" s="84" t="s">
        <v>204</v>
      </c>
      <c r="H20" s="84"/>
      <c r="I20" s="84"/>
      <c r="J20" s="7" t="s">
        <v>187</v>
      </c>
      <c r="K20" s="85"/>
      <c r="L20" s="86">
        <v>10</v>
      </c>
      <c r="M20" s="87">
        <v>7240.2000000000007</v>
      </c>
      <c r="N20" s="88"/>
      <c r="O20" s="88" t="str">
        <f>VLOOKUP(доп_часы[[#This Row],[классификатор]],Помочни!H:I,2,0)</f>
        <v>СКК/Лаборатория</v>
      </c>
      <c r="P20" s="125">
        <f t="shared" si="2"/>
        <v>2.0784141600195168E-5</v>
      </c>
      <c r="Q20" s="126">
        <f t="shared" si="3"/>
        <v>1.4244065655171825E-5</v>
      </c>
      <c r="R20" s="127">
        <f t="shared" si="4"/>
        <v>1.3650218608251011E-5</v>
      </c>
      <c r="S20" s="143" t="s">
        <v>370</v>
      </c>
      <c r="T20" s="143" t="s">
        <v>370</v>
      </c>
      <c r="U20" s="89"/>
      <c r="V20" s="89" t="str">
        <f>IF(
    доп_часы[[#This Row],[опимс укр]]="",
    IF(
        IFERROR(
            MATCH(SUBSTITUTE(доп_часы[[#This Row],[классификатор]],",","."),классификатор,0),
            0
        ),
        LOWER(TRIM(доп_часы[[#This Row],[проект]])) &amp; "_" &amp; "9999",
        LOWER(TRIM(доп_часы[[#This Row],[проект]])) &amp; "_" &amp; "9998"
    ),
    LOWER(TRIM(доп_часы[[#This Row],[проект]])) &amp; "_" &amp; LOWER(TRIM(доп_часы[[#This Row],[опимс укр]]))
)</f>
        <v>кс-7 сивакинская_9998</v>
      </c>
      <c r="W20" s="90" t="e">
        <f>VLOOKUP(доп_часы[[#This Row],[опимс укр]],Помочни!J:K,2,0)</f>
        <v>#N/A</v>
      </c>
      <c r="X20" s="88"/>
      <c r="Y20" s="88" t="s">
        <v>282</v>
      </c>
      <c r="Z20" s="88"/>
      <c r="AA20" s="91"/>
    </row>
    <row r="21" spans="1:27" s="4" customFormat="1">
      <c r="A21" s="82">
        <v>44348</v>
      </c>
      <c r="B21" s="84" t="str">
        <f t="shared" si="0"/>
        <v>КС-7 Сивакинская</v>
      </c>
      <c r="C21" s="84" t="s">
        <v>117</v>
      </c>
      <c r="D21" s="111" t="s">
        <v>117</v>
      </c>
      <c r="E21" s="83" t="str">
        <f t="shared" si="1"/>
        <v>велесстрой-монтаж</v>
      </c>
      <c r="F21" s="89" t="s">
        <v>0</v>
      </c>
      <c r="G21" s="84" t="s">
        <v>100</v>
      </c>
      <c r="H21" s="84"/>
      <c r="I21" s="84"/>
      <c r="J21" s="7" t="s">
        <v>199</v>
      </c>
      <c r="K21" s="85"/>
      <c r="L21" s="107">
        <v>800</v>
      </c>
      <c r="M21" s="108">
        <v>458672</v>
      </c>
      <c r="N21" s="88" t="s">
        <v>312</v>
      </c>
      <c r="O21" s="88" t="str">
        <f>VLOOKUP(доп_часы[[#This Row],[классификатор]],Помочни!H:I,2,0)</f>
        <v>Сопутствующие работы (в т.ч. работы до согласования сборника нормативов 2020)</v>
      </c>
      <c r="P21" s="125">
        <f t="shared" si="2"/>
        <v>1.6627313280156136E-3</v>
      </c>
      <c r="Q21" s="126">
        <f t="shared" si="3"/>
        <v>1.1395252524137459E-3</v>
      </c>
      <c r="R21" s="127">
        <f t="shared" si="4"/>
        <v>1.092017488660081E-3</v>
      </c>
      <c r="S21" s="143" t="s">
        <v>367</v>
      </c>
      <c r="T21" s="143" t="s">
        <v>367</v>
      </c>
      <c r="U21" s="97">
        <v>2</v>
      </c>
      <c r="V21" s="97" t="str">
        <f>IF(
    доп_часы[[#This Row],[опимс укр]]="",
    IF(
        IFERROR(
            MATCH(SUBSTITUTE(доп_часы[[#This Row],[классификатор]],",","."),классификатор,0),
            0
        ),
        LOWER(TRIM(доп_часы[[#This Row],[проект]])) &amp; "_" &amp; "9999",
        LOWER(TRIM(доп_часы[[#This Row],[проект]])) &amp; "_" &amp; "9998"
    ),
    LOWER(TRIM(доп_часы[[#This Row],[проект]])) &amp; "_" &amp; LOWER(TRIM(доп_часы[[#This Row],[опимс укр]]))
)</f>
        <v>кс-7 сивакинская_2</v>
      </c>
      <c r="W21" s="90" t="str">
        <f>VLOOKUP(доп_часы[[#This Row],[опимс укр]],Помочни!J:K,2,0)</f>
        <v>ВЗиС</v>
      </c>
      <c r="X21" s="88"/>
      <c r="Y21" s="88"/>
      <c r="Z21" s="88"/>
      <c r="AA21" s="91"/>
    </row>
    <row r="22" spans="1:27" s="4" customFormat="1">
      <c r="A22" s="82">
        <v>44348</v>
      </c>
      <c r="B22" s="84" t="str">
        <f t="shared" si="0"/>
        <v>КС-7 Сивакинская</v>
      </c>
      <c r="C22" s="84" t="s">
        <v>117</v>
      </c>
      <c r="D22" s="83" t="s">
        <v>117</v>
      </c>
      <c r="E22" s="83" t="str">
        <f t="shared" si="1"/>
        <v>велесстрой-монтаж</v>
      </c>
      <c r="F22" s="89" t="s">
        <v>0</v>
      </c>
      <c r="G22" s="84" t="s">
        <v>205</v>
      </c>
      <c r="H22" s="84"/>
      <c r="I22" s="84"/>
      <c r="J22" s="7" t="s">
        <v>187</v>
      </c>
      <c r="K22" s="85"/>
      <c r="L22" s="107">
        <v>139</v>
      </c>
      <c r="M22" s="108">
        <v>100638.78</v>
      </c>
      <c r="N22" s="88" t="s">
        <v>314</v>
      </c>
      <c r="O22" s="88" t="str">
        <f>VLOOKUP(доп_часы[[#This Row],[классификатор]],Помочни!H:I,2,0)</f>
        <v>Сопутствующие работы (в т.ч. работы до согласования сборника нормативов 2020)</v>
      </c>
      <c r="P22" s="125">
        <f t="shared" si="2"/>
        <v>2.8889956824271283E-4</v>
      </c>
      <c r="Q22" s="126">
        <f t="shared" si="3"/>
        <v>1.9799251260688836E-4</v>
      </c>
      <c r="R22" s="127">
        <f t="shared" si="4"/>
        <v>1.8973803865468905E-4</v>
      </c>
      <c r="S22" s="143" t="s">
        <v>367</v>
      </c>
      <c r="T22" s="143" t="s">
        <v>367</v>
      </c>
      <c r="U22" s="97">
        <v>2</v>
      </c>
      <c r="V22" s="97" t="str">
        <f>IF(
    доп_часы[[#This Row],[опимс укр]]="",
    IF(
        IFERROR(
            MATCH(SUBSTITUTE(доп_часы[[#This Row],[классификатор]],",","."),классификатор,0),
            0
        ),
        LOWER(TRIM(доп_часы[[#This Row],[проект]])) &amp; "_" &amp; "9999",
        LOWER(TRIM(доп_часы[[#This Row],[проект]])) &amp; "_" &amp; "9998"
    ),
    LOWER(TRIM(доп_часы[[#This Row],[проект]])) &amp; "_" &amp; LOWER(TRIM(доп_часы[[#This Row],[опимс укр]]))
)</f>
        <v>кс-7 сивакинская_2</v>
      </c>
      <c r="W22" s="90" t="str">
        <f>VLOOKUP(доп_часы[[#This Row],[опимс укр]],Помочни!J:K,2,0)</f>
        <v>ВЗиС</v>
      </c>
      <c r="X22" s="88"/>
      <c r="Y22" s="88"/>
      <c r="Z22" s="88"/>
      <c r="AA22" s="91"/>
    </row>
    <row r="23" spans="1:27">
      <c r="A23" s="82">
        <v>44348</v>
      </c>
      <c r="B23" s="84" t="str">
        <f t="shared" si="0"/>
        <v>КС-7 Сивакинская</v>
      </c>
      <c r="C23" s="84" t="s">
        <v>117</v>
      </c>
      <c r="D23" s="83" t="s">
        <v>117</v>
      </c>
      <c r="E23" s="83" t="str">
        <f t="shared" si="1"/>
        <v>велесстрой-монтаж</v>
      </c>
      <c r="F23" s="89" t="s">
        <v>0</v>
      </c>
      <c r="G23" s="84" t="s">
        <v>206</v>
      </c>
      <c r="H23" s="84"/>
      <c r="I23" s="84"/>
      <c r="J23" s="7" t="s">
        <v>187</v>
      </c>
      <c r="K23" s="85"/>
      <c r="L23" s="107">
        <v>124</v>
      </c>
      <c r="M23" s="108">
        <v>89778.48000000001</v>
      </c>
      <c r="N23" s="88" t="s">
        <v>312</v>
      </c>
      <c r="O23" s="88" t="str">
        <f>VLOOKUP(доп_часы[[#This Row],[классификатор]],Помочни!H:I,2,0)</f>
        <v>Сопутствующие работы (в т.ч. работы до согласования сборника нормативов 2020)</v>
      </c>
      <c r="P23" s="125">
        <f t="shared" si="2"/>
        <v>2.577233558424201E-4</v>
      </c>
      <c r="Q23" s="126">
        <f t="shared" si="3"/>
        <v>1.7662641412413062E-4</v>
      </c>
      <c r="R23" s="127">
        <f t="shared" si="4"/>
        <v>1.6926271074231255E-4</v>
      </c>
      <c r="S23" s="143" t="s">
        <v>367</v>
      </c>
      <c r="T23" s="143" t="s">
        <v>367</v>
      </c>
      <c r="U23" s="97">
        <v>2</v>
      </c>
      <c r="V23" s="97" t="str">
        <f>IF(
    доп_часы[[#This Row],[опимс укр]]="",
    IF(
        IFERROR(
            MATCH(SUBSTITUTE(доп_часы[[#This Row],[классификатор]],",","."),классификатор,0),
            0
        ),
        LOWER(TRIM(доп_часы[[#This Row],[проект]])) &amp; "_" &amp; "9999",
        LOWER(TRIM(доп_часы[[#This Row],[проект]])) &amp; "_" &amp; "9998"
    ),
    LOWER(TRIM(доп_часы[[#This Row],[проект]])) &amp; "_" &amp; LOWER(TRIM(доп_часы[[#This Row],[опимс укр]]))
)</f>
        <v>кс-7 сивакинская_2</v>
      </c>
      <c r="W23" s="90" t="str">
        <f>VLOOKUP(доп_часы[[#This Row],[опимс укр]],Помочни!J:K,2,0)</f>
        <v>ВЗиС</v>
      </c>
      <c r="X23" s="88"/>
      <c r="Y23" s="88"/>
      <c r="Z23" s="88"/>
      <c r="AA23" s="91"/>
    </row>
    <row r="24" spans="1:27">
      <c r="A24" s="82">
        <v>44348</v>
      </c>
      <c r="B24" s="84" t="str">
        <f t="shared" si="0"/>
        <v>КС-7 Сивакинская</v>
      </c>
      <c r="C24" s="84" t="s">
        <v>117</v>
      </c>
      <c r="D24" s="83" t="s">
        <v>117</v>
      </c>
      <c r="E24" s="83" t="str">
        <f t="shared" si="1"/>
        <v>велесстрой-монтаж</v>
      </c>
      <c r="F24" s="89" t="s">
        <v>0</v>
      </c>
      <c r="G24" s="84" t="s">
        <v>207</v>
      </c>
      <c r="H24" s="84"/>
      <c r="I24" s="84"/>
      <c r="J24" s="7" t="s">
        <v>187</v>
      </c>
      <c r="K24" s="85"/>
      <c r="L24" s="107">
        <v>468</v>
      </c>
      <c r="M24" s="108">
        <v>338841.36</v>
      </c>
      <c r="N24" s="88" t="s">
        <v>315</v>
      </c>
      <c r="O24" s="88" t="str">
        <f>VLOOKUP(доп_часы[[#This Row],[классификатор]],Помочни!H:I,2,0)</f>
        <v>Сопутствующие работы (в т.ч. работы до согласования сборника нормативов 2020)</v>
      </c>
      <c r="P24" s="125">
        <f t="shared" si="2"/>
        <v>9.7269782688913389E-4</v>
      </c>
      <c r="Q24" s="126">
        <f t="shared" si="3"/>
        <v>6.6662227266204134E-4</v>
      </c>
      <c r="R24" s="127">
        <f t="shared" si="4"/>
        <v>6.3883023086614733E-4</v>
      </c>
      <c r="S24" s="143" t="s">
        <v>367</v>
      </c>
      <c r="T24" s="143" t="s">
        <v>367</v>
      </c>
      <c r="U24" s="97">
        <v>2</v>
      </c>
      <c r="V24" s="97" t="str">
        <f>IF(
    доп_часы[[#This Row],[опимс укр]]="",
    IF(
        IFERROR(
            MATCH(SUBSTITUTE(доп_часы[[#This Row],[классификатор]],",","."),классификатор,0),
            0
        ),
        LOWER(TRIM(доп_часы[[#This Row],[проект]])) &amp; "_" &amp; "9999",
        LOWER(TRIM(доп_часы[[#This Row],[проект]])) &amp; "_" &amp; "9998"
    ),
    LOWER(TRIM(доп_часы[[#This Row],[проект]])) &amp; "_" &amp; LOWER(TRIM(доп_часы[[#This Row],[опимс укр]]))
)</f>
        <v>кс-7 сивакинская_2</v>
      </c>
      <c r="W24" s="90" t="str">
        <f>VLOOKUP(доп_часы[[#This Row],[опимс укр]],Помочни!J:K,2,0)</f>
        <v>ВЗиС</v>
      </c>
      <c r="X24" s="88"/>
      <c r="Y24" s="88"/>
      <c r="Z24" s="88"/>
      <c r="AA24" s="91"/>
    </row>
    <row r="25" spans="1:27">
      <c r="A25" s="82">
        <v>44348</v>
      </c>
      <c r="B25" s="84" t="str">
        <f t="shared" si="0"/>
        <v>КС-7 Сивакинская</v>
      </c>
      <c r="C25" s="84" t="s">
        <v>117</v>
      </c>
      <c r="D25" s="83" t="s">
        <v>117</v>
      </c>
      <c r="E25" s="83" t="str">
        <f t="shared" si="1"/>
        <v>велесстрой-монтаж</v>
      </c>
      <c r="F25" s="89" t="s">
        <v>16</v>
      </c>
      <c r="G25" s="84" t="s">
        <v>208</v>
      </c>
      <c r="H25" s="84"/>
      <c r="I25" s="84"/>
      <c r="J25" s="7" t="s">
        <v>187</v>
      </c>
      <c r="K25" s="85"/>
      <c r="L25" s="86">
        <v>20</v>
      </c>
      <c r="M25" s="87">
        <v>14480.400000000001</v>
      </c>
      <c r="N25" s="88"/>
      <c r="O25" s="88" t="str">
        <f>VLOOKUP(доп_часы[[#This Row],[классификатор]],Помочни!H:I,2,0)</f>
        <v>Склад</v>
      </c>
      <c r="P25" s="125">
        <f t="shared" si="2"/>
        <v>4.1568283200390336E-5</v>
      </c>
      <c r="Q25" s="126">
        <f t="shared" si="3"/>
        <v>2.848813131034365E-5</v>
      </c>
      <c r="R25" s="127">
        <f t="shared" si="4"/>
        <v>2.7300437216502023E-5</v>
      </c>
      <c r="S25" s="143" t="s">
        <v>371</v>
      </c>
      <c r="T25" s="143" t="s">
        <v>371</v>
      </c>
      <c r="U25" s="89"/>
      <c r="V25" s="89" t="str">
        <f>IF(
    доп_часы[[#This Row],[опимс укр]]="",
    IF(
        IFERROR(
            MATCH(SUBSTITUTE(доп_часы[[#This Row],[классификатор]],",","."),классификатор,0),
            0
        ),
        LOWER(TRIM(доп_часы[[#This Row],[проект]])) &amp; "_" &amp; "9999",
        LOWER(TRIM(доп_часы[[#This Row],[проект]])) &amp; "_" &amp; "9998"
    ),
    LOWER(TRIM(доп_часы[[#This Row],[проект]])) &amp; "_" &amp; LOWER(TRIM(доп_часы[[#This Row],[опимс укр]]))
)</f>
        <v>кс-7 сивакинская_9998</v>
      </c>
      <c r="W25" s="90" t="e">
        <f>VLOOKUP(доп_часы[[#This Row],[опимс укр]],Помочни!J:K,2,0)</f>
        <v>#N/A</v>
      </c>
      <c r="X25" s="88"/>
      <c r="Y25" s="88" t="s">
        <v>282</v>
      </c>
      <c r="Z25" s="88"/>
      <c r="AA25" s="91"/>
    </row>
    <row r="26" spans="1:27">
      <c r="A26" s="82">
        <v>44348</v>
      </c>
      <c r="B26" s="84" t="str">
        <f t="shared" si="0"/>
        <v>КС-7 Сивакинская</v>
      </c>
      <c r="C26" s="84" t="s">
        <v>117</v>
      </c>
      <c r="D26" s="83" t="s">
        <v>117</v>
      </c>
      <c r="E26" s="83" t="str">
        <f t="shared" si="1"/>
        <v>велесстрой-монтаж</v>
      </c>
      <c r="F26" s="89" t="s">
        <v>16</v>
      </c>
      <c r="G26" s="84" t="s">
        <v>209</v>
      </c>
      <c r="H26" s="84"/>
      <c r="I26" s="84"/>
      <c r="J26" s="7" t="s">
        <v>187</v>
      </c>
      <c r="K26" s="85"/>
      <c r="L26" s="86">
        <v>7</v>
      </c>
      <c r="M26" s="87">
        <v>5068.1399999999994</v>
      </c>
      <c r="N26" s="88"/>
      <c r="O26" s="88" t="str">
        <f>VLOOKUP(доп_часы[[#This Row],[классификатор]],Помочни!H:I,2,0)</f>
        <v>Склад</v>
      </c>
      <c r="P26" s="125">
        <f t="shared" si="2"/>
        <v>1.4548899120136619E-5</v>
      </c>
      <c r="Q26" s="126">
        <f t="shared" si="3"/>
        <v>9.9708459586202775E-6</v>
      </c>
      <c r="R26" s="127">
        <f t="shared" si="4"/>
        <v>9.5551530257757083E-6</v>
      </c>
      <c r="S26" s="143" t="s">
        <v>371</v>
      </c>
      <c r="T26" s="143" t="s">
        <v>371</v>
      </c>
      <c r="U26" s="89"/>
      <c r="V26" s="89" t="str">
        <f>IF(
    доп_часы[[#This Row],[опимс укр]]="",
    IF(
        IFERROR(
            MATCH(SUBSTITUTE(доп_часы[[#This Row],[классификатор]],",","."),классификатор,0),
            0
        ),
        LOWER(TRIM(доп_часы[[#This Row],[проект]])) &amp; "_" &amp; "9999",
        LOWER(TRIM(доп_часы[[#This Row],[проект]])) &amp; "_" &amp; "9998"
    ),
    LOWER(TRIM(доп_часы[[#This Row],[проект]])) &amp; "_" &amp; LOWER(TRIM(доп_часы[[#This Row],[опимс укр]]))
)</f>
        <v>кс-7 сивакинская_9998</v>
      </c>
      <c r="W26" s="90" t="e">
        <f>VLOOKUP(доп_часы[[#This Row],[опимс укр]],Помочни!J:K,2,0)</f>
        <v>#N/A</v>
      </c>
      <c r="X26" s="88"/>
      <c r="Y26" s="88" t="s">
        <v>282</v>
      </c>
      <c r="Z26" s="88"/>
      <c r="AA26" s="91"/>
    </row>
    <row r="27" spans="1:27">
      <c r="A27" s="82">
        <v>44348</v>
      </c>
      <c r="B27" s="84" t="str">
        <f t="shared" si="0"/>
        <v>КС-7 Сивакинская</v>
      </c>
      <c r="C27" s="84" t="s">
        <v>117</v>
      </c>
      <c r="D27" s="83" t="s">
        <v>117</v>
      </c>
      <c r="E27" s="83" t="str">
        <f t="shared" si="1"/>
        <v>велесстрой-монтаж</v>
      </c>
      <c r="F27" s="89" t="s">
        <v>16</v>
      </c>
      <c r="G27" s="84" t="s">
        <v>210</v>
      </c>
      <c r="H27" s="84"/>
      <c r="I27" s="84"/>
      <c r="J27" s="7" t="s">
        <v>187</v>
      </c>
      <c r="K27" s="85"/>
      <c r="L27" s="86">
        <v>14</v>
      </c>
      <c r="M27" s="87">
        <v>10136.279999999999</v>
      </c>
      <c r="N27" s="88"/>
      <c r="O27" s="88" t="str">
        <f>VLOOKUP(доп_часы[[#This Row],[классификатор]],Помочни!H:I,2,0)</f>
        <v>Склад</v>
      </c>
      <c r="P27" s="125">
        <f t="shared" si="2"/>
        <v>2.9097798240273237E-5</v>
      </c>
      <c r="Q27" s="126">
        <f t="shared" si="3"/>
        <v>1.9941691917240555E-5</v>
      </c>
      <c r="R27" s="127">
        <f t="shared" si="4"/>
        <v>1.9110306051551417E-5</v>
      </c>
      <c r="S27" s="143" t="s">
        <v>371</v>
      </c>
      <c r="T27" s="143" t="s">
        <v>371</v>
      </c>
      <c r="U27" s="89"/>
      <c r="V27" s="89" t="str">
        <f>IF(
    доп_часы[[#This Row],[опимс укр]]="",
    IF(
        IFERROR(
            MATCH(SUBSTITUTE(доп_часы[[#This Row],[классификатор]],",","."),классификатор,0),
            0
        ),
        LOWER(TRIM(доп_часы[[#This Row],[проект]])) &amp; "_" &amp; "9999",
        LOWER(TRIM(доп_часы[[#This Row],[проект]])) &amp; "_" &amp; "9998"
    ),
    LOWER(TRIM(доп_часы[[#This Row],[проект]])) &amp; "_" &amp; LOWER(TRIM(доп_часы[[#This Row],[опимс укр]]))
)</f>
        <v>кс-7 сивакинская_9998</v>
      </c>
      <c r="W27" s="90" t="e">
        <f>VLOOKUP(доп_часы[[#This Row],[опимс укр]],Помочни!J:K,2,0)</f>
        <v>#N/A</v>
      </c>
      <c r="X27" s="88"/>
      <c r="Y27" s="88" t="s">
        <v>282</v>
      </c>
      <c r="Z27" s="88"/>
      <c r="AA27" s="91"/>
    </row>
    <row r="28" spans="1:27">
      <c r="A28" s="82">
        <v>44348</v>
      </c>
      <c r="B28" s="84" t="str">
        <f t="shared" si="0"/>
        <v>КС-7 Сивакинская</v>
      </c>
      <c r="C28" s="84" t="s">
        <v>117</v>
      </c>
      <c r="D28" s="83" t="s">
        <v>117</v>
      </c>
      <c r="E28" s="83" t="str">
        <f t="shared" si="1"/>
        <v>велесстрой-монтаж</v>
      </c>
      <c r="F28" s="89" t="s">
        <v>17</v>
      </c>
      <c r="G28" s="84" t="s">
        <v>211</v>
      </c>
      <c r="H28" s="84"/>
      <c r="I28" s="84"/>
      <c r="J28" s="7" t="s">
        <v>187</v>
      </c>
      <c r="K28" s="85"/>
      <c r="L28" s="86">
        <v>2</v>
      </c>
      <c r="M28" s="87">
        <v>1448.04</v>
      </c>
      <c r="N28" s="88"/>
      <c r="O28" s="88" t="str">
        <f>VLOOKUP(доп_часы[[#This Row],[классификатор]],Помочни!H:I,2,0)</f>
        <v>АХО</v>
      </c>
      <c r="P28" s="125">
        <f t="shared" si="2"/>
        <v>4.1568283200390338E-6</v>
      </c>
      <c r="Q28" s="126">
        <f t="shared" si="3"/>
        <v>2.848813131034365E-6</v>
      </c>
      <c r="R28" s="127">
        <f t="shared" si="4"/>
        <v>2.7300437216502022E-6</v>
      </c>
      <c r="S28" s="143" t="s">
        <v>368</v>
      </c>
      <c r="T28" s="143" t="s">
        <v>368</v>
      </c>
      <c r="U28" s="89"/>
      <c r="V28" s="89" t="str">
        <f>IF(
    доп_часы[[#This Row],[опимс укр]]="",
    IF(
        IFERROR(
            MATCH(SUBSTITUTE(доп_часы[[#This Row],[классификатор]],",","."),классификатор,0),
            0
        ),
        LOWER(TRIM(доп_часы[[#This Row],[проект]])) &amp; "_" &amp; "9999",
        LOWER(TRIM(доп_часы[[#This Row],[проект]])) &amp; "_" &amp; "9998"
    ),
    LOWER(TRIM(доп_часы[[#This Row],[проект]])) &amp; "_" &amp; LOWER(TRIM(доп_часы[[#This Row],[опимс укр]]))
)</f>
        <v>кс-7 сивакинская_9998</v>
      </c>
      <c r="W28" s="90" t="e">
        <f>VLOOKUP(доп_часы[[#This Row],[опимс укр]],Помочни!J:K,2,0)</f>
        <v>#N/A</v>
      </c>
      <c r="X28" s="88"/>
      <c r="Y28" s="88" t="s">
        <v>282</v>
      </c>
      <c r="Z28" s="88"/>
      <c r="AA28" s="91"/>
    </row>
    <row r="29" spans="1:27">
      <c r="A29" s="82">
        <v>44348</v>
      </c>
      <c r="B29" s="84" t="str">
        <f t="shared" si="0"/>
        <v>КС-7 Сивакинская</v>
      </c>
      <c r="C29" s="84" t="s">
        <v>117</v>
      </c>
      <c r="D29" s="83" t="s">
        <v>117</v>
      </c>
      <c r="E29" s="83" t="str">
        <f t="shared" si="1"/>
        <v>велесстрой-монтаж</v>
      </c>
      <c r="F29" s="89" t="s">
        <v>17</v>
      </c>
      <c r="G29" s="84" t="s">
        <v>164</v>
      </c>
      <c r="H29" s="84"/>
      <c r="I29" s="84"/>
      <c r="J29" s="7" t="s">
        <v>226</v>
      </c>
      <c r="K29" s="85"/>
      <c r="L29" s="86">
        <v>5</v>
      </c>
      <c r="M29" s="87">
        <v>2976.4500000000003</v>
      </c>
      <c r="N29" s="88"/>
      <c r="O29" s="88" t="str">
        <f>VLOOKUP(доп_часы[[#This Row],[классификатор]],Помочни!H:I,2,0)</f>
        <v>АХО</v>
      </c>
      <c r="P29" s="125">
        <f t="shared" si="2"/>
        <v>1.0392070800097584E-5</v>
      </c>
      <c r="Q29" s="126">
        <f t="shared" si="3"/>
        <v>7.1220328275859125E-6</v>
      </c>
      <c r="R29" s="127">
        <f t="shared" si="4"/>
        <v>6.8251093041255057E-6</v>
      </c>
      <c r="S29" s="143" t="s">
        <v>368</v>
      </c>
      <c r="T29" s="143" t="s">
        <v>368</v>
      </c>
      <c r="U29" s="89"/>
      <c r="V29" s="89" t="str">
        <f>IF(
    доп_часы[[#This Row],[опимс укр]]="",
    IF(
        IFERROR(
            MATCH(SUBSTITUTE(доп_часы[[#This Row],[классификатор]],",","."),классификатор,0),
            0
        ),
        LOWER(TRIM(доп_часы[[#This Row],[проект]])) &amp; "_" &amp; "9999",
        LOWER(TRIM(доп_часы[[#This Row],[проект]])) &amp; "_" &amp; "9998"
    ),
    LOWER(TRIM(доп_часы[[#This Row],[проект]])) &amp; "_" &amp; LOWER(TRIM(доп_часы[[#This Row],[опимс укр]]))
)</f>
        <v>кс-7 сивакинская_9998</v>
      </c>
      <c r="W29" s="90" t="e">
        <f>VLOOKUP(доп_часы[[#This Row],[опимс укр]],Помочни!J:K,2,0)</f>
        <v>#N/A</v>
      </c>
      <c r="X29" s="88"/>
      <c r="Y29" s="88" t="s">
        <v>282</v>
      </c>
      <c r="Z29" s="88"/>
      <c r="AA29" s="91"/>
    </row>
    <row r="30" spans="1:27">
      <c r="A30" s="82">
        <v>44348</v>
      </c>
      <c r="B30" s="84" t="str">
        <f t="shared" si="0"/>
        <v>КС-7 Сивакинская</v>
      </c>
      <c r="C30" s="84" t="s">
        <v>117</v>
      </c>
      <c r="D30" s="83" t="s">
        <v>117</v>
      </c>
      <c r="E30" s="83" t="str">
        <f t="shared" si="1"/>
        <v>велесстрой-монтаж</v>
      </c>
      <c r="F30" s="89" t="s">
        <v>17</v>
      </c>
      <c r="G30" s="84" t="s">
        <v>212</v>
      </c>
      <c r="H30" s="84"/>
      <c r="I30" s="84"/>
      <c r="J30" s="7" t="s">
        <v>187</v>
      </c>
      <c r="K30" s="85"/>
      <c r="L30" s="86">
        <v>2</v>
      </c>
      <c r="M30" s="87">
        <v>1448.04</v>
      </c>
      <c r="N30" s="88"/>
      <c r="O30" s="88" t="str">
        <f>VLOOKUP(доп_часы[[#This Row],[классификатор]],Помочни!H:I,2,0)</f>
        <v>АХО</v>
      </c>
      <c r="P30" s="125">
        <f t="shared" si="2"/>
        <v>4.1568283200390338E-6</v>
      </c>
      <c r="Q30" s="126">
        <f t="shared" si="3"/>
        <v>2.848813131034365E-6</v>
      </c>
      <c r="R30" s="127">
        <f t="shared" si="4"/>
        <v>2.7300437216502022E-6</v>
      </c>
      <c r="S30" s="143" t="s">
        <v>368</v>
      </c>
      <c r="T30" s="143" t="s">
        <v>368</v>
      </c>
      <c r="U30" s="89"/>
      <c r="V30" s="89" t="str">
        <f>IF(
    доп_часы[[#This Row],[опимс укр]]="",
    IF(
        IFERROR(
            MATCH(SUBSTITUTE(доп_часы[[#This Row],[классификатор]],",","."),классификатор,0),
            0
        ),
        LOWER(TRIM(доп_часы[[#This Row],[проект]])) &amp; "_" &amp; "9999",
        LOWER(TRIM(доп_часы[[#This Row],[проект]])) &amp; "_" &amp; "9998"
    ),
    LOWER(TRIM(доп_часы[[#This Row],[проект]])) &amp; "_" &amp; LOWER(TRIM(доп_часы[[#This Row],[опимс укр]]))
)</f>
        <v>кс-7 сивакинская_9998</v>
      </c>
      <c r="W30" s="90" t="e">
        <f>VLOOKUP(доп_часы[[#This Row],[опимс укр]],Помочни!J:K,2,0)</f>
        <v>#N/A</v>
      </c>
      <c r="X30" s="88"/>
      <c r="Y30" s="88" t="s">
        <v>282</v>
      </c>
      <c r="Z30" s="88"/>
      <c r="AA30" s="91"/>
    </row>
    <row r="31" spans="1:27">
      <c r="A31" s="82">
        <v>44348</v>
      </c>
      <c r="B31" s="84" t="str">
        <f t="shared" si="0"/>
        <v>КС-7 Сивакинская</v>
      </c>
      <c r="C31" s="84" t="s">
        <v>117</v>
      </c>
      <c r="D31" s="83" t="s">
        <v>117</v>
      </c>
      <c r="E31" s="83" t="str">
        <f t="shared" si="1"/>
        <v>велесстрой-монтаж</v>
      </c>
      <c r="F31" s="89" t="s">
        <v>17</v>
      </c>
      <c r="G31" s="84" t="s">
        <v>213</v>
      </c>
      <c r="H31" s="84"/>
      <c r="I31" s="84"/>
      <c r="J31" s="7" t="s">
        <v>187</v>
      </c>
      <c r="K31" s="85"/>
      <c r="L31" s="86">
        <v>39</v>
      </c>
      <c r="M31" s="87">
        <v>28236.78</v>
      </c>
      <c r="N31" s="88"/>
      <c r="O31" s="88" t="str">
        <f>VLOOKUP(доп_часы[[#This Row],[классификатор]],Помочни!H:I,2,0)</f>
        <v>АХО</v>
      </c>
      <c r="P31" s="125">
        <f t="shared" si="2"/>
        <v>8.1058152240761158E-5</v>
      </c>
      <c r="Q31" s="126">
        <f t="shared" si="3"/>
        <v>5.5551856055170114E-5</v>
      </c>
      <c r="R31" s="127">
        <f t="shared" si="4"/>
        <v>5.3235852572178947E-5</v>
      </c>
      <c r="S31" s="143" t="s">
        <v>368</v>
      </c>
      <c r="T31" s="143" t="s">
        <v>368</v>
      </c>
      <c r="U31" s="89"/>
      <c r="V31" s="89" t="str">
        <f>IF(
    доп_часы[[#This Row],[опимс укр]]="",
    IF(
        IFERROR(
            MATCH(SUBSTITUTE(доп_часы[[#This Row],[классификатор]],",","."),классификатор,0),
            0
        ),
        LOWER(TRIM(доп_часы[[#This Row],[проект]])) &amp; "_" &amp; "9999",
        LOWER(TRIM(доп_часы[[#This Row],[проект]])) &amp; "_" &amp; "9998"
    ),
    LOWER(TRIM(доп_часы[[#This Row],[проект]])) &amp; "_" &amp; LOWER(TRIM(доп_часы[[#This Row],[опимс укр]]))
)</f>
        <v>кс-7 сивакинская_9998</v>
      </c>
      <c r="W31" s="90" t="e">
        <f>VLOOKUP(доп_часы[[#This Row],[опимс укр]],Помочни!J:K,2,0)</f>
        <v>#N/A</v>
      </c>
      <c r="X31" s="88"/>
      <c r="Y31" s="88" t="s">
        <v>282</v>
      </c>
      <c r="Z31" s="88"/>
      <c r="AA31" s="91"/>
    </row>
    <row r="32" spans="1:27">
      <c r="A32" s="82">
        <v>44348</v>
      </c>
      <c r="B32" s="84" t="str">
        <f t="shared" si="0"/>
        <v>КС-7 Сивакинская</v>
      </c>
      <c r="C32" s="84" t="s">
        <v>117</v>
      </c>
      <c r="D32" s="83" t="s">
        <v>117</v>
      </c>
      <c r="E32" s="83" t="str">
        <f t="shared" si="1"/>
        <v>велесстрой-монтаж</v>
      </c>
      <c r="F32" s="89" t="s">
        <v>17</v>
      </c>
      <c r="G32" s="84" t="s">
        <v>214</v>
      </c>
      <c r="H32" s="84"/>
      <c r="I32" s="84"/>
      <c r="J32" s="7" t="s">
        <v>187</v>
      </c>
      <c r="K32" s="85"/>
      <c r="L32" s="86">
        <v>10</v>
      </c>
      <c r="M32" s="87">
        <v>7240.2000000000007</v>
      </c>
      <c r="N32" s="88"/>
      <c r="O32" s="88" t="str">
        <f>VLOOKUP(доп_часы[[#This Row],[классификатор]],Помочни!H:I,2,0)</f>
        <v>АХО</v>
      </c>
      <c r="P32" s="125">
        <f t="shared" si="2"/>
        <v>2.0784141600195168E-5</v>
      </c>
      <c r="Q32" s="126">
        <f t="shared" si="3"/>
        <v>1.4244065655171825E-5</v>
      </c>
      <c r="R32" s="127">
        <f t="shared" si="4"/>
        <v>1.3650218608251011E-5</v>
      </c>
      <c r="S32" s="143" t="s">
        <v>368</v>
      </c>
      <c r="T32" s="143" t="s">
        <v>368</v>
      </c>
      <c r="U32" s="89"/>
      <c r="V32" s="89" t="str">
        <f>IF(
    доп_часы[[#This Row],[опимс укр]]="",
    IF(
        IFERROR(
            MATCH(SUBSTITUTE(доп_часы[[#This Row],[классификатор]],",","."),классификатор,0),
            0
        ),
        LOWER(TRIM(доп_часы[[#This Row],[проект]])) &amp; "_" &amp; "9999",
        LOWER(TRIM(доп_часы[[#This Row],[проект]])) &amp; "_" &amp; "9998"
    ),
    LOWER(TRIM(доп_часы[[#This Row],[проект]])) &amp; "_" &amp; LOWER(TRIM(доп_часы[[#This Row],[опимс укр]]))
)</f>
        <v>кс-7 сивакинская_9998</v>
      </c>
      <c r="W32" s="90" t="e">
        <f>VLOOKUP(доп_часы[[#This Row],[опимс укр]],Помочни!J:K,2,0)</f>
        <v>#N/A</v>
      </c>
      <c r="X32" s="88"/>
      <c r="Y32" s="88" t="s">
        <v>282</v>
      </c>
      <c r="Z32" s="88"/>
      <c r="AA32" s="91"/>
    </row>
    <row r="33" spans="1:27">
      <c r="A33" s="82">
        <v>44348</v>
      </c>
      <c r="B33" s="84" t="str">
        <f t="shared" si="0"/>
        <v>КС-7 Сивакинская</v>
      </c>
      <c r="C33" s="84" t="s">
        <v>117</v>
      </c>
      <c r="D33" s="83" t="s">
        <v>117</v>
      </c>
      <c r="E33" s="83" t="str">
        <f t="shared" si="1"/>
        <v>велесстрой-монтаж</v>
      </c>
      <c r="F33" s="89" t="s">
        <v>17</v>
      </c>
      <c r="G33" s="84" t="s">
        <v>215</v>
      </c>
      <c r="H33" s="84"/>
      <c r="I33" s="84"/>
      <c r="J33" s="7" t="s">
        <v>226</v>
      </c>
      <c r="K33" s="85"/>
      <c r="L33" s="86">
        <v>18</v>
      </c>
      <c r="M33" s="87">
        <v>10715.22</v>
      </c>
      <c r="N33" s="88"/>
      <c r="O33" s="88" t="str">
        <f>VLOOKUP(доп_часы[[#This Row],[классификатор]],Помочни!H:I,2,0)</f>
        <v>АХО</v>
      </c>
      <c r="P33" s="125">
        <f t="shared" si="2"/>
        <v>3.7411454880351307E-5</v>
      </c>
      <c r="Q33" s="126">
        <f t="shared" si="3"/>
        <v>2.5639318179309285E-5</v>
      </c>
      <c r="R33" s="127">
        <f t="shared" si="4"/>
        <v>2.4570393494851818E-5</v>
      </c>
      <c r="S33" s="143" t="s">
        <v>368</v>
      </c>
      <c r="T33" s="143" t="s">
        <v>368</v>
      </c>
      <c r="U33" s="89"/>
      <c r="V33" s="89" t="str">
        <f>IF(
    доп_часы[[#This Row],[опимс укр]]="",
    IF(
        IFERROR(
            MATCH(SUBSTITUTE(доп_часы[[#This Row],[классификатор]],",","."),классификатор,0),
            0
        ),
        LOWER(TRIM(доп_часы[[#This Row],[проект]])) &amp; "_" &amp; "9999",
        LOWER(TRIM(доп_часы[[#This Row],[проект]])) &amp; "_" &amp; "9998"
    ),
    LOWER(TRIM(доп_часы[[#This Row],[проект]])) &amp; "_" &amp; LOWER(TRIM(доп_часы[[#This Row],[опимс укр]]))
)</f>
        <v>кс-7 сивакинская_9998</v>
      </c>
      <c r="W33" s="90" t="e">
        <f>VLOOKUP(доп_часы[[#This Row],[опимс укр]],Помочни!J:K,2,0)</f>
        <v>#N/A</v>
      </c>
      <c r="X33" s="88"/>
      <c r="Y33" s="88" t="s">
        <v>282</v>
      </c>
      <c r="Z33" s="88"/>
      <c r="AA33" s="91"/>
    </row>
    <row r="34" spans="1:27">
      <c r="A34" s="82">
        <v>44348</v>
      </c>
      <c r="B34" s="84" t="str">
        <f t="shared" si="0"/>
        <v>КС-7 Сивакинская</v>
      </c>
      <c r="C34" s="84" t="s">
        <v>117</v>
      </c>
      <c r="D34" s="83" t="s">
        <v>117</v>
      </c>
      <c r="E34" s="83" t="str">
        <f t="shared" si="1"/>
        <v>велесстрой-монтаж</v>
      </c>
      <c r="F34" s="89" t="s">
        <v>17</v>
      </c>
      <c r="G34" s="84" t="s">
        <v>216</v>
      </c>
      <c r="H34" s="84"/>
      <c r="I34" s="84"/>
      <c r="J34" s="7" t="s">
        <v>187</v>
      </c>
      <c r="K34" s="85"/>
      <c r="L34" s="86">
        <v>1</v>
      </c>
      <c r="M34" s="87">
        <v>724.02</v>
      </c>
      <c r="N34" s="88"/>
      <c r="O34" s="88" t="str">
        <f>VLOOKUP(доп_часы[[#This Row],[классификатор]],Помочни!H:I,2,0)</f>
        <v>АХО</v>
      </c>
      <c r="P34" s="125">
        <f t="shared" si="2"/>
        <v>2.0784141600195169E-6</v>
      </c>
      <c r="Q34" s="126">
        <f t="shared" si="3"/>
        <v>1.4244065655171825E-6</v>
      </c>
      <c r="R34" s="127">
        <f t="shared" si="4"/>
        <v>1.3650218608251011E-6</v>
      </c>
      <c r="S34" s="143" t="s">
        <v>368</v>
      </c>
      <c r="T34" s="143" t="s">
        <v>368</v>
      </c>
      <c r="U34" s="89"/>
      <c r="V34" s="89" t="str">
        <f>IF(
    доп_часы[[#This Row],[опимс укр]]="",
    IF(
        IFERROR(
            MATCH(SUBSTITUTE(доп_часы[[#This Row],[классификатор]],",","."),классификатор,0),
            0
        ),
        LOWER(TRIM(доп_часы[[#This Row],[проект]])) &amp; "_" &amp; "9999",
        LOWER(TRIM(доп_часы[[#This Row],[проект]])) &amp; "_" &amp; "9998"
    ),
    LOWER(TRIM(доп_часы[[#This Row],[проект]])) &amp; "_" &amp; LOWER(TRIM(доп_часы[[#This Row],[опимс укр]]))
)</f>
        <v>кс-7 сивакинская_9998</v>
      </c>
      <c r="W34" s="90" t="e">
        <f>VLOOKUP(доп_часы[[#This Row],[опимс укр]],Помочни!J:K,2,0)</f>
        <v>#N/A</v>
      </c>
      <c r="X34" s="88"/>
      <c r="Y34" s="88" t="s">
        <v>282</v>
      </c>
      <c r="Z34" s="88"/>
      <c r="AA34" s="91"/>
    </row>
    <row r="35" spans="1:27">
      <c r="A35" s="82">
        <v>44348</v>
      </c>
      <c r="B35" s="84" t="str">
        <f t="shared" si="0"/>
        <v>КС-7 Сивакинская</v>
      </c>
      <c r="C35" s="84" t="s">
        <v>117</v>
      </c>
      <c r="D35" s="83" t="s">
        <v>117</v>
      </c>
      <c r="E35" s="83" t="str">
        <f t="shared" si="1"/>
        <v>велесстрой-монтаж</v>
      </c>
      <c r="F35" s="89" t="s">
        <v>17</v>
      </c>
      <c r="G35" s="84" t="s">
        <v>217</v>
      </c>
      <c r="H35" s="84"/>
      <c r="I35" s="84"/>
      <c r="J35" s="7" t="s">
        <v>187</v>
      </c>
      <c r="K35" s="85"/>
      <c r="L35" s="86">
        <v>20</v>
      </c>
      <c r="M35" s="87">
        <v>14480.400000000001</v>
      </c>
      <c r="N35" s="88"/>
      <c r="O35" s="88" t="str">
        <f>VLOOKUP(доп_часы[[#This Row],[классификатор]],Помочни!H:I,2,0)</f>
        <v>АХО</v>
      </c>
      <c r="P35" s="125">
        <f t="shared" si="2"/>
        <v>4.1568283200390336E-5</v>
      </c>
      <c r="Q35" s="126">
        <f t="shared" si="3"/>
        <v>2.848813131034365E-5</v>
      </c>
      <c r="R35" s="127">
        <f t="shared" si="4"/>
        <v>2.7300437216502023E-5</v>
      </c>
      <c r="S35" s="143" t="s">
        <v>368</v>
      </c>
      <c r="T35" s="143" t="s">
        <v>368</v>
      </c>
      <c r="U35" s="89"/>
      <c r="V35" s="89" t="str">
        <f>IF(
    доп_часы[[#This Row],[опимс укр]]="",
    IF(
        IFERROR(
            MATCH(SUBSTITUTE(доп_часы[[#This Row],[классификатор]],",","."),классификатор,0),
            0
        ),
        LOWER(TRIM(доп_часы[[#This Row],[проект]])) &amp; "_" &amp; "9999",
        LOWER(TRIM(доп_часы[[#This Row],[проект]])) &amp; "_" &amp; "9998"
    ),
    LOWER(TRIM(доп_часы[[#This Row],[проект]])) &amp; "_" &amp; LOWER(TRIM(доп_часы[[#This Row],[опимс укр]]))
)</f>
        <v>кс-7 сивакинская_9998</v>
      </c>
      <c r="W35" s="90" t="e">
        <f>VLOOKUP(доп_часы[[#This Row],[опимс укр]],Помочни!J:K,2,0)</f>
        <v>#N/A</v>
      </c>
      <c r="X35" s="88"/>
      <c r="Y35" s="88" t="s">
        <v>282</v>
      </c>
      <c r="Z35" s="88"/>
      <c r="AA35" s="91"/>
    </row>
    <row r="36" spans="1:27">
      <c r="A36" s="82">
        <v>44348</v>
      </c>
      <c r="B36" s="84" t="str">
        <f t="shared" si="0"/>
        <v>КС-7 Сивакинская</v>
      </c>
      <c r="C36" s="84" t="s">
        <v>117</v>
      </c>
      <c r="D36" s="83" t="s">
        <v>117</v>
      </c>
      <c r="E36" s="83" t="str">
        <f t="shared" si="1"/>
        <v>велесстрой-монтаж</v>
      </c>
      <c r="F36" s="89" t="s">
        <v>17</v>
      </c>
      <c r="G36" s="84" t="s">
        <v>218</v>
      </c>
      <c r="H36" s="84"/>
      <c r="I36" s="84"/>
      <c r="J36" s="7" t="s">
        <v>199</v>
      </c>
      <c r="K36" s="85"/>
      <c r="L36" s="86">
        <v>2</v>
      </c>
      <c r="M36" s="87">
        <v>1146.68</v>
      </c>
      <c r="N36" s="88"/>
      <c r="O36" s="88" t="str">
        <f>VLOOKUP(доп_часы[[#This Row],[классификатор]],Помочни!H:I,2,0)</f>
        <v>АХО</v>
      </c>
      <c r="P36" s="125">
        <f t="shared" si="2"/>
        <v>4.1568283200390338E-6</v>
      </c>
      <c r="Q36" s="126">
        <f t="shared" si="3"/>
        <v>2.848813131034365E-6</v>
      </c>
      <c r="R36" s="127">
        <f t="shared" si="4"/>
        <v>2.7300437216502022E-6</v>
      </c>
      <c r="S36" s="143" t="s">
        <v>368</v>
      </c>
      <c r="T36" s="143" t="s">
        <v>368</v>
      </c>
      <c r="U36" s="89"/>
      <c r="V36" s="89" t="str">
        <f>IF(
    доп_часы[[#This Row],[опимс укр]]="",
    IF(
        IFERROR(
            MATCH(SUBSTITUTE(доп_часы[[#This Row],[классификатор]],",","."),классификатор,0),
            0
        ),
        LOWER(TRIM(доп_часы[[#This Row],[проект]])) &amp; "_" &amp; "9999",
        LOWER(TRIM(доп_часы[[#This Row],[проект]])) &amp; "_" &amp; "9998"
    ),
    LOWER(TRIM(доп_часы[[#This Row],[проект]])) &amp; "_" &amp; LOWER(TRIM(доп_часы[[#This Row],[опимс укр]]))
)</f>
        <v>кс-7 сивакинская_9998</v>
      </c>
      <c r="W36" s="90" t="e">
        <f>VLOOKUP(доп_часы[[#This Row],[опимс укр]],Помочни!J:K,2,0)</f>
        <v>#N/A</v>
      </c>
      <c r="X36" s="88"/>
      <c r="Y36" s="88" t="s">
        <v>282</v>
      </c>
      <c r="Z36" s="88"/>
      <c r="AA36" s="91"/>
    </row>
    <row r="37" spans="1:27">
      <c r="A37" s="82">
        <v>44348</v>
      </c>
      <c r="B37" s="84" t="str">
        <f t="shared" si="0"/>
        <v>КС-7 Сивакинская</v>
      </c>
      <c r="C37" s="84" t="s">
        <v>117</v>
      </c>
      <c r="D37" s="83" t="s">
        <v>117</v>
      </c>
      <c r="E37" s="83" t="str">
        <f t="shared" si="1"/>
        <v>велесстрой-монтаж</v>
      </c>
      <c r="F37" s="89" t="s">
        <v>17</v>
      </c>
      <c r="G37" s="84" t="s">
        <v>219</v>
      </c>
      <c r="H37" s="84"/>
      <c r="I37" s="84"/>
      <c r="J37" s="7" t="s">
        <v>187</v>
      </c>
      <c r="K37" s="85"/>
      <c r="L37" s="86">
        <v>4</v>
      </c>
      <c r="M37" s="87">
        <v>2896.08</v>
      </c>
      <c r="N37" s="88"/>
      <c r="O37" s="88" t="str">
        <f>VLOOKUP(доп_часы[[#This Row],[классификатор]],Помочни!H:I,2,0)</f>
        <v>АХО</v>
      </c>
      <c r="P37" s="125">
        <f t="shared" si="2"/>
        <v>8.3136566400780676E-6</v>
      </c>
      <c r="Q37" s="126">
        <f t="shared" si="3"/>
        <v>5.69762626206873E-6</v>
      </c>
      <c r="R37" s="127">
        <f t="shared" si="4"/>
        <v>5.4600874433004044E-6</v>
      </c>
      <c r="S37" s="143" t="s">
        <v>368</v>
      </c>
      <c r="T37" s="143" t="s">
        <v>368</v>
      </c>
      <c r="U37" s="89"/>
      <c r="V37" s="89" t="str">
        <f>IF(
    доп_часы[[#This Row],[опимс укр]]="",
    IF(
        IFERROR(
            MATCH(SUBSTITUTE(доп_часы[[#This Row],[классификатор]],",","."),классификатор,0),
            0
        ),
        LOWER(TRIM(доп_часы[[#This Row],[проект]])) &amp; "_" &amp; "9999",
        LOWER(TRIM(доп_часы[[#This Row],[проект]])) &amp; "_" &amp; "9998"
    ),
    LOWER(TRIM(доп_часы[[#This Row],[проект]])) &amp; "_" &amp; LOWER(TRIM(доп_часы[[#This Row],[опимс укр]]))
)</f>
        <v>кс-7 сивакинская_9998</v>
      </c>
      <c r="W37" s="90" t="e">
        <f>VLOOKUP(доп_часы[[#This Row],[опимс укр]],Помочни!J:K,2,0)</f>
        <v>#N/A</v>
      </c>
      <c r="X37" s="88"/>
      <c r="Y37" s="88" t="s">
        <v>282</v>
      </c>
      <c r="Z37" s="88"/>
      <c r="AA37" s="91"/>
    </row>
    <row r="38" spans="1:27">
      <c r="A38" s="82">
        <v>44348</v>
      </c>
      <c r="B38" s="84" t="str">
        <f t="shared" si="0"/>
        <v>КС-7 Сивакинская</v>
      </c>
      <c r="C38" s="84" t="s">
        <v>117</v>
      </c>
      <c r="D38" s="83" t="s">
        <v>117</v>
      </c>
      <c r="E38" s="83" t="str">
        <f t="shared" si="1"/>
        <v>велесстрой-монтаж</v>
      </c>
      <c r="F38" s="89" t="s">
        <v>17</v>
      </c>
      <c r="G38" s="84" t="s">
        <v>220</v>
      </c>
      <c r="H38" s="84"/>
      <c r="I38" s="84"/>
      <c r="J38" s="7" t="s">
        <v>187</v>
      </c>
      <c r="K38" s="85"/>
      <c r="L38" s="86">
        <v>3</v>
      </c>
      <c r="M38" s="87">
        <v>2172.06</v>
      </c>
      <c r="N38" s="88"/>
      <c r="O38" s="88" t="str">
        <f>VLOOKUP(доп_часы[[#This Row],[классификатор]],Помочни!H:I,2,0)</f>
        <v>АХО</v>
      </c>
      <c r="P38" s="125">
        <f t="shared" si="2"/>
        <v>6.2352424800585503E-6</v>
      </c>
      <c r="Q38" s="126">
        <f t="shared" si="3"/>
        <v>4.2732196965515475E-6</v>
      </c>
      <c r="R38" s="127">
        <f t="shared" si="4"/>
        <v>4.0950655824753031E-6</v>
      </c>
      <c r="S38" s="143" t="s">
        <v>368</v>
      </c>
      <c r="T38" s="143" t="s">
        <v>368</v>
      </c>
      <c r="U38" s="89"/>
      <c r="V38" s="89" t="str">
        <f>IF(
    доп_часы[[#This Row],[опимс укр]]="",
    IF(
        IFERROR(
            MATCH(SUBSTITUTE(доп_часы[[#This Row],[классификатор]],",","."),классификатор,0),
            0
        ),
        LOWER(TRIM(доп_часы[[#This Row],[проект]])) &amp; "_" &amp; "9999",
        LOWER(TRIM(доп_часы[[#This Row],[проект]])) &amp; "_" &amp; "9998"
    ),
    LOWER(TRIM(доп_часы[[#This Row],[проект]])) &amp; "_" &amp; LOWER(TRIM(доп_часы[[#This Row],[опимс укр]]))
)</f>
        <v>кс-7 сивакинская_9998</v>
      </c>
      <c r="W38" s="90" t="e">
        <f>VLOOKUP(доп_часы[[#This Row],[опимс укр]],Помочни!J:K,2,0)</f>
        <v>#N/A</v>
      </c>
      <c r="X38" s="88"/>
      <c r="Y38" s="88" t="s">
        <v>282</v>
      </c>
      <c r="Z38" s="88"/>
      <c r="AA38" s="91"/>
    </row>
    <row r="39" spans="1:27">
      <c r="A39" s="82">
        <v>44348</v>
      </c>
      <c r="B39" s="84" t="str">
        <f t="shared" si="0"/>
        <v>КС-7 Сивакинская</v>
      </c>
      <c r="C39" s="84" t="s">
        <v>117</v>
      </c>
      <c r="D39" s="83" t="s">
        <v>117</v>
      </c>
      <c r="E39" s="83" t="str">
        <f t="shared" si="1"/>
        <v>велесстрой-монтаж</v>
      </c>
      <c r="F39" s="89" t="s">
        <v>17</v>
      </c>
      <c r="G39" s="84" t="s">
        <v>221</v>
      </c>
      <c r="H39" s="84"/>
      <c r="I39" s="84"/>
      <c r="J39" s="7" t="s">
        <v>187</v>
      </c>
      <c r="K39" s="85"/>
      <c r="L39" s="86">
        <v>2</v>
      </c>
      <c r="M39" s="87">
        <v>1448.04</v>
      </c>
      <c r="N39" s="88"/>
      <c r="O39" s="88" t="str">
        <f>VLOOKUP(доп_часы[[#This Row],[классификатор]],Помочни!H:I,2,0)</f>
        <v>АХО</v>
      </c>
      <c r="P39" s="125">
        <f t="shared" si="2"/>
        <v>4.1568283200390338E-6</v>
      </c>
      <c r="Q39" s="126">
        <f t="shared" si="3"/>
        <v>2.848813131034365E-6</v>
      </c>
      <c r="R39" s="127">
        <f t="shared" si="4"/>
        <v>2.7300437216502022E-6</v>
      </c>
      <c r="S39" s="143" t="s">
        <v>368</v>
      </c>
      <c r="T39" s="143" t="s">
        <v>368</v>
      </c>
      <c r="U39" s="89"/>
      <c r="V39" s="89" t="str">
        <f>IF(
    доп_часы[[#This Row],[опимс укр]]="",
    IF(
        IFERROR(
            MATCH(SUBSTITUTE(доп_часы[[#This Row],[классификатор]],",","."),классификатор,0),
            0
        ),
        LOWER(TRIM(доп_часы[[#This Row],[проект]])) &amp; "_" &amp; "9999",
        LOWER(TRIM(доп_часы[[#This Row],[проект]])) &amp; "_" &amp; "9998"
    ),
    LOWER(TRIM(доп_часы[[#This Row],[проект]])) &amp; "_" &amp; LOWER(TRIM(доп_часы[[#This Row],[опимс укр]]))
)</f>
        <v>кс-7 сивакинская_9998</v>
      </c>
      <c r="W39" s="90" t="e">
        <f>VLOOKUP(доп_часы[[#This Row],[опимс укр]],Помочни!J:K,2,0)</f>
        <v>#N/A</v>
      </c>
      <c r="X39" s="88"/>
      <c r="Y39" s="88" t="s">
        <v>282</v>
      </c>
      <c r="Z39" s="88"/>
      <c r="AA39" s="91"/>
    </row>
    <row r="40" spans="1:27">
      <c r="A40" s="82">
        <v>44348</v>
      </c>
      <c r="B40" s="84" t="str">
        <f t="shared" si="0"/>
        <v>КС-7 Сивакинская</v>
      </c>
      <c r="C40" s="84" t="s">
        <v>117</v>
      </c>
      <c r="D40" s="83" t="s">
        <v>117</v>
      </c>
      <c r="E40" s="83" t="str">
        <f t="shared" si="1"/>
        <v>велесстрой-монтаж</v>
      </c>
      <c r="F40" s="89" t="s">
        <v>17</v>
      </c>
      <c r="G40" s="84" t="s">
        <v>222</v>
      </c>
      <c r="H40" s="84"/>
      <c r="I40" s="84"/>
      <c r="J40" s="7" t="s">
        <v>187</v>
      </c>
      <c r="K40" s="85"/>
      <c r="L40" s="86">
        <v>56</v>
      </c>
      <c r="M40" s="87">
        <v>40545.119999999995</v>
      </c>
      <c r="N40" s="88"/>
      <c r="O40" s="88" t="str">
        <f>VLOOKUP(доп_часы[[#This Row],[классификатор]],Помочни!H:I,2,0)</f>
        <v>АХО</v>
      </c>
      <c r="P40" s="125">
        <f t="shared" si="2"/>
        <v>1.1639119296109295E-4</v>
      </c>
      <c r="Q40" s="126">
        <f t="shared" si="3"/>
        <v>7.976676766896222E-5</v>
      </c>
      <c r="R40" s="127">
        <f t="shared" si="4"/>
        <v>7.6441224206205666E-5</v>
      </c>
      <c r="S40" s="143" t="s">
        <v>368</v>
      </c>
      <c r="T40" s="143" t="s">
        <v>368</v>
      </c>
      <c r="U40" s="89"/>
      <c r="V40" s="89" t="str">
        <f>IF(
    доп_часы[[#This Row],[опимс укр]]="",
    IF(
        IFERROR(
            MATCH(SUBSTITUTE(доп_часы[[#This Row],[классификатор]],",","."),классификатор,0),
            0
        ),
        LOWER(TRIM(доп_часы[[#This Row],[проект]])) &amp; "_" &amp; "9999",
        LOWER(TRIM(доп_часы[[#This Row],[проект]])) &amp; "_" &amp; "9998"
    ),
    LOWER(TRIM(доп_часы[[#This Row],[проект]])) &amp; "_" &amp; LOWER(TRIM(доп_часы[[#This Row],[опимс укр]]))
)</f>
        <v>кс-7 сивакинская_9998</v>
      </c>
      <c r="W40" s="90" t="e">
        <f>VLOOKUP(доп_часы[[#This Row],[опимс укр]],Помочни!J:K,2,0)</f>
        <v>#N/A</v>
      </c>
      <c r="X40" s="88"/>
      <c r="Y40" s="88" t="s">
        <v>282</v>
      </c>
      <c r="Z40" s="88"/>
      <c r="AA40" s="91"/>
    </row>
    <row r="41" spans="1:27">
      <c r="A41" s="82">
        <v>44348</v>
      </c>
      <c r="B41" s="84" t="str">
        <f t="shared" si="0"/>
        <v>КС-7 Сивакинская</v>
      </c>
      <c r="C41" s="84" t="s">
        <v>117</v>
      </c>
      <c r="D41" s="83" t="s">
        <v>117</v>
      </c>
      <c r="E41" s="83" t="str">
        <f t="shared" si="1"/>
        <v>велесстрой-монтаж</v>
      </c>
      <c r="F41" s="89" t="s">
        <v>17</v>
      </c>
      <c r="G41" s="84" t="s">
        <v>223</v>
      </c>
      <c r="H41" s="84"/>
      <c r="I41" s="84"/>
      <c r="J41" s="7" t="s">
        <v>187</v>
      </c>
      <c r="K41" s="85"/>
      <c r="L41" s="86">
        <v>2</v>
      </c>
      <c r="M41" s="87">
        <v>1448.04</v>
      </c>
      <c r="N41" s="88"/>
      <c r="O41" s="88" t="str">
        <f>VLOOKUP(доп_часы[[#This Row],[классификатор]],Помочни!H:I,2,0)</f>
        <v>АХО</v>
      </c>
      <c r="P41" s="125">
        <f t="shared" si="2"/>
        <v>4.1568283200390338E-6</v>
      </c>
      <c r="Q41" s="126">
        <f t="shared" si="3"/>
        <v>2.848813131034365E-6</v>
      </c>
      <c r="R41" s="127">
        <f t="shared" si="4"/>
        <v>2.7300437216502022E-6</v>
      </c>
      <c r="S41" s="143" t="s">
        <v>368</v>
      </c>
      <c r="T41" s="143" t="s">
        <v>368</v>
      </c>
      <c r="U41" s="89"/>
      <c r="V41" s="89" t="str">
        <f>IF(
    доп_часы[[#This Row],[опимс укр]]="",
    IF(
        IFERROR(
            MATCH(SUBSTITUTE(доп_часы[[#This Row],[классификатор]],",","."),классификатор,0),
            0
        ),
        LOWER(TRIM(доп_часы[[#This Row],[проект]])) &amp; "_" &amp; "9999",
        LOWER(TRIM(доп_часы[[#This Row],[проект]])) &amp; "_" &amp; "9998"
    ),
    LOWER(TRIM(доп_часы[[#This Row],[проект]])) &amp; "_" &amp; LOWER(TRIM(доп_часы[[#This Row],[опимс укр]]))
)</f>
        <v>кс-7 сивакинская_9998</v>
      </c>
      <c r="W41" s="90" t="e">
        <f>VLOOKUP(доп_часы[[#This Row],[опимс укр]],Помочни!J:K,2,0)</f>
        <v>#N/A</v>
      </c>
      <c r="X41" s="88"/>
      <c r="Y41" s="88" t="s">
        <v>282</v>
      </c>
      <c r="Z41" s="88"/>
      <c r="AA41" s="91"/>
    </row>
    <row r="42" spans="1:27">
      <c r="A42" s="82">
        <v>44348</v>
      </c>
      <c r="B42" s="84" t="str">
        <f t="shared" si="0"/>
        <v>КС-7 Сивакинская</v>
      </c>
      <c r="C42" s="84" t="s">
        <v>117</v>
      </c>
      <c r="D42" s="83" t="s">
        <v>117</v>
      </c>
      <c r="E42" s="83" t="str">
        <f t="shared" si="1"/>
        <v>велесстрой-монтаж</v>
      </c>
      <c r="F42" s="89" t="s">
        <v>17</v>
      </c>
      <c r="G42" s="84" t="s">
        <v>224</v>
      </c>
      <c r="H42" s="84"/>
      <c r="I42" s="84"/>
      <c r="J42" s="7" t="s">
        <v>187</v>
      </c>
      <c r="K42" s="85"/>
      <c r="L42" s="86">
        <v>6</v>
      </c>
      <c r="M42" s="87">
        <v>4344.12</v>
      </c>
      <c r="N42" s="88"/>
      <c r="O42" s="88" t="str">
        <f>VLOOKUP(доп_часы[[#This Row],[классификатор]],Помочни!H:I,2,0)</f>
        <v>АХО</v>
      </c>
      <c r="P42" s="125">
        <f t="shared" si="2"/>
        <v>1.2470484960117101E-5</v>
      </c>
      <c r="Q42" s="126">
        <f t="shared" si="3"/>
        <v>8.546439393103095E-6</v>
      </c>
      <c r="R42" s="127">
        <f t="shared" si="4"/>
        <v>8.1901311649506061E-6</v>
      </c>
      <c r="S42" s="143" t="s">
        <v>368</v>
      </c>
      <c r="T42" s="143" t="s">
        <v>368</v>
      </c>
      <c r="U42" s="89"/>
      <c r="V42" s="89" t="str">
        <f>IF(
    доп_часы[[#This Row],[опимс укр]]="",
    IF(
        IFERROR(
            MATCH(SUBSTITUTE(доп_часы[[#This Row],[классификатор]],",","."),классификатор,0),
            0
        ),
        LOWER(TRIM(доп_часы[[#This Row],[проект]])) &amp; "_" &amp; "9999",
        LOWER(TRIM(доп_часы[[#This Row],[проект]])) &amp; "_" &amp; "9998"
    ),
    LOWER(TRIM(доп_часы[[#This Row],[проект]])) &amp; "_" &amp; LOWER(TRIM(доп_часы[[#This Row],[опимс укр]]))
)</f>
        <v>кс-7 сивакинская_9998</v>
      </c>
      <c r="W42" s="90" t="e">
        <f>VLOOKUP(доп_часы[[#This Row],[опимс укр]],Помочни!J:K,2,0)</f>
        <v>#N/A</v>
      </c>
      <c r="X42" s="88"/>
      <c r="Y42" s="88" t="s">
        <v>282</v>
      </c>
      <c r="Z42" s="88"/>
      <c r="AA42" s="91"/>
    </row>
    <row r="43" spans="1:27">
      <c r="A43" s="82">
        <v>44348</v>
      </c>
      <c r="B43" s="84" t="str">
        <f t="shared" si="0"/>
        <v>КС-7 Сивакинская</v>
      </c>
      <c r="C43" s="84" t="s">
        <v>117</v>
      </c>
      <c r="D43" s="83" t="s">
        <v>117</v>
      </c>
      <c r="E43" s="83" t="str">
        <f t="shared" si="1"/>
        <v>велесстрой-монтаж</v>
      </c>
      <c r="F43" s="89" t="s">
        <v>17</v>
      </c>
      <c r="G43" s="84" t="s">
        <v>225</v>
      </c>
      <c r="H43" s="84"/>
      <c r="I43" s="84"/>
      <c r="J43" s="7" t="s">
        <v>187</v>
      </c>
      <c r="K43" s="85"/>
      <c r="L43" s="86">
        <v>10</v>
      </c>
      <c r="M43" s="87">
        <v>7240.2000000000007</v>
      </c>
      <c r="N43" s="88"/>
      <c r="O43" s="88" t="str">
        <f>VLOOKUP(доп_часы[[#This Row],[классификатор]],Помочни!H:I,2,0)</f>
        <v>АХО</v>
      </c>
      <c r="P43" s="125">
        <f t="shared" si="2"/>
        <v>2.0784141600195168E-5</v>
      </c>
      <c r="Q43" s="126">
        <f t="shared" si="3"/>
        <v>1.4244065655171825E-5</v>
      </c>
      <c r="R43" s="127">
        <f t="shared" si="4"/>
        <v>1.3650218608251011E-5</v>
      </c>
      <c r="S43" s="143" t="s">
        <v>368</v>
      </c>
      <c r="T43" s="143" t="s">
        <v>368</v>
      </c>
      <c r="U43" s="89"/>
      <c r="V43" s="89" t="str">
        <f>IF(
    доп_часы[[#This Row],[опимс укр]]="",
    IF(
        IFERROR(
            MATCH(SUBSTITUTE(доп_часы[[#This Row],[классификатор]],",","."),классификатор,0),
            0
        ),
        LOWER(TRIM(доп_часы[[#This Row],[проект]])) &amp; "_" &amp; "9999",
        LOWER(TRIM(доп_часы[[#This Row],[проект]])) &amp; "_" &amp; "9998"
    ),
    LOWER(TRIM(доп_часы[[#This Row],[проект]])) &amp; "_" &amp; LOWER(TRIM(доп_часы[[#This Row],[опимс укр]]))
)</f>
        <v>кс-7 сивакинская_9998</v>
      </c>
      <c r="W43" s="90" t="e">
        <f>VLOOKUP(доп_часы[[#This Row],[опимс укр]],Помочни!J:K,2,0)</f>
        <v>#N/A</v>
      </c>
      <c r="X43" s="88"/>
      <c r="Y43" s="88" t="s">
        <v>282</v>
      </c>
      <c r="Z43" s="88"/>
      <c r="AA43" s="91"/>
    </row>
    <row r="44" spans="1:27" s="4" customFormat="1">
      <c r="A44" s="72">
        <v>44348</v>
      </c>
      <c r="B44" s="75" t="str">
        <f t="shared" si="0"/>
        <v>КС-7 Сивакинская</v>
      </c>
      <c r="C44" s="75" t="s">
        <v>117</v>
      </c>
      <c r="D44" s="74" t="s">
        <v>117</v>
      </c>
      <c r="E44" s="74" t="str">
        <f t="shared" si="1"/>
        <v>велесстрой-монтаж</v>
      </c>
      <c r="F44" s="79" t="s">
        <v>89</v>
      </c>
      <c r="G44" s="75"/>
      <c r="H44" s="75"/>
      <c r="I44" s="75"/>
      <c r="J44" s="73"/>
      <c r="K44" s="76"/>
      <c r="L44" s="77">
        <f>1739.16-SUM(L21:L43)</f>
        <v>-14.839999999999918</v>
      </c>
      <c r="M44" s="78">
        <f>1236749.1-SUM(M21:M43)</f>
        <v>90624.170000000158</v>
      </c>
      <c r="N44" s="51"/>
      <c r="O44" s="51" t="str">
        <f>VLOOKUP(доп_часы[[#This Row],[классификатор]],Помочни!H:I,2,0)</f>
        <v>ОСНОВНЫЕ ПРОЕКТНЫЕ РАБОТЫ (норматив)</v>
      </c>
      <c r="P44" s="139">
        <f>L44/$P$3</f>
        <v>-3.0843666134689458E-5</v>
      </c>
      <c r="Q44" s="140"/>
      <c r="R44" s="140"/>
      <c r="S44" s="144"/>
      <c r="T44" s="144"/>
      <c r="U44" s="79"/>
      <c r="V44" s="79"/>
      <c r="W44" s="95" t="e">
        <f>VLOOKUP(доп_часы[[#This Row],[опимс укр]],Помочни!J:K,2,0)</f>
        <v>#N/A</v>
      </c>
      <c r="X44" s="51"/>
      <c r="Y44" s="51"/>
      <c r="Z44" s="51"/>
      <c r="AA44" s="80"/>
    </row>
    <row r="45" spans="1:27" s="4" customFormat="1">
      <c r="A45" s="72">
        <v>44348</v>
      </c>
      <c r="B45" s="75" t="str">
        <f t="shared" si="0"/>
        <v>КС-7 Сивакинская</v>
      </c>
      <c r="C45" s="75" t="s">
        <v>117</v>
      </c>
      <c r="D45" s="74" t="s">
        <v>117</v>
      </c>
      <c r="E45" s="74" t="str">
        <f t="shared" si="1"/>
        <v>велесстрой-монтаж</v>
      </c>
      <c r="F45" s="79" t="s">
        <v>90</v>
      </c>
      <c r="G45" s="75"/>
      <c r="H45" s="75"/>
      <c r="I45" s="75"/>
      <c r="J45" s="73"/>
      <c r="K45" s="76"/>
      <c r="L45" s="77">
        <f>1628-SUM(L21:L43)</f>
        <v>-126</v>
      </c>
      <c r="M45" s="78">
        <f>1156568.2392-SUM(M21:M43)</f>
        <v>10443.309200000018</v>
      </c>
      <c r="N45" s="51"/>
      <c r="O45" s="51" t="str">
        <f>VLOOKUP(доп_часы[[#This Row],[классификатор]],Помочни!H:I,2,0)</f>
        <v>ОСНОВНЫЕ ПРОЕКТНЫЕ РАБОТЫ (карнет)</v>
      </c>
      <c r="P45" s="139"/>
      <c r="Q45" s="140">
        <f>L45/$Q$3</f>
        <v>-1.7947522725516498E-4</v>
      </c>
      <c r="R45" s="140">
        <f>L45/$R$3</f>
        <v>-1.7199275446396273E-4</v>
      </c>
      <c r="S45" s="144"/>
      <c r="T45" s="144"/>
      <c r="U45" s="79"/>
      <c r="V45" s="79"/>
      <c r="W45" s="95" t="e">
        <f>VLOOKUP(доп_часы[[#This Row],[опимс укр]],Помочни!J:K,2,0)</f>
        <v>#N/A</v>
      </c>
      <c r="X45" s="51"/>
      <c r="Y45" s="51"/>
      <c r="Z45" s="51"/>
      <c r="AA45" s="80"/>
    </row>
    <row r="46" spans="1:27" s="4" customFormat="1">
      <c r="A46" s="72">
        <v>44348</v>
      </c>
      <c r="B46" s="75" t="str">
        <f t="shared" si="0"/>
        <v>КС-7 Сивакинская</v>
      </c>
      <c r="C46" s="75" t="str">
        <f t="shared" si="5"/>
        <v>КС-7 Сивакинская</v>
      </c>
      <c r="D46" s="74" t="s">
        <v>196</v>
      </c>
      <c r="E46" s="74" t="str">
        <f t="shared" si="1"/>
        <v>велесстрой-монтаж</v>
      </c>
      <c r="F46" s="79" t="s">
        <v>89</v>
      </c>
      <c r="G46" s="75"/>
      <c r="H46" s="75"/>
      <c r="I46" s="75"/>
      <c r="J46" s="73"/>
      <c r="K46" s="76"/>
      <c r="L46" s="77">
        <f>1117-SUM(L16:L20)</f>
        <v>1063</v>
      </c>
      <c r="M46" s="78">
        <f>688186.34-SUM(M16:M20)</f>
        <v>649089.26</v>
      </c>
      <c r="N46" s="51"/>
      <c r="O46" s="51" t="str">
        <f>VLOOKUP(доп_часы[[#This Row],[классификатор]],Помочни!H:I,2,0)</f>
        <v>ОСНОВНЫЕ ПРОЕКТНЫЕ РАБОТЫ (норматив)</v>
      </c>
      <c r="P46" s="139">
        <f>L46/$P$3</f>
        <v>2.2093542521007463E-3</v>
      </c>
      <c r="Q46" s="140"/>
      <c r="R46" s="140"/>
      <c r="S46" s="144"/>
      <c r="T46" s="144"/>
      <c r="U46" s="79"/>
      <c r="V46" s="79"/>
      <c r="W46" s="95" t="e">
        <f>VLOOKUP(доп_часы[[#This Row],[опимс укр]],Помочни!J:K,2,0)</f>
        <v>#N/A</v>
      </c>
      <c r="X46" s="51"/>
      <c r="Y46" s="51"/>
      <c r="Z46" s="51"/>
      <c r="AA46" s="80"/>
    </row>
    <row r="47" spans="1:27" s="4" customFormat="1">
      <c r="A47" s="72">
        <v>44348</v>
      </c>
      <c r="B47" s="75" t="str">
        <f t="shared" si="0"/>
        <v>КС-7 Сивакинская</v>
      </c>
      <c r="C47" s="75" t="str">
        <f t="shared" si="5"/>
        <v>КС-7 Сивакинская</v>
      </c>
      <c r="D47" s="74" t="s">
        <v>196</v>
      </c>
      <c r="E47" s="74" t="str">
        <f t="shared" si="1"/>
        <v>велесстрой-монтаж</v>
      </c>
      <c r="F47" s="79" t="s">
        <v>90</v>
      </c>
      <c r="G47" s="75"/>
      <c r="H47" s="75"/>
      <c r="I47" s="75"/>
      <c r="J47" s="73"/>
      <c r="K47" s="76"/>
      <c r="L47" s="77">
        <f>1238-SUM(L16:L20)</f>
        <v>1184</v>
      </c>
      <c r="M47" s="78">
        <f>772329.603-SUM(M16:M20)</f>
        <v>733232.52300000004</v>
      </c>
      <c r="N47" s="51"/>
      <c r="O47" s="51" t="str">
        <f>VLOOKUP(доп_часы[[#This Row],[классификатор]],Помочни!H:I,2,0)</f>
        <v>ОСНОВНЫЕ ПРОЕКТНЫЕ РАБОТЫ (карнет)</v>
      </c>
      <c r="P47" s="139"/>
      <c r="Q47" s="140">
        <f>L47/$Q$3</f>
        <v>1.686497373572344E-3</v>
      </c>
      <c r="R47" s="140">
        <f>L47/$R$3</f>
        <v>1.6161858832169198E-3</v>
      </c>
      <c r="S47" s="144"/>
      <c r="T47" s="144"/>
      <c r="U47" s="79"/>
      <c r="V47" s="79"/>
      <c r="W47" s="95" t="e">
        <f>VLOOKUP(доп_часы[[#This Row],[опимс укр]],Помочни!J:K,2,0)</f>
        <v>#N/A</v>
      </c>
      <c r="X47" s="51"/>
      <c r="Y47" s="51"/>
      <c r="Z47" s="51"/>
      <c r="AA47" s="80"/>
    </row>
    <row r="48" spans="1:27" s="4" customFormat="1">
      <c r="A48" s="82">
        <v>44378</v>
      </c>
      <c r="B48" s="84" t="str">
        <f t="shared" si="0"/>
        <v>КС-7 Сивакинская</v>
      </c>
      <c r="C48" s="84" t="str">
        <f t="shared" si="5"/>
        <v>КС-7 Сивакинская</v>
      </c>
      <c r="D48" s="83" t="s">
        <v>196</v>
      </c>
      <c r="E48" s="83" t="str">
        <f t="shared" si="1"/>
        <v>велесстрой-монтаж</v>
      </c>
      <c r="F48" s="89" t="s">
        <v>0</v>
      </c>
      <c r="G48" s="84" t="s">
        <v>100</v>
      </c>
      <c r="H48" s="84"/>
      <c r="I48" s="84"/>
      <c r="J48" s="7" t="s">
        <v>199</v>
      </c>
      <c r="K48" s="85"/>
      <c r="L48" s="107">
        <v>313</v>
      </c>
      <c r="M48" s="122">
        <v>179455.41999999998</v>
      </c>
      <c r="N48" s="88" t="s">
        <v>321</v>
      </c>
      <c r="O48" s="88" t="str">
        <f>VLOOKUP(доп_часы[[#This Row],[классификатор]],Помочни!H:I,2,0)</f>
        <v>Сопутствующие работы (в т.ч. работы до согласования сборника нормативов 2020)</v>
      </c>
      <c r="P48" s="125">
        <f t="shared" si="2"/>
        <v>6.5054363208610878E-4</v>
      </c>
      <c r="Q48" s="126">
        <f t="shared" si="3"/>
        <v>4.4583925500687809E-4</v>
      </c>
      <c r="R48" s="127">
        <f t="shared" si="4"/>
        <v>4.2725184243825665E-4</v>
      </c>
      <c r="S48" s="143" t="s">
        <v>367</v>
      </c>
      <c r="T48" s="143" t="s">
        <v>367</v>
      </c>
      <c r="U48" s="89" t="s">
        <v>128</v>
      </c>
      <c r="V48" s="89" t="str">
        <f>IF(
    доп_часы[[#This Row],[опимс укр]]="",
    IF(
        IFERROR(
            MATCH(SUBSTITUTE(доп_часы[[#This Row],[классификатор]],",","."),классификатор,0),
            0
        ),
        LOWER(TRIM(доп_часы[[#This Row],[проект]])) &amp; "_" &amp; "9999",
        LOWER(TRIM(доп_часы[[#This Row],[проект]])) &amp; "_" &amp; "9998"
    ),
    LOWER(TRIM(доп_часы[[#This Row],[проект]])) &amp; "_" &amp; LOWER(TRIM(доп_часы[[#This Row],[опимс укр]]))
)</f>
        <v>кс-7 сивакинская_20.5</v>
      </c>
      <c r="W48" s="98" t="str">
        <f>VLOOKUP(доп_часы[[#This Row],[опимс укр]],Помочни!J:K,2,0)</f>
        <v>Откачка воды</v>
      </c>
      <c r="X48" s="88"/>
      <c r="Y48" s="88"/>
      <c r="Z48" s="88"/>
      <c r="AA48" s="91"/>
    </row>
    <row r="49" spans="1:27" s="4" customFormat="1">
      <c r="A49" s="82">
        <v>44378</v>
      </c>
      <c r="B49" s="84" t="str">
        <f t="shared" si="0"/>
        <v>КС-7 Сивакинская</v>
      </c>
      <c r="C49" s="84" t="str">
        <f t="shared" si="5"/>
        <v>КС-7 Сивакинская</v>
      </c>
      <c r="D49" s="83" t="s">
        <v>196</v>
      </c>
      <c r="E49" s="83" t="str">
        <f t="shared" si="1"/>
        <v>велесстрой-монтаж</v>
      </c>
      <c r="F49" s="89" t="s">
        <v>0</v>
      </c>
      <c r="G49" s="84" t="s">
        <v>227</v>
      </c>
      <c r="H49" s="84"/>
      <c r="I49" s="84"/>
      <c r="J49" s="7" t="s">
        <v>226</v>
      </c>
      <c r="K49" s="85"/>
      <c r="L49" s="107">
        <v>21</v>
      </c>
      <c r="M49" s="122">
        <v>12501.09</v>
      </c>
      <c r="N49" s="88" t="s">
        <v>314</v>
      </c>
      <c r="O49" s="88" t="str">
        <f>VLOOKUP(доп_часы[[#This Row],[классификатор]],Помочни!H:I,2,0)</f>
        <v>Сопутствующие работы (в т.ч. работы до согласования сборника нормативов 2020)</v>
      </c>
      <c r="P49" s="125">
        <f t="shared" si="2"/>
        <v>4.3646697360409858E-5</v>
      </c>
      <c r="Q49" s="126">
        <f t="shared" si="3"/>
        <v>2.9912537875860833E-5</v>
      </c>
      <c r="R49" s="127">
        <f t="shared" si="4"/>
        <v>2.8665459077327125E-5</v>
      </c>
      <c r="S49" s="143" t="s">
        <v>367</v>
      </c>
      <c r="T49" s="143" t="s">
        <v>367</v>
      </c>
      <c r="U49" s="97">
        <v>3</v>
      </c>
      <c r="V49" s="89" t="str">
        <f>IF(
    доп_часы[[#This Row],[опимс укр]]="",
    IF(
        IFERROR(
            MATCH(SUBSTITUTE(доп_часы[[#This Row],[классификатор]],",","."),классификатор,0),
            0
        ),
        LOWER(TRIM(доп_часы[[#This Row],[проект]])) &amp; "_" &amp; "9999",
        LOWER(TRIM(доп_часы[[#This Row],[проект]])) &amp; "_" &amp; "9998"
    ),
    LOWER(TRIM(доп_часы[[#This Row],[проект]])) &amp; "_" &amp; LOWER(TRIM(доп_часы[[#This Row],[опимс укр]]))
)</f>
        <v>кс-7 сивакинская_3</v>
      </c>
      <c r="W49" s="98" t="str">
        <f>VLOOKUP(доп_часы[[#This Row],[опимс укр]],Помочни!J:K,2,0)</f>
        <v>Земляные работы</v>
      </c>
      <c r="X49" s="88"/>
      <c r="Y49" s="88"/>
      <c r="Z49" s="88"/>
      <c r="AA49" s="91"/>
    </row>
    <row r="50" spans="1:27" s="4" customFormat="1">
      <c r="A50" s="82">
        <v>44378</v>
      </c>
      <c r="B50" s="84" t="str">
        <f t="shared" si="0"/>
        <v>КС-7 Сивакинская</v>
      </c>
      <c r="C50" s="84" t="str">
        <f t="shared" si="5"/>
        <v>КС-7 Сивакинская</v>
      </c>
      <c r="D50" s="83" t="s">
        <v>196</v>
      </c>
      <c r="E50" s="83" t="str">
        <f t="shared" si="1"/>
        <v>велесстрой-монтаж</v>
      </c>
      <c r="F50" s="89" t="s">
        <v>0</v>
      </c>
      <c r="G50" s="84" t="s">
        <v>228</v>
      </c>
      <c r="H50" s="84"/>
      <c r="I50" s="84"/>
      <c r="J50" s="7" t="s">
        <v>187</v>
      </c>
      <c r="K50" s="85"/>
      <c r="L50" s="107">
        <v>404</v>
      </c>
      <c r="M50" s="122">
        <v>292504.08</v>
      </c>
      <c r="N50" s="88" t="s">
        <v>312</v>
      </c>
      <c r="O50" s="88" t="str">
        <f>VLOOKUP(доп_часы[[#This Row],[классификатор]],Помочни!H:I,2,0)</f>
        <v>Сопутствующие работы (в т.ч. работы до согласования сборника нормативов 2020)</v>
      </c>
      <c r="P50" s="125">
        <f t="shared" si="2"/>
        <v>8.3967932064788484E-4</v>
      </c>
      <c r="Q50" s="126">
        <f t="shared" si="3"/>
        <v>5.7546025246894166E-4</v>
      </c>
      <c r="R50" s="127">
        <f t="shared" si="4"/>
        <v>5.514688317733409E-4</v>
      </c>
      <c r="S50" s="143" t="s">
        <v>367</v>
      </c>
      <c r="T50" s="143" t="s">
        <v>367</v>
      </c>
      <c r="U50" s="89" t="s">
        <v>169</v>
      </c>
      <c r="V50" s="89" t="str">
        <f>IF(
    доп_часы[[#This Row],[опимс укр]]="",
    IF(
        IFERROR(
            MATCH(SUBSTITUTE(доп_часы[[#This Row],[классификатор]],",","."),классификатор,0),
            0
        ),
        LOWER(TRIM(доп_часы[[#This Row],[проект]])) &amp; "_" &amp; "9999",
        LOWER(TRIM(доп_часы[[#This Row],[проект]])) &amp; "_" &amp; "9998"
    ),
    LOWER(TRIM(доп_часы[[#This Row],[проект]])) &amp; "_" &amp; LOWER(TRIM(доп_часы[[#This Row],[опимс укр]]))
)</f>
        <v>кс-7 сивакинская_20.8</v>
      </c>
      <c r="W50" s="98" t="str">
        <f>VLOOKUP(доп_часы[[#This Row],[опимс укр]],Помочни!J:K,2,0)</f>
        <v>Временные работы (не относящиеся к ВЗИС)</v>
      </c>
      <c r="X50" s="88"/>
      <c r="Y50" s="88"/>
      <c r="Z50" s="88"/>
      <c r="AA50" s="91"/>
    </row>
    <row r="51" spans="1:27" s="4" customFormat="1">
      <c r="A51" s="82">
        <v>44378</v>
      </c>
      <c r="B51" s="84" t="str">
        <f t="shared" si="0"/>
        <v>КС-7 Сивакинская</v>
      </c>
      <c r="C51" s="84" t="str">
        <f t="shared" si="5"/>
        <v>КС-7 Сивакинская</v>
      </c>
      <c r="D51" s="83" t="s">
        <v>196</v>
      </c>
      <c r="E51" s="83" t="str">
        <f t="shared" si="1"/>
        <v>велесстрой-монтаж</v>
      </c>
      <c r="F51" s="89" t="s">
        <v>0</v>
      </c>
      <c r="G51" s="84" t="s">
        <v>229</v>
      </c>
      <c r="H51" s="84"/>
      <c r="I51" s="84"/>
      <c r="J51" s="7" t="s">
        <v>187</v>
      </c>
      <c r="K51" s="85"/>
      <c r="L51" s="107">
        <v>20</v>
      </c>
      <c r="M51" s="122">
        <v>14480.400000000001</v>
      </c>
      <c r="N51" s="88" t="s">
        <v>320</v>
      </c>
      <c r="O51" s="88" t="str">
        <f>VLOOKUP(доп_часы[[#This Row],[классификатор]],Помочни!H:I,2,0)</f>
        <v>Сопутствующие работы (в т.ч. работы до согласования сборника нормативов 2020)</v>
      </c>
      <c r="P51" s="125">
        <f t="shared" si="2"/>
        <v>4.1568283200390336E-5</v>
      </c>
      <c r="Q51" s="126">
        <f t="shared" si="3"/>
        <v>2.848813131034365E-5</v>
      </c>
      <c r="R51" s="127">
        <f t="shared" si="4"/>
        <v>2.7300437216502023E-5</v>
      </c>
      <c r="S51" s="143" t="s">
        <v>367</v>
      </c>
      <c r="T51" s="143" t="s">
        <v>367</v>
      </c>
      <c r="U51" s="89" t="s">
        <v>169</v>
      </c>
      <c r="V51" s="89" t="str">
        <f>IF(
    доп_часы[[#This Row],[опимс укр]]="",
    IF(
        IFERROR(
            MATCH(SUBSTITUTE(доп_часы[[#This Row],[классификатор]],",","."),классификатор,0),
            0
        ),
        LOWER(TRIM(доп_часы[[#This Row],[проект]])) &amp; "_" &amp; "9999",
        LOWER(TRIM(доп_часы[[#This Row],[проект]])) &amp; "_" &amp; "9998"
    ),
    LOWER(TRIM(доп_часы[[#This Row],[проект]])) &amp; "_" &amp; LOWER(TRIM(доп_часы[[#This Row],[опимс укр]]))
)</f>
        <v>кс-7 сивакинская_20.8</v>
      </c>
      <c r="W51" s="98" t="str">
        <f>VLOOKUP(доп_часы[[#This Row],[опимс укр]],Помочни!J:K,2,0)</f>
        <v>Временные работы (не относящиеся к ВЗИС)</v>
      </c>
      <c r="X51" s="88"/>
      <c r="Y51" s="88"/>
      <c r="Z51" s="88"/>
      <c r="AA51" s="91"/>
    </row>
    <row r="52" spans="1:27" s="4" customFormat="1">
      <c r="A52" s="82">
        <v>44378</v>
      </c>
      <c r="B52" s="84" t="str">
        <f t="shared" si="0"/>
        <v>КС-7 Сивакинская</v>
      </c>
      <c r="C52" s="84" t="str">
        <f t="shared" si="5"/>
        <v>КС-7 Сивакинская</v>
      </c>
      <c r="D52" s="83" t="s">
        <v>196</v>
      </c>
      <c r="E52" s="83" t="str">
        <f t="shared" si="1"/>
        <v>велесстрой-монтаж</v>
      </c>
      <c r="F52" s="89" t="s">
        <v>0</v>
      </c>
      <c r="G52" s="84" t="s">
        <v>230</v>
      </c>
      <c r="H52" s="84"/>
      <c r="I52" s="84"/>
      <c r="J52" s="7" t="s">
        <v>187</v>
      </c>
      <c r="K52" s="85"/>
      <c r="L52" s="107">
        <v>5</v>
      </c>
      <c r="M52" s="122">
        <v>3620.1000000000004</v>
      </c>
      <c r="N52" s="88" t="s">
        <v>314</v>
      </c>
      <c r="O52" s="88" t="str">
        <f>VLOOKUP(доп_часы[[#This Row],[классификатор]],Помочни!H:I,2,0)</f>
        <v>Сопутствующие работы (в т.ч. работы до согласования сборника нормативов 2020)</v>
      </c>
      <c r="P52" s="125">
        <f t="shared" si="2"/>
        <v>1.0392070800097584E-5</v>
      </c>
      <c r="Q52" s="126">
        <f t="shared" si="3"/>
        <v>7.1220328275859125E-6</v>
      </c>
      <c r="R52" s="127">
        <f t="shared" si="4"/>
        <v>6.8251093041255057E-6</v>
      </c>
      <c r="S52" s="143" t="s">
        <v>367</v>
      </c>
      <c r="T52" s="143" t="s">
        <v>367</v>
      </c>
      <c r="U52" s="97">
        <v>3</v>
      </c>
      <c r="V52" s="89" t="str">
        <f>IF(
    доп_часы[[#This Row],[опимс укр]]="",
    IF(
        IFERROR(
            MATCH(SUBSTITUTE(доп_часы[[#This Row],[классификатор]],",","."),классификатор,0),
            0
        ),
        LOWER(TRIM(доп_часы[[#This Row],[проект]])) &amp; "_" &amp; "9999",
        LOWER(TRIM(доп_часы[[#This Row],[проект]])) &amp; "_" &amp; "9998"
    ),
    LOWER(TRIM(доп_часы[[#This Row],[проект]])) &amp; "_" &amp; LOWER(TRIM(доп_часы[[#This Row],[опимс укр]]))
)</f>
        <v>кс-7 сивакинская_3</v>
      </c>
      <c r="W52" s="98" t="str">
        <f>VLOOKUP(доп_часы[[#This Row],[опимс укр]],Помочни!J:K,2,0)</f>
        <v>Земляные работы</v>
      </c>
      <c r="X52" s="88"/>
      <c r="Y52" s="88"/>
      <c r="Z52" s="88"/>
      <c r="AA52" s="91"/>
    </row>
    <row r="53" spans="1:27" s="4" customFormat="1">
      <c r="A53" s="82">
        <v>44378</v>
      </c>
      <c r="B53" s="84" t="str">
        <f t="shared" si="0"/>
        <v>КС-7 Сивакинская</v>
      </c>
      <c r="C53" s="84" t="str">
        <f t="shared" si="5"/>
        <v>КС-7 Сивакинская</v>
      </c>
      <c r="D53" s="83" t="s">
        <v>196</v>
      </c>
      <c r="E53" s="83" t="str">
        <f t="shared" si="1"/>
        <v>велесстрой-монтаж</v>
      </c>
      <c r="F53" s="89" t="s">
        <v>0</v>
      </c>
      <c r="G53" s="84" t="s">
        <v>231</v>
      </c>
      <c r="H53" s="84"/>
      <c r="I53" s="84"/>
      <c r="J53" s="7" t="s">
        <v>187</v>
      </c>
      <c r="K53" s="85"/>
      <c r="L53" s="107">
        <v>40</v>
      </c>
      <c r="M53" s="122">
        <v>28960.800000000003</v>
      </c>
      <c r="N53" s="88" t="s">
        <v>320</v>
      </c>
      <c r="O53" s="88" t="str">
        <f>VLOOKUP(доп_часы[[#This Row],[классификатор]],Помочни!H:I,2,0)</f>
        <v>Сопутствующие работы (в т.ч. работы до согласования сборника нормативов 2020)</v>
      </c>
      <c r="P53" s="125">
        <f t="shared" si="2"/>
        <v>8.3136566400780673E-5</v>
      </c>
      <c r="Q53" s="126">
        <f t="shared" si="3"/>
        <v>5.69762626206873E-5</v>
      </c>
      <c r="R53" s="127">
        <f t="shared" si="4"/>
        <v>5.4600874433004045E-5</v>
      </c>
      <c r="S53" s="143" t="s">
        <v>367</v>
      </c>
      <c r="T53" s="143" t="s">
        <v>367</v>
      </c>
      <c r="U53" s="97">
        <v>5</v>
      </c>
      <c r="V53" s="89" t="str">
        <f>IF(
    доп_часы[[#This Row],[опимс укр]]="",
    IF(
        IFERROR(
            MATCH(SUBSTITUTE(доп_часы[[#This Row],[классификатор]],",","."),классификатор,0),
            0
        ),
        LOWER(TRIM(доп_часы[[#This Row],[проект]])) &amp; "_" &amp; "9999",
        LOWER(TRIM(доп_часы[[#This Row],[проект]])) &amp; "_" &amp; "9998"
    ),
    LOWER(TRIM(доп_часы[[#This Row],[проект]])) &amp; "_" &amp; LOWER(TRIM(доп_часы[[#This Row],[опимс укр]]))
)</f>
        <v>кс-7 сивакинская_5</v>
      </c>
      <c r="W53" s="98" t="str">
        <f>VLOOKUP(доп_часы[[#This Row],[опимс укр]],Помочни!J:K,2,0)</f>
        <v>Бетонные работы</v>
      </c>
      <c r="X53" s="88"/>
      <c r="Y53" s="88"/>
      <c r="Z53" s="88"/>
      <c r="AA53" s="91"/>
    </row>
    <row r="54" spans="1:27" s="4" customFormat="1">
      <c r="A54" s="82">
        <v>44378</v>
      </c>
      <c r="B54" s="84" t="str">
        <f t="shared" si="0"/>
        <v>КС-7 Сивакинская</v>
      </c>
      <c r="C54" s="84" t="str">
        <f t="shared" si="5"/>
        <v>КС-7 Сивакинская</v>
      </c>
      <c r="D54" s="83" t="s">
        <v>196</v>
      </c>
      <c r="E54" s="83" t="str">
        <f t="shared" si="1"/>
        <v>велесстрой-монтаж</v>
      </c>
      <c r="F54" s="89" t="s">
        <v>0</v>
      </c>
      <c r="G54" s="84" t="s">
        <v>232</v>
      </c>
      <c r="H54" s="84"/>
      <c r="I54" s="84"/>
      <c r="J54" s="7" t="s">
        <v>187</v>
      </c>
      <c r="K54" s="85"/>
      <c r="L54" s="107">
        <v>6</v>
      </c>
      <c r="M54" s="122">
        <v>4344.12</v>
      </c>
      <c r="N54" s="88" t="s">
        <v>312</v>
      </c>
      <c r="O54" s="88" t="str">
        <f>VLOOKUP(доп_часы[[#This Row],[классификатор]],Помочни!H:I,2,0)</f>
        <v>Сопутствующие работы (в т.ч. работы до согласования сборника нормативов 2020)</v>
      </c>
      <c r="P54" s="125">
        <f t="shared" si="2"/>
        <v>1.2470484960117101E-5</v>
      </c>
      <c r="Q54" s="126">
        <f t="shared" si="3"/>
        <v>8.546439393103095E-6</v>
      </c>
      <c r="R54" s="127">
        <f t="shared" si="4"/>
        <v>8.1901311649506061E-6</v>
      </c>
      <c r="S54" s="143" t="s">
        <v>367</v>
      </c>
      <c r="T54" s="143" t="s">
        <v>367</v>
      </c>
      <c r="U54" s="97">
        <v>4</v>
      </c>
      <c r="V54" s="89" t="str">
        <f>IF(
    доп_часы[[#This Row],[опимс укр]]="",
    IF(
        IFERROR(
            MATCH(SUBSTITUTE(доп_часы[[#This Row],[классификатор]],",","."),классификатор,0),
            0
        ),
        LOWER(TRIM(доп_часы[[#This Row],[проект]])) &amp; "_" &amp; "9999",
        LOWER(TRIM(доп_часы[[#This Row],[проект]])) &amp; "_" &amp; "9998"
    ),
    LOWER(TRIM(доп_часы[[#This Row],[проект]])) &amp; "_" &amp; LOWER(TRIM(доп_часы[[#This Row],[опимс укр]]))
)</f>
        <v>кс-7 сивакинская_4</v>
      </c>
      <c r="W54" s="98" t="str">
        <f>VLOOKUP(доп_часы[[#This Row],[опимс укр]],Помочни!J:K,2,0)</f>
        <v>Устройство свай</v>
      </c>
      <c r="X54" s="88"/>
      <c r="Y54" s="88"/>
      <c r="Z54" s="88"/>
      <c r="AA54" s="91"/>
    </row>
    <row r="55" spans="1:27">
      <c r="A55" s="82">
        <v>44378</v>
      </c>
      <c r="B55" s="84" t="str">
        <f t="shared" si="0"/>
        <v>КС-7 Сивакинская</v>
      </c>
      <c r="C55" s="84" t="str">
        <f t="shared" si="5"/>
        <v>КС-7 Сивакинская</v>
      </c>
      <c r="D55" s="83" t="s">
        <v>196</v>
      </c>
      <c r="E55" s="83" t="str">
        <f t="shared" si="1"/>
        <v>велесстрой-монтаж</v>
      </c>
      <c r="F55" s="89" t="s">
        <v>26</v>
      </c>
      <c r="G55" s="84" t="s">
        <v>233</v>
      </c>
      <c r="H55" s="84"/>
      <c r="I55" s="84"/>
      <c r="J55" s="7" t="s">
        <v>187</v>
      </c>
      <c r="K55" s="85"/>
      <c r="L55" s="86">
        <v>33</v>
      </c>
      <c r="M55" s="122">
        <v>23892.66</v>
      </c>
      <c r="N55" s="88"/>
      <c r="O55" s="88" t="str">
        <f>VLOOKUP(доп_часы[[#This Row],[классификатор]],Помочни!H:I,2,0)</f>
        <v>УМиТ</v>
      </c>
      <c r="P55" s="125">
        <f t="shared" si="2"/>
        <v>6.8587667280644056E-5</v>
      </c>
      <c r="Q55" s="126">
        <f t="shared" si="3"/>
        <v>4.7005416662067019E-5</v>
      </c>
      <c r="R55" s="127">
        <f t="shared" si="4"/>
        <v>4.5045721407228334E-5</v>
      </c>
      <c r="S55" s="143" t="s">
        <v>369</v>
      </c>
      <c r="T55" s="143" t="s">
        <v>369</v>
      </c>
      <c r="U55" s="89"/>
      <c r="V55" s="89" t="str">
        <f>IF(
    доп_часы[[#This Row],[опимс укр]]="",
    IF(
        IFERROR(
            MATCH(SUBSTITUTE(доп_часы[[#This Row],[классификатор]],",","."),классификатор,0),
            0
        ),
        LOWER(TRIM(доп_часы[[#This Row],[проект]])) &amp; "_" &amp; "9999",
        LOWER(TRIM(доп_часы[[#This Row],[проект]])) &amp; "_" &amp; "9998"
    ),
    LOWER(TRIM(доп_часы[[#This Row],[проект]])) &amp; "_" &amp; LOWER(TRIM(доп_часы[[#This Row],[опимс укр]]))
)</f>
        <v>кс-7 сивакинская_9998</v>
      </c>
      <c r="W55" s="98" t="e">
        <f>VLOOKUP(доп_часы[[#This Row],[опимс укр]],Помочни!J:K,2,0)</f>
        <v>#N/A</v>
      </c>
      <c r="X55" s="88" t="s">
        <v>350</v>
      </c>
      <c r="Y55" s="88" t="s">
        <v>351</v>
      </c>
      <c r="Z55" s="88"/>
      <c r="AA55" s="91"/>
    </row>
    <row r="56" spans="1:27">
      <c r="A56" s="82">
        <v>44378</v>
      </c>
      <c r="B56" s="84" t="str">
        <f t="shared" si="0"/>
        <v>КС-7 Сивакинская</v>
      </c>
      <c r="C56" s="84" t="str">
        <f t="shared" si="5"/>
        <v>КС-7 Сивакинская</v>
      </c>
      <c r="D56" s="83" t="s">
        <v>196</v>
      </c>
      <c r="E56" s="83" t="str">
        <f t="shared" si="1"/>
        <v>велесстрой-монтаж</v>
      </c>
      <c r="F56" s="89" t="s">
        <v>26</v>
      </c>
      <c r="G56" s="84" t="s">
        <v>234</v>
      </c>
      <c r="H56" s="84"/>
      <c r="I56" s="84"/>
      <c r="J56" s="7" t="s">
        <v>187</v>
      </c>
      <c r="K56" s="85"/>
      <c r="L56" s="86">
        <v>22</v>
      </c>
      <c r="M56" s="122">
        <v>15928.439999999999</v>
      </c>
      <c r="N56" s="88"/>
      <c r="O56" s="88" t="str">
        <f>VLOOKUP(доп_часы[[#This Row],[классификатор]],Помочни!H:I,2,0)</f>
        <v>УМиТ</v>
      </c>
      <c r="P56" s="125">
        <f t="shared" si="2"/>
        <v>4.5725111520429373E-5</v>
      </c>
      <c r="Q56" s="126">
        <f t="shared" si="3"/>
        <v>3.1336944441378015E-5</v>
      </c>
      <c r="R56" s="127">
        <f t="shared" si="4"/>
        <v>3.0030480938152224E-5</v>
      </c>
      <c r="S56" s="143" t="s">
        <v>369</v>
      </c>
      <c r="T56" s="143" t="s">
        <v>369</v>
      </c>
      <c r="U56" s="89"/>
      <c r="V56" s="89" t="str">
        <f>IF(
    доп_часы[[#This Row],[опимс укр]]="",
    IF(
        IFERROR(
            MATCH(SUBSTITUTE(доп_часы[[#This Row],[классификатор]],",","."),классификатор,0),
            0
        ),
        LOWER(TRIM(доп_часы[[#This Row],[проект]])) &amp; "_" &amp; "9999",
        LOWER(TRIM(доп_часы[[#This Row],[проект]])) &amp; "_" &amp; "9998"
    ),
    LOWER(TRIM(доп_часы[[#This Row],[проект]])) &amp; "_" &amp; LOWER(TRIM(доп_часы[[#This Row],[опимс укр]]))
)</f>
        <v>кс-7 сивакинская_9998</v>
      </c>
      <c r="W56" s="98" t="e">
        <f>VLOOKUP(доп_часы[[#This Row],[опимс укр]],Помочни!J:K,2,0)</f>
        <v>#N/A</v>
      </c>
      <c r="X56" s="88" t="s">
        <v>350</v>
      </c>
      <c r="Y56" s="88" t="s">
        <v>351</v>
      </c>
      <c r="Z56" s="88"/>
      <c r="AA56" s="91"/>
    </row>
    <row r="57" spans="1:27">
      <c r="A57" s="82">
        <v>44378</v>
      </c>
      <c r="B57" s="84" t="str">
        <f t="shared" si="0"/>
        <v>КС-7 Сивакинская</v>
      </c>
      <c r="C57" s="84" t="str">
        <f t="shared" si="5"/>
        <v>КС-7 Сивакинская</v>
      </c>
      <c r="D57" s="83" t="s">
        <v>196</v>
      </c>
      <c r="E57" s="83" t="str">
        <f t="shared" si="1"/>
        <v>велесстрой-монтаж</v>
      </c>
      <c r="F57" s="89" t="s">
        <v>26</v>
      </c>
      <c r="G57" s="84" t="s">
        <v>235</v>
      </c>
      <c r="H57" s="84"/>
      <c r="I57" s="84"/>
      <c r="J57" s="7" t="s">
        <v>187</v>
      </c>
      <c r="K57" s="85"/>
      <c r="L57" s="86">
        <v>20</v>
      </c>
      <c r="M57" s="122">
        <v>14480.400000000001</v>
      </c>
      <c r="N57" s="88"/>
      <c r="O57" s="88" t="str">
        <f>VLOOKUP(доп_часы[[#This Row],[классификатор]],Помочни!H:I,2,0)</f>
        <v>УМиТ</v>
      </c>
      <c r="P57" s="125">
        <f t="shared" si="2"/>
        <v>4.1568283200390336E-5</v>
      </c>
      <c r="Q57" s="126">
        <f t="shared" si="3"/>
        <v>2.848813131034365E-5</v>
      </c>
      <c r="R57" s="127">
        <f t="shared" si="4"/>
        <v>2.7300437216502023E-5</v>
      </c>
      <c r="S57" s="143" t="s">
        <v>369</v>
      </c>
      <c r="T57" s="143" t="s">
        <v>369</v>
      </c>
      <c r="U57" s="89"/>
      <c r="V57" s="89" t="str">
        <f>IF(
    доп_часы[[#This Row],[опимс укр]]="",
    IF(
        IFERROR(
            MATCH(SUBSTITUTE(доп_часы[[#This Row],[классификатор]],",","."),классификатор,0),
            0
        ),
        LOWER(TRIM(доп_часы[[#This Row],[проект]])) &amp; "_" &amp; "9999",
        LOWER(TRIM(доп_часы[[#This Row],[проект]])) &amp; "_" &amp; "9998"
    ),
    LOWER(TRIM(доп_часы[[#This Row],[проект]])) &amp; "_" &amp; LOWER(TRIM(доп_часы[[#This Row],[опимс укр]]))
)</f>
        <v>кс-7 сивакинская_9998</v>
      </c>
      <c r="W57" s="98" t="e">
        <f>VLOOKUP(доп_часы[[#This Row],[опимс укр]],Помочни!J:K,2,0)</f>
        <v>#N/A</v>
      </c>
      <c r="X57" s="88" t="s">
        <v>350</v>
      </c>
      <c r="Y57" s="88" t="s">
        <v>351</v>
      </c>
      <c r="Z57" s="88"/>
      <c r="AA57" s="91"/>
    </row>
    <row r="58" spans="1:27">
      <c r="A58" s="82">
        <v>44378</v>
      </c>
      <c r="B58" s="84" t="str">
        <f t="shared" si="0"/>
        <v>КС-7 Сивакинская</v>
      </c>
      <c r="C58" s="84" t="str">
        <f t="shared" si="5"/>
        <v>КС-7 Сивакинская</v>
      </c>
      <c r="D58" s="83" t="s">
        <v>196</v>
      </c>
      <c r="E58" s="83" t="str">
        <f t="shared" si="1"/>
        <v>велесстрой-монтаж</v>
      </c>
      <c r="F58" s="89" t="s">
        <v>26</v>
      </c>
      <c r="G58" s="84" t="s">
        <v>236</v>
      </c>
      <c r="H58" s="84"/>
      <c r="I58" s="84"/>
      <c r="J58" s="7" t="s">
        <v>187</v>
      </c>
      <c r="K58" s="85"/>
      <c r="L58" s="86">
        <v>20</v>
      </c>
      <c r="M58" s="122">
        <v>14480.400000000001</v>
      </c>
      <c r="N58" s="88"/>
      <c r="O58" s="88" t="str">
        <f>VLOOKUP(доп_часы[[#This Row],[классификатор]],Помочни!H:I,2,0)</f>
        <v>УМиТ</v>
      </c>
      <c r="P58" s="125">
        <f t="shared" si="2"/>
        <v>4.1568283200390336E-5</v>
      </c>
      <c r="Q58" s="126">
        <f t="shared" si="3"/>
        <v>2.848813131034365E-5</v>
      </c>
      <c r="R58" s="127">
        <f t="shared" si="4"/>
        <v>2.7300437216502023E-5</v>
      </c>
      <c r="S58" s="143" t="s">
        <v>369</v>
      </c>
      <c r="T58" s="143" t="s">
        <v>369</v>
      </c>
      <c r="U58" s="89"/>
      <c r="V58" s="89" t="str">
        <f>IF(
    доп_часы[[#This Row],[опимс укр]]="",
    IF(
        IFERROR(
            MATCH(SUBSTITUTE(доп_часы[[#This Row],[классификатор]],",","."),классификатор,0),
            0
        ),
        LOWER(TRIM(доп_часы[[#This Row],[проект]])) &amp; "_" &amp; "9999",
        LOWER(TRIM(доп_часы[[#This Row],[проект]])) &amp; "_" &amp; "9998"
    ),
    LOWER(TRIM(доп_часы[[#This Row],[проект]])) &amp; "_" &amp; LOWER(TRIM(доп_часы[[#This Row],[опимс укр]]))
)</f>
        <v>кс-7 сивакинская_9998</v>
      </c>
      <c r="W58" s="98" t="e">
        <f>VLOOKUP(доп_часы[[#This Row],[опимс укр]],Помочни!J:K,2,0)</f>
        <v>#N/A</v>
      </c>
      <c r="X58" s="88" t="s">
        <v>350</v>
      </c>
      <c r="Y58" s="88" t="s">
        <v>351</v>
      </c>
      <c r="Z58" s="88"/>
      <c r="AA58" s="91"/>
    </row>
    <row r="59" spans="1:27">
      <c r="A59" s="82">
        <v>44378</v>
      </c>
      <c r="B59" s="84" t="str">
        <f t="shared" si="0"/>
        <v>КС-7 Сивакинская</v>
      </c>
      <c r="C59" s="84" t="s">
        <v>117</v>
      </c>
      <c r="D59" s="83" t="s">
        <v>117</v>
      </c>
      <c r="E59" s="83" t="str">
        <f t="shared" si="1"/>
        <v>велесстрой-монтаж</v>
      </c>
      <c r="F59" s="89" t="s">
        <v>16</v>
      </c>
      <c r="G59" s="84" t="s">
        <v>237</v>
      </c>
      <c r="H59" s="84"/>
      <c r="I59" s="84"/>
      <c r="J59" s="7" t="s">
        <v>187</v>
      </c>
      <c r="K59" s="85"/>
      <c r="L59" s="86">
        <v>22</v>
      </c>
      <c r="M59" s="122">
        <v>15928.439999999999</v>
      </c>
      <c r="N59" s="88"/>
      <c r="O59" s="88" t="str">
        <f>VLOOKUP(доп_часы[[#This Row],[классификатор]],Помочни!H:I,2,0)</f>
        <v>Склад</v>
      </c>
      <c r="P59" s="125">
        <f t="shared" si="2"/>
        <v>4.5725111520429373E-5</v>
      </c>
      <c r="Q59" s="126">
        <f t="shared" si="3"/>
        <v>3.1336944441378015E-5</v>
      </c>
      <c r="R59" s="127">
        <f t="shared" si="4"/>
        <v>3.0030480938152224E-5</v>
      </c>
      <c r="S59" s="143" t="s">
        <v>371</v>
      </c>
      <c r="T59" s="143" t="s">
        <v>371</v>
      </c>
      <c r="U59" s="89"/>
      <c r="V59" s="89" t="str">
        <f>IF(
    доп_часы[[#This Row],[опимс укр]]="",
    IF(
        IFERROR(
            MATCH(SUBSTITUTE(доп_часы[[#This Row],[классификатор]],",","."),классификатор,0),
            0
        ),
        LOWER(TRIM(доп_часы[[#This Row],[проект]])) &amp; "_" &amp; "9999",
        LOWER(TRIM(доп_часы[[#This Row],[проект]])) &amp; "_" &amp; "9998"
    ),
    LOWER(TRIM(доп_часы[[#This Row],[проект]])) &amp; "_" &amp; LOWER(TRIM(доп_часы[[#This Row],[опимс укр]]))
)</f>
        <v>кс-7 сивакинская_9998</v>
      </c>
      <c r="W59" s="98" t="e">
        <f>VLOOKUP(доп_часы[[#This Row],[опимс укр]],Помочни!J:K,2,0)</f>
        <v>#N/A</v>
      </c>
      <c r="X59" s="88" t="s">
        <v>350</v>
      </c>
      <c r="Y59" s="88" t="s">
        <v>351</v>
      </c>
      <c r="Z59" s="88"/>
      <c r="AA59" s="91"/>
    </row>
    <row r="60" spans="1:27">
      <c r="A60" s="82">
        <v>44378</v>
      </c>
      <c r="B60" s="84" t="str">
        <f t="shared" si="0"/>
        <v>КС-7 Сивакинская</v>
      </c>
      <c r="C60" s="84" t="s">
        <v>117</v>
      </c>
      <c r="D60" s="83" t="s">
        <v>117</v>
      </c>
      <c r="E60" s="83" t="str">
        <f t="shared" si="1"/>
        <v>велесстрой-монтаж</v>
      </c>
      <c r="F60" s="89" t="s">
        <v>16</v>
      </c>
      <c r="G60" s="84" t="s">
        <v>208</v>
      </c>
      <c r="H60" s="84"/>
      <c r="I60" s="84"/>
      <c r="J60" s="7" t="s">
        <v>187</v>
      </c>
      <c r="K60" s="85"/>
      <c r="L60" s="86">
        <v>46</v>
      </c>
      <c r="M60" s="122">
        <v>33304.92</v>
      </c>
      <c r="N60" s="88"/>
      <c r="O60" s="88" t="str">
        <f>VLOOKUP(доп_часы[[#This Row],[классификатор]],Помочни!H:I,2,0)</f>
        <v>Склад</v>
      </c>
      <c r="P60" s="125">
        <f t="shared" si="2"/>
        <v>9.5607051360897775E-5</v>
      </c>
      <c r="Q60" s="126">
        <f t="shared" si="3"/>
        <v>6.5522702013790388E-5</v>
      </c>
      <c r="R60" s="127">
        <f t="shared" si="4"/>
        <v>6.2791005597954652E-5</v>
      </c>
      <c r="S60" s="143" t="s">
        <v>371</v>
      </c>
      <c r="T60" s="143" t="s">
        <v>371</v>
      </c>
      <c r="U60" s="89"/>
      <c r="V60" s="89" t="str">
        <f>IF(
    доп_часы[[#This Row],[опимс укр]]="",
    IF(
        IFERROR(
            MATCH(SUBSTITUTE(доп_часы[[#This Row],[классификатор]],",","."),классификатор,0),
            0
        ),
        LOWER(TRIM(доп_часы[[#This Row],[проект]])) &amp; "_" &amp; "9999",
        LOWER(TRIM(доп_часы[[#This Row],[проект]])) &amp; "_" &amp; "9998"
    ),
    LOWER(TRIM(доп_часы[[#This Row],[проект]])) &amp; "_" &amp; LOWER(TRIM(доп_часы[[#This Row],[опимс укр]]))
)</f>
        <v>кс-7 сивакинская_9998</v>
      </c>
      <c r="W60" s="98" t="e">
        <f>VLOOKUP(доп_часы[[#This Row],[опимс укр]],Помочни!J:K,2,0)</f>
        <v>#N/A</v>
      </c>
      <c r="X60" s="88" t="s">
        <v>350</v>
      </c>
      <c r="Y60" s="88" t="s">
        <v>351</v>
      </c>
      <c r="Z60" s="88"/>
      <c r="AA60" s="91"/>
    </row>
    <row r="61" spans="1:27">
      <c r="A61" s="82">
        <v>44378</v>
      </c>
      <c r="B61" s="84" t="str">
        <f t="shared" si="0"/>
        <v>КС-7 Сивакинская</v>
      </c>
      <c r="C61" s="84" t="s">
        <v>117</v>
      </c>
      <c r="D61" s="83" t="s">
        <v>117</v>
      </c>
      <c r="E61" s="83" t="str">
        <f t="shared" si="1"/>
        <v>велесстрой-монтаж</v>
      </c>
      <c r="F61" s="89" t="s">
        <v>17</v>
      </c>
      <c r="G61" s="84" t="s">
        <v>238</v>
      </c>
      <c r="H61" s="84"/>
      <c r="I61" s="84"/>
      <c r="J61" s="7" t="s">
        <v>226</v>
      </c>
      <c r="K61" s="85"/>
      <c r="L61" s="86">
        <v>94</v>
      </c>
      <c r="M61" s="122">
        <v>55957.26</v>
      </c>
      <c r="N61" s="88"/>
      <c r="O61" s="88" t="str">
        <f>VLOOKUP(доп_часы[[#This Row],[классификатор]],Помочни!H:I,2,0)</f>
        <v>АХО</v>
      </c>
      <c r="P61" s="125">
        <f t="shared" si="2"/>
        <v>1.9537093104183458E-4</v>
      </c>
      <c r="Q61" s="126">
        <f t="shared" si="3"/>
        <v>1.3389421715861516E-4</v>
      </c>
      <c r="R61" s="127">
        <f t="shared" si="4"/>
        <v>1.2831205491755951E-4</v>
      </c>
      <c r="S61" s="143" t="s">
        <v>368</v>
      </c>
      <c r="T61" s="143" t="s">
        <v>368</v>
      </c>
      <c r="U61" s="89"/>
      <c r="V61" s="89" t="str">
        <f>IF(
    доп_часы[[#This Row],[опимс укр]]="",
    IF(
        IFERROR(
            MATCH(SUBSTITUTE(доп_часы[[#This Row],[классификатор]],",","."),классификатор,0),
            0
        ),
        LOWER(TRIM(доп_часы[[#This Row],[проект]])) &amp; "_" &amp; "9999",
        LOWER(TRIM(доп_часы[[#This Row],[проект]])) &amp; "_" &amp; "9998"
    ),
    LOWER(TRIM(доп_часы[[#This Row],[проект]])) &amp; "_" &amp; LOWER(TRIM(доп_часы[[#This Row],[опимс укр]]))
)</f>
        <v>кс-7 сивакинская_9998</v>
      </c>
      <c r="W61" s="98" t="e">
        <f>VLOOKUP(доп_часы[[#This Row],[опимс укр]],Помочни!J:K,2,0)</f>
        <v>#N/A</v>
      </c>
      <c r="X61" s="88" t="s">
        <v>350</v>
      </c>
      <c r="Y61" s="88" t="s">
        <v>351</v>
      </c>
      <c r="Z61" s="88"/>
      <c r="AA61" s="91"/>
    </row>
    <row r="62" spans="1:27">
      <c r="A62" s="82">
        <v>44378</v>
      </c>
      <c r="B62" s="84" t="str">
        <f t="shared" si="0"/>
        <v>КС-7 Сивакинская</v>
      </c>
      <c r="C62" s="84" t="s">
        <v>117</v>
      </c>
      <c r="D62" s="83" t="s">
        <v>117</v>
      </c>
      <c r="E62" s="83" t="str">
        <f t="shared" si="1"/>
        <v>велесстрой-монтаж</v>
      </c>
      <c r="F62" s="89" t="s">
        <v>17</v>
      </c>
      <c r="G62" s="84" t="s">
        <v>224</v>
      </c>
      <c r="H62" s="84"/>
      <c r="I62" s="84"/>
      <c r="J62" s="7" t="s">
        <v>226</v>
      </c>
      <c r="K62" s="85"/>
      <c r="L62" s="86">
        <v>78</v>
      </c>
      <c r="M62" s="122">
        <v>46432.62</v>
      </c>
      <c r="N62" s="88"/>
      <c r="O62" s="88" t="str">
        <f>VLOOKUP(доп_часы[[#This Row],[классификатор]],Помочни!H:I,2,0)</f>
        <v>АХО</v>
      </c>
      <c r="P62" s="125">
        <f t="shared" si="2"/>
        <v>1.6211630448152232E-4</v>
      </c>
      <c r="Q62" s="126">
        <f t="shared" si="3"/>
        <v>1.1110371211034023E-4</v>
      </c>
      <c r="R62" s="127">
        <f t="shared" si="4"/>
        <v>1.0647170514435789E-4</v>
      </c>
      <c r="S62" s="143" t="s">
        <v>368</v>
      </c>
      <c r="T62" s="143" t="s">
        <v>368</v>
      </c>
      <c r="U62" s="89"/>
      <c r="V62" s="89" t="str">
        <f>IF(
    доп_часы[[#This Row],[опимс укр]]="",
    IF(
        IFERROR(
            MATCH(SUBSTITUTE(доп_часы[[#This Row],[классификатор]],",","."),классификатор,0),
            0
        ),
        LOWER(TRIM(доп_часы[[#This Row],[проект]])) &amp; "_" &amp; "9999",
        LOWER(TRIM(доп_часы[[#This Row],[проект]])) &amp; "_" &amp; "9998"
    ),
    LOWER(TRIM(доп_часы[[#This Row],[проект]])) &amp; "_" &amp; LOWER(TRIM(доп_часы[[#This Row],[опимс укр]]))
)</f>
        <v>кс-7 сивакинская_9998</v>
      </c>
      <c r="W62" s="98" t="e">
        <f>VLOOKUP(доп_часы[[#This Row],[опимс укр]],Помочни!J:K,2,0)</f>
        <v>#N/A</v>
      </c>
      <c r="X62" s="88" t="s">
        <v>350</v>
      </c>
      <c r="Y62" s="88" t="s">
        <v>351</v>
      </c>
      <c r="Z62" s="88"/>
      <c r="AA62" s="91"/>
    </row>
    <row r="63" spans="1:27">
      <c r="A63" s="82">
        <v>44378</v>
      </c>
      <c r="B63" s="84" t="str">
        <f t="shared" si="0"/>
        <v>КС-7 Сивакинская</v>
      </c>
      <c r="C63" s="84" t="s">
        <v>117</v>
      </c>
      <c r="D63" s="83" t="s">
        <v>117</v>
      </c>
      <c r="E63" s="83" t="str">
        <f t="shared" si="1"/>
        <v>велесстрой-монтаж</v>
      </c>
      <c r="F63" s="89" t="s">
        <v>17</v>
      </c>
      <c r="G63" s="84" t="s">
        <v>239</v>
      </c>
      <c r="H63" s="84"/>
      <c r="I63" s="84"/>
      <c r="J63" s="7" t="s">
        <v>187</v>
      </c>
      <c r="K63" s="85"/>
      <c r="L63" s="86">
        <v>16</v>
      </c>
      <c r="M63" s="122">
        <v>11584.32</v>
      </c>
      <c r="N63" s="88"/>
      <c r="O63" s="88" t="str">
        <f>VLOOKUP(доп_часы[[#This Row],[классификатор]],Помочни!H:I,2,0)</f>
        <v>АХО</v>
      </c>
      <c r="P63" s="125">
        <f t="shared" si="2"/>
        <v>3.325462656031227E-5</v>
      </c>
      <c r="Q63" s="126">
        <f t="shared" si="3"/>
        <v>2.279050504827492E-5</v>
      </c>
      <c r="R63" s="127">
        <f t="shared" si="4"/>
        <v>2.1840349773201618E-5</v>
      </c>
      <c r="S63" s="143" t="s">
        <v>368</v>
      </c>
      <c r="T63" s="143" t="s">
        <v>368</v>
      </c>
      <c r="U63" s="89"/>
      <c r="V63" s="89" t="str">
        <f>IF(
    доп_часы[[#This Row],[опимс укр]]="",
    IF(
        IFERROR(
            MATCH(SUBSTITUTE(доп_часы[[#This Row],[классификатор]],",","."),классификатор,0),
            0
        ),
        LOWER(TRIM(доп_часы[[#This Row],[проект]])) &amp; "_" &amp; "9999",
        LOWER(TRIM(доп_часы[[#This Row],[проект]])) &amp; "_" &amp; "9998"
    ),
    LOWER(TRIM(доп_часы[[#This Row],[проект]])) &amp; "_" &amp; LOWER(TRIM(доп_часы[[#This Row],[опимс укр]]))
)</f>
        <v>кс-7 сивакинская_9998</v>
      </c>
      <c r="W63" s="98" t="e">
        <f>VLOOKUP(доп_часы[[#This Row],[опимс укр]],Помочни!J:K,2,0)</f>
        <v>#N/A</v>
      </c>
      <c r="X63" s="88" t="s">
        <v>350</v>
      </c>
      <c r="Y63" s="88" t="s">
        <v>351</v>
      </c>
      <c r="Z63" s="88"/>
      <c r="AA63" s="91"/>
    </row>
    <row r="64" spans="1:27">
      <c r="A64" s="82">
        <v>44378</v>
      </c>
      <c r="B64" s="84" t="str">
        <f t="shared" si="0"/>
        <v>КС-7 Сивакинская</v>
      </c>
      <c r="C64" s="84" t="s">
        <v>117</v>
      </c>
      <c r="D64" s="83" t="s">
        <v>117</v>
      </c>
      <c r="E64" s="83" t="str">
        <f t="shared" si="1"/>
        <v>велесстрой-монтаж</v>
      </c>
      <c r="F64" s="89" t="s">
        <v>17</v>
      </c>
      <c r="G64" s="84" t="s">
        <v>240</v>
      </c>
      <c r="H64" s="84"/>
      <c r="I64" s="84"/>
      <c r="J64" s="7" t="s">
        <v>187</v>
      </c>
      <c r="K64" s="85"/>
      <c r="L64" s="86">
        <v>17</v>
      </c>
      <c r="M64" s="122">
        <v>12308.34</v>
      </c>
      <c r="N64" s="88"/>
      <c r="O64" s="88" t="str">
        <f>VLOOKUP(доп_часы[[#This Row],[классификатор]],Помочни!H:I,2,0)</f>
        <v>АХО</v>
      </c>
      <c r="P64" s="125">
        <f t="shared" si="2"/>
        <v>3.5333040720331785E-5</v>
      </c>
      <c r="Q64" s="126">
        <f t="shared" si="3"/>
        <v>2.4214911613792103E-5</v>
      </c>
      <c r="R64" s="127">
        <f t="shared" si="4"/>
        <v>2.320537163402672E-5</v>
      </c>
      <c r="S64" s="143" t="s">
        <v>368</v>
      </c>
      <c r="T64" s="143" t="s">
        <v>368</v>
      </c>
      <c r="U64" s="89"/>
      <c r="V64" s="89" t="str">
        <f>IF(
    доп_часы[[#This Row],[опимс укр]]="",
    IF(
        IFERROR(
            MATCH(SUBSTITUTE(доп_часы[[#This Row],[классификатор]],",","."),классификатор,0),
            0
        ),
        LOWER(TRIM(доп_часы[[#This Row],[проект]])) &amp; "_" &amp; "9999",
        LOWER(TRIM(доп_часы[[#This Row],[проект]])) &amp; "_" &amp; "9998"
    ),
    LOWER(TRIM(доп_часы[[#This Row],[проект]])) &amp; "_" &amp; LOWER(TRIM(доп_часы[[#This Row],[опимс укр]]))
)</f>
        <v>кс-7 сивакинская_9998</v>
      </c>
      <c r="W64" s="98" t="e">
        <f>VLOOKUP(доп_часы[[#This Row],[опимс укр]],Помочни!J:K,2,0)</f>
        <v>#N/A</v>
      </c>
      <c r="X64" s="88" t="s">
        <v>350</v>
      </c>
      <c r="Y64" s="88" t="s">
        <v>351</v>
      </c>
      <c r="Z64" s="88"/>
      <c r="AA64" s="91"/>
    </row>
    <row r="65" spans="1:27">
      <c r="A65" s="82">
        <v>44378</v>
      </c>
      <c r="B65" s="84" t="str">
        <f t="shared" si="0"/>
        <v>КС-7 Сивакинская</v>
      </c>
      <c r="C65" s="84" t="s">
        <v>117</v>
      </c>
      <c r="D65" s="83" t="s">
        <v>117</v>
      </c>
      <c r="E65" s="83" t="str">
        <f t="shared" si="1"/>
        <v>велесстрой-монтаж</v>
      </c>
      <c r="F65" s="89" t="s">
        <v>17</v>
      </c>
      <c r="G65" s="84" t="s">
        <v>209</v>
      </c>
      <c r="H65" s="84"/>
      <c r="I65" s="84"/>
      <c r="J65" s="7" t="s">
        <v>187</v>
      </c>
      <c r="K65" s="85"/>
      <c r="L65" s="86">
        <v>4</v>
      </c>
      <c r="M65" s="122">
        <v>2896.08</v>
      </c>
      <c r="N65" s="88"/>
      <c r="O65" s="88" t="str">
        <f>VLOOKUP(доп_часы[[#This Row],[классификатор]],Помочни!H:I,2,0)</f>
        <v>АХО</v>
      </c>
      <c r="P65" s="125">
        <f t="shared" si="2"/>
        <v>8.3136566400780676E-6</v>
      </c>
      <c r="Q65" s="126">
        <f t="shared" si="3"/>
        <v>5.69762626206873E-6</v>
      </c>
      <c r="R65" s="127">
        <f t="shared" si="4"/>
        <v>5.4600874433004044E-6</v>
      </c>
      <c r="S65" s="143" t="s">
        <v>368</v>
      </c>
      <c r="T65" s="143" t="s">
        <v>368</v>
      </c>
      <c r="U65" s="89"/>
      <c r="V65" s="89" t="str">
        <f>IF(
    доп_часы[[#This Row],[опимс укр]]="",
    IF(
        IFERROR(
            MATCH(SUBSTITUTE(доп_часы[[#This Row],[классификатор]],",","."),классификатор,0),
            0
        ),
        LOWER(TRIM(доп_часы[[#This Row],[проект]])) &amp; "_" &amp; "9999",
        LOWER(TRIM(доп_часы[[#This Row],[проект]])) &amp; "_" &amp; "9998"
    ),
    LOWER(TRIM(доп_часы[[#This Row],[проект]])) &amp; "_" &amp; LOWER(TRIM(доп_часы[[#This Row],[опимс укр]]))
)</f>
        <v>кс-7 сивакинская_9998</v>
      </c>
      <c r="W65" s="98" t="e">
        <f>VLOOKUP(доп_часы[[#This Row],[опимс укр]],Помочни!J:K,2,0)</f>
        <v>#N/A</v>
      </c>
      <c r="X65" s="88" t="s">
        <v>350</v>
      </c>
      <c r="Y65" s="88" t="s">
        <v>351</v>
      </c>
      <c r="Z65" s="88"/>
      <c r="AA65" s="91"/>
    </row>
    <row r="66" spans="1:27">
      <c r="A66" s="82">
        <v>44378</v>
      </c>
      <c r="B66" s="84" t="str">
        <f t="shared" si="0"/>
        <v>КС-7 Сивакинская</v>
      </c>
      <c r="C66" s="84" t="s">
        <v>117</v>
      </c>
      <c r="D66" s="83" t="s">
        <v>117</v>
      </c>
      <c r="E66" s="83" t="str">
        <f t="shared" si="1"/>
        <v>велесстрой-монтаж</v>
      </c>
      <c r="F66" s="89" t="s">
        <v>17</v>
      </c>
      <c r="G66" s="84" t="s">
        <v>241</v>
      </c>
      <c r="H66" s="84"/>
      <c r="I66" s="84"/>
      <c r="J66" s="7" t="s">
        <v>187</v>
      </c>
      <c r="K66" s="85"/>
      <c r="L66" s="86">
        <v>3</v>
      </c>
      <c r="M66" s="122">
        <v>2172.06</v>
      </c>
      <c r="N66" s="88"/>
      <c r="O66" s="88" t="str">
        <f>VLOOKUP(доп_часы[[#This Row],[классификатор]],Помочни!H:I,2,0)</f>
        <v>АХО</v>
      </c>
      <c r="P66" s="125">
        <f t="shared" si="2"/>
        <v>6.2352424800585503E-6</v>
      </c>
      <c r="Q66" s="126">
        <f t="shared" si="3"/>
        <v>4.2732196965515475E-6</v>
      </c>
      <c r="R66" s="127">
        <f t="shared" si="4"/>
        <v>4.0950655824753031E-6</v>
      </c>
      <c r="S66" s="143" t="s">
        <v>368</v>
      </c>
      <c r="T66" s="143" t="s">
        <v>368</v>
      </c>
      <c r="U66" s="89"/>
      <c r="V66" s="89" t="str">
        <f>IF(
    доп_часы[[#This Row],[опимс укр]]="",
    IF(
        IFERROR(
            MATCH(SUBSTITUTE(доп_часы[[#This Row],[классификатор]],",","."),классификатор,0),
            0
        ),
        LOWER(TRIM(доп_часы[[#This Row],[проект]])) &amp; "_" &amp; "9999",
        LOWER(TRIM(доп_часы[[#This Row],[проект]])) &amp; "_" &amp; "9998"
    ),
    LOWER(TRIM(доп_часы[[#This Row],[проект]])) &amp; "_" &amp; LOWER(TRIM(доп_часы[[#This Row],[опимс укр]]))
)</f>
        <v>кс-7 сивакинская_9998</v>
      </c>
      <c r="W66" s="98" t="e">
        <f>VLOOKUP(доп_часы[[#This Row],[опимс укр]],Помочни!J:K,2,0)</f>
        <v>#N/A</v>
      </c>
      <c r="X66" s="88" t="s">
        <v>350</v>
      </c>
      <c r="Y66" s="88" t="s">
        <v>351</v>
      </c>
      <c r="Z66" s="88"/>
      <c r="AA66" s="91"/>
    </row>
    <row r="67" spans="1:27">
      <c r="A67" s="82">
        <v>44378</v>
      </c>
      <c r="B67" s="84" t="str">
        <f t="shared" si="0"/>
        <v>КС-7 Сивакинская</v>
      </c>
      <c r="C67" s="84" t="s">
        <v>117</v>
      </c>
      <c r="D67" s="83" t="s">
        <v>117</v>
      </c>
      <c r="E67" s="83" t="str">
        <f t="shared" si="1"/>
        <v>велесстрой-монтаж</v>
      </c>
      <c r="F67" s="89" t="s">
        <v>17</v>
      </c>
      <c r="G67" s="84" t="s">
        <v>242</v>
      </c>
      <c r="H67" s="84"/>
      <c r="I67" s="84"/>
      <c r="J67" s="7" t="s">
        <v>187</v>
      </c>
      <c r="K67" s="85"/>
      <c r="L67" s="86">
        <v>3</v>
      </c>
      <c r="M67" s="122">
        <v>2172.06</v>
      </c>
      <c r="N67" s="88"/>
      <c r="O67" s="88" t="str">
        <f>VLOOKUP(доп_часы[[#This Row],[классификатор]],Помочни!H:I,2,0)</f>
        <v>АХО</v>
      </c>
      <c r="P67" s="125">
        <f t="shared" si="2"/>
        <v>6.2352424800585503E-6</v>
      </c>
      <c r="Q67" s="126">
        <f t="shared" si="3"/>
        <v>4.2732196965515475E-6</v>
      </c>
      <c r="R67" s="127">
        <f t="shared" si="4"/>
        <v>4.0950655824753031E-6</v>
      </c>
      <c r="S67" s="143" t="s">
        <v>368</v>
      </c>
      <c r="T67" s="143" t="s">
        <v>368</v>
      </c>
      <c r="U67" s="89"/>
      <c r="V67" s="89" t="str">
        <f>IF(
    доп_часы[[#This Row],[опимс укр]]="",
    IF(
        IFERROR(
            MATCH(SUBSTITUTE(доп_часы[[#This Row],[классификатор]],",","."),классификатор,0),
            0
        ),
        LOWER(TRIM(доп_часы[[#This Row],[проект]])) &amp; "_" &amp; "9999",
        LOWER(TRIM(доп_часы[[#This Row],[проект]])) &amp; "_" &amp; "9998"
    ),
    LOWER(TRIM(доп_часы[[#This Row],[проект]])) &amp; "_" &amp; LOWER(TRIM(доп_часы[[#This Row],[опимс укр]]))
)</f>
        <v>кс-7 сивакинская_9998</v>
      </c>
      <c r="W67" s="98" t="e">
        <f>VLOOKUP(доп_часы[[#This Row],[опимс укр]],Помочни!J:K,2,0)</f>
        <v>#N/A</v>
      </c>
      <c r="X67" s="88" t="s">
        <v>350</v>
      </c>
      <c r="Y67" s="88" t="s">
        <v>351</v>
      </c>
      <c r="Z67" s="88"/>
      <c r="AA67" s="91"/>
    </row>
    <row r="68" spans="1:27">
      <c r="A68" s="82">
        <v>44378</v>
      </c>
      <c r="B68" s="84" t="str">
        <f t="shared" si="0"/>
        <v>КС-7 Сивакинская</v>
      </c>
      <c r="C68" s="84" t="s">
        <v>117</v>
      </c>
      <c r="D68" s="83" t="s">
        <v>117</v>
      </c>
      <c r="E68" s="83" t="str">
        <f t="shared" si="1"/>
        <v>велесстрой-монтаж</v>
      </c>
      <c r="F68" s="89" t="s">
        <v>17</v>
      </c>
      <c r="G68" s="84" t="s">
        <v>243</v>
      </c>
      <c r="H68" s="84"/>
      <c r="I68" s="84"/>
      <c r="J68" s="7" t="s">
        <v>187</v>
      </c>
      <c r="K68" s="85"/>
      <c r="L68" s="86">
        <v>2</v>
      </c>
      <c r="M68" s="122">
        <v>1448.04</v>
      </c>
      <c r="N68" s="88"/>
      <c r="O68" s="88" t="str">
        <f>VLOOKUP(доп_часы[[#This Row],[классификатор]],Помочни!H:I,2,0)</f>
        <v>АХО</v>
      </c>
      <c r="P68" s="125">
        <f t="shared" si="2"/>
        <v>4.1568283200390338E-6</v>
      </c>
      <c r="Q68" s="126">
        <f t="shared" si="3"/>
        <v>2.848813131034365E-6</v>
      </c>
      <c r="R68" s="127">
        <f t="shared" si="4"/>
        <v>2.7300437216502022E-6</v>
      </c>
      <c r="S68" s="143" t="s">
        <v>368</v>
      </c>
      <c r="T68" s="143" t="s">
        <v>368</v>
      </c>
      <c r="U68" s="89"/>
      <c r="V68" s="89" t="str">
        <f>IF(
    доп_часы[[#This Row],[опимс укр]]="",
    IF(
        IFERROR(
            MATCH(SUBSTITUTE(доп_часы[[#This Row],[классификатор]],",","."),классификатор,0),
            0
        ),
        LOWER(TRIM(доп_часы[[#This Row],[проект]])) &amp; "_" &amp; "9999",
        LOWER(TRIM(доп_часы[[#This Row],[проект]])) &amp; "_" &amp; "9998"
    ),
    LOWER(TRIM(доп_часы[[#This Row],[проект]])) &amp; "_" &amp; LOWER(TRIM(доп_часы[[#This Row],[опимс укр]]))
)</f>
        <v>кс-7 сивакинская_9998</v>
      </c>
      <c r="W68" s="98" t="e">
        <f>VLOOKUP(доп_часы[[#This Row],[опимс укр]],Помочни!J:K,2,0)</f>
        <v>#N/A</v>
      </c>
      <c r="X68" s="88" t="s">
        <v>350</v>
      </c>
      <c r="Y68" s="88" t="s">
        <v>351</v>
      </c>
      <c r="Z68" s="88"/>
      <c r="AA68" s="91"/>
    </row>
    <row r="69" spans="1:27">
      <c r="A69" s="82">
        <v>44378</v>
      </c>
      <c r="B69" s="84" t="str">
        <f t="shared" ref="B69:B132" si="6">"КС-7 Сивакинская"</f>
        <v>КС-7 Сивакинская</v>
      </c>
      <c r="C69" s="84" t="s">
        <v>117</v>
      </c>
      <c r="D69" s="83" t="s">
        <v>117</v>
      </c>
      <c r="E69" s="83" t="str">
        <f t="shared" ref="E69:E132" si="7">"велесстрой-монтаж"</f>
        <v>велесстрой-монтаж</v>
      </c>
      <c r="F69" s="89" t="s">
        <v>17</v>
      </c>
      <c r="G69" s="84" t="s">
        <v>244</v>
      </c>
      <c r="H69" s="84"/>
      <c r="I69" s="84"/>
      <c r="J69" s="7" t="s">
        <v>187</v>
      </c>
      <c r="K69" s="85"/>
      <c r="L69" s="86">
        <v>116</v>
      </c>
      <c r="M69" s="122">
        <v>83986.32</v>
      </c>
      <c r="N69" s="88"/>
      <c r="O69" s="88" t="str">
        <f>VLOOKUP(доп_часы[[#This Row],[классификатор]],Помочни!H:I,2,0)</f>
        <v>АХО</v>
      </c>
      <c r="P69" s="125">
        <f t="shared" ref="P69:P132" si="8">L69/$P$3</f>
        <v>2.4109604256226396E-4</v>
      </c>
      <c r="Q69" s="126">
        <f t="shared" ref="Q69:Q132" si="9">L69/$Q$3</f>
        <v>1.6523116159999316E-4</v>
      </c>
      <c r="R69" s="127">
        <f t="shared" ref="R69:R132" si="10">L69/$R$3</f>
        <v>1.5834253585571173E-4</v>
      </c>
      <c r="S69" s="143" t="s">
        <v>368</v>
      </c>
      <c r="T69" s="143" t="s">
        <v>368</v>
      </c>
      <c r="U69" s="89"/>
      <c r="V69" s="89" t="str">
        <f>IF(
    доп_часы[[#This Row],[опимс укр]]="",
    IF(
        IFERROR(
            MATCH(SUBSTITUTE(доп_часы[[#This Row],[классификатор]],",","."),классификатор,0),
            0
        ),
        LOWER(TRIM(доп_часы[[#This Row],[проект]])) &amp; "_" &amp; "9999",
        LOWER(TRIM(доп_часы[[#This Row],[проект]])) &amp; "_" &amp; "9998"
    ),
    LOWER(TRIM(доп_часы[[#This Row],[проект]])) &amp; "_" &amp; LOWER(TRIM(доп_часы[[#This Row],[опимс укр]]))
)</f>
        <v>кс-7 сивакинская_9998</v>
      </c>
      <c r="W69" s="98" t="e">
        <f>VLOOKUP(доп_часы[[#This Row],[опимс укр]],Помочни!J:K,2,0)</f>
        <v>#N/A</v>
      </c>
      <c r="X69" s="88" t="s">
        <v>350</v>
      </c>
      <c r="Y69" s="88" t="s">
        <v>351</v>
      </c>
      <c r="Z69" s="88"/>
      <c r="AA69" s="91"/>
    </row>
    <row r="70" spans="1:27">
      <c r="A70" s="82">
        <v>44378</v>
      </c>
      <c r="B70" s="84" t="str">
        <f t="shared" si="6"/>
        <v>КС-7 Сивакинская</v>
      </c>
      <c r="C70" s="84" t="s">
        <v>117</v>
      </c>
      <c r="D70" s="83" t="s">
        <v>117</v>
      </c>
      <c r="E70" s="83" t="str">
        <f t="shared" si="7"/>
        <v>велесстрой-монтаж</v>
      </c>
      <c r="F70" s="89" t="s">
        <v>17</v>
      </c>
      <c r="G70" s="84" t="s">
        <v>245</v>
      </c>
      <c r="H70" s="84"/>
      <c r="I70" s="84"/>
      <c r="J70" s="7" t="s">
        <v>187</v>
      </c>
      <c r="K70" s="85"/>
      <c r="L70" s="86">
        <v>4</v>
      </c>
      <c r="M70" s="122">
        <v>2896.08</v>
      </c>
      <c r="N70" s="88"/>
      <c r="O70" s="88" t="str">
        <f>VLOOKUP(доп_часы[[#This Row],[классификатор]],Помочни!H:I,2,0)</f>
        <v>АХО</v>
      </c>
      <c r="P70" s="125">
        <f t="shared" si="8"/>
        <v>8.3136566400780676E-6</v>
      </c>
      <c r="Q70" s="126">
        <f t="shared" si="9"/>
        <v>5.69762626206873E-6</v>
      </c>
      <c r="R70" s="127">
        <f t="shared" si="10"/>
        <v>5.4600874433004044E-6</v>
      </c>
      <c r="S70" s="143" t="s">
        <v>368</v>
      </c>
      <c r="T70" s="143" t="s">
        <v>368</v>
      </c>
      <c r="U70" s="89"/>
      <c r="V70" s="89" t="str">
        <f>IF(
    доп_часы[[#This Row],[опимс укр]]="",
    IF(
        IFERROR(
            MATCH(SUBSTITUTE(доп_часы[[#This Row],[классификатор]],",","."),классификатор,0),
            0
        ),
        LOWER(TRIM(доп_часы[[#This Row],[проект]])) &amp; "_" &amp; "9999",
        LOWER(TRIM(доп_часы[[#This Row],[проект]])) &amp; "_" &amp; "9998"
    ),
    LOWER(TRIM(доп_часы[[#This Row],[проект]])) &amp; "_" &amp; LOWER(TRIM(доп_часы[[#This Row],[опимс укр]]))
)</f>
        <v>кс-7 сивакинская_9998</v>
      </c>
      <c r="W70" s="98" t="e">
        <f>VLOOKUP(доп_часы[[#This Row],[опимс укр]],Помочни!J:K,2,0)</f>
        <v>#N/A</v>
      </c>
      <c r="X70" s="88" t="s">
        <v>350</v>
      </c>
      <c r="Y70" s="88" t="s">
        <v>351</v>
      </c>
      <c r="Z70" s="88"/>
      <c r="AA70" s="91"/>
    </row>
    <row r="71" spans="1:27">
      <c r="A71" s="82">
        <v>44378</v>
      </c>
      <c r="B71" s="84" t="str">
        <f t="shared" si="6"/>
        <v>КС-7 Сивакинская</v>
      </c>
      <c r="C71" s="84" t="s">
        <v>117</v>
      </c>
      <c r="D71" s="83" t="s">
        <v>117</v>
      </c>
      <c r="E71" s="83" t="str">
        <f t="shared" si="7"/>
        <v>велесстрой-монтаж</v>
      </c>
      <c r="F71" s="89" t="s">
        <v>17</v>
      </c>
      <c r="G71" s="84" t="s">
        <v>246</v>
      </c>
      <c r="H71" s="84"/>
      <c r="I71" s="84"/>
      <c r="J71" s="7" t="s">
        <v>187</v>
      </c>
      <c r="K71" s="85"/>
      <c r="L71" s="86">
        <v>11</v>
      </c>
      <c r="M71" s="122">
        <v>7964.2199999999993</v>
      </c>
      <c r="N71" s="88"/>
      <c r="O71" s="88" t="str">
        <f>VLOOKUP(доп_часы[[#This Row],[классификатор]],Помочни!H:I,2,0)</f>
        <v>АХО</v>
      </c>
      <c r="P71" s="125">
        <f t="shared" si="8"/>
        <v>2.2862555760214686E-5</v>
      </c>
      <c r="Q71" s="126">
        <f t="shared" si="9"/>
        <v>1.5668472220689008E-5</v>
      </c>
      <c r="R71" s="127">
        <f t="shared" si="10"/>
        <v>1.5015240469076112E-5</v>
      </c>
      <c r="S71" s="143" t="s">
        <v>368</v>
      </c>
      <c r="T71" s="143" t="s">
        <v>368</v>
      </c>
      <c r="U71" s="89"/>
      <c r="V71" s="89" t="str">
        <f>IF(
    доп_часы[[#This Row],[опимс укр]]="",
    IF(
        IFERROR(
            MATCH(SUBSTITUTE(доп_часы[[#This Row],[классификатор]],",","."),классификатор,0),
            0
        ),
        LOWER(TRIM(доп_часы[[#This Row],[проект]])) &amp; "_" &amp; "9999",
        LOWER(TRIM(доп_часы[[#This Row],[проект]])) &amp; "_" &amp; "9998"
    ),
    LOWER(TRIM(доп_часы[[#This Row],[проект]])) &amp; "_" &amp; LOWER(TRIM(доп_часы[[#This Row],[опимс укр]]))
)</f>
        <v>кс-7 сивакинская_9998</v>
      </c>
      <c r="W71" s="98" t="e">
        <f>VLOOKUP(доп_часы[[#This Row],[опимс укр]],Помочни!J:K,2,0)</f>
        <v>#N/A</v>
      </c>
      <c r="X71" s="88" t="s">
        <v>350</v>
      </c>
      <c r="Y71" s="88" t="s">
        <v>351</v>
      </c>
      <c r="Z71" s="88"/>
      <c r="AA71" s="91"/>
    </row>
    <row r="72" spans="1:27">
      <c r="A72" s="82">
        <v>44378</v>
      </c>
      <c r="B72" s="84" t="str">
        <f t="shared" si="6"/>
        <v>КС-7 Сивакинская</v>
      </c>
      <c r="C72" s="84" t="s">
        <v>117</v>
      </c>
      <c r="D72" s="83" t="s">
        <v>117</v>
      </c>
      <c r="E72" s="83" t="str">
        <f t="shared" si="7"/>
        <v>велесстрой-монтаж</v>
      </c>
      <c r="F72" s="89" t="s">
        <v>17</v>
      </c>
      <c r="G72" s="84" t="s">
        <v>247</v>
      </c>
      <c r="H72" s="84"/>
      <c r="I72" s="84"/>
      <c r="J72" s="7" t="s">
        <v>187</v>
      </c>
      <c r="K72" s="85"/>
      <c r="L72" s="86">
        <v>11</v>
      </c>
      <c r="M72" s="122">
        <v>7964.2199999999993</v>
      </c>
      <c r="N72" s="88"/>
      <c r="O72" s="88" t="str">
        <f>VLOOKUP(доп_часы[[#This Row],[классификатор]],Помочни!H:I,2,0)</f>
        <v>АХО</v>
      </c>
      <c r="P72" s="125">
        <f t="shared" si="8"/>
        <v>2.2862555760214686E-5</v>
      </c>
      <c r="Q72" s="126">
        <f t="shared" si="9"/>
        <v>1.5668472220689008E-5</v>
      </c>
      <c r="R72" s="127">
        <f t="shared" si="10"/>
        <v>1.5015240469076112E-5</v>
      </c>
      <c r="S72" s="143" t="s">
        <v>368</v>
      </c>
      <c r="T72" s="143" t="s">
        <v>368</v>
      </c>
      <c r="U72" s="89"/>
      <c r="V72" s="89" t="str">
        <f>IF(
    доп_часы[[#This Row],[опимс укр]]="",
    IF(
        IFERROR(
            MATCH(SUBSTITUTE(доп_часы[[#This Row],[классификатор]],",","."),классификатор,0),
            0
        ),
        LOWER(TRIM(доп_часы[[#This Row],[проект]])) &amp; "_" &amp; "9999",
        LOWER(TRIM(доп_часы[[#This Row],[проект]])) &amp; "_" &amp; "9998"
    ),
    LOWER(TRIM(доп_часы[[#This Row],[проект]])) &amp; "_" &amp; LOWER(TRIM(доп_часы[[#This Row],[опимс укр]]))
)</f>
        <v>кс-7 сивакинская_9998</v>
      </c>
      <c r="W72" s="98" t="e">
        <f>VLOOKUP(доп_часы[[#This Row],[опимс укр]],Помочни!J:K,2,0)</f>
        <v>#N/A</v>
      </c>
      <c r="X72" s="88" t="s">
        <v>350</v>
      </c>
      <c r="Y72" s="88" t="s">
        <v>351</v>
      </c>
      <c r="Z72" s="88"/>
      <c r="AA72" s="91"/>
    </row>
    <row r="73" spans="1:27">
      <c r="A73" s="82">
        <v>44378</v>
      </c>
      <c r="B73" s="84" t="str">
        <f t="shared" si="6"/>
        <v>КС-7 Сивакинская</v>
      </c>
      <c r="C73" s="84" t="s">
        <v>117</v>
      </c>
      <c r="D73" s="83" t="s">
        <v>117</v>
      </c>
      <c r="E73" s="83" t="str">
        <f t="shared" si="7"/>
        <v>велесстрой-монтаж</v>
      </c>
      <c r="F73" s="89" t="s">
        <v>17</v>
      </c>
      <c r="G73" s="84" t="s">
        <v>248</v>
      </c>
      <c r="H73" s="84"/>
      <c r="I73" s="84"/>
      <c r="J73" s="7" t="s">
        <v>187</v>
      </c>
      <c r="K73" s="85"/>
      <c r="L73" s="86">
        <v>20</v>
      </c>
      <c r="M73" s="122">
        <v>14480.400000000001</v>
      </c>
      <c r="N73" s="88"/>
      <c r="O73" s="88" t="str">
        <f>VLOOKUP(доп_часы[[#This Row],[классификатор]],Помочни!H:I,2,0)</f>
        <v>АХО</v>
      </c>
      <c r="P73" s="125">
        <f t="shared" si="8"/>
        <v>4.1568283200390336E-5</v>
      </c>
      <c r="Q73" s="126">
        <f t="shared" si="9"/>
        <v>2.848813131034365E-5</v>
      </c>
      <c r="R73" s="127">
        <f t="shared" si="10"/>
        <v>2.7300437216502023E-5</v>
      </c>
      <c r="S73" s="143" t="s">
        <v>368</v>
      </c>
      <c r="T73" s="143" t="s">
        <v>368</v>
      </c>
      <c r="U73" s="89"/>
      <c r="V73" s="89" t="str">
        <f>IF(
    доп_часы[[#This Row],[опимс укр]]="",
    IF(
        IFERROR(
            MATCH(SUBSTITUTE(доп_часы[[#This Row],[классификатор]],",","."),классификатор,0),
            0
        ),
        LOWER(TRIM(доп_часы[[#This Row],[проект]])) &amp; "_" &amp; "9999",
        LOWER(TRIM(доп_часы[[#This Row],[проект]])) &amp; "_" &amp; "9998"
    ),
    LOWER(TRIM(доп_часы[[#This Row],[проект]])) &amp; "_" &amp; LOWER(TRIM(доп_часы[[#This Row],[опимс укр]]))
)</f>
        <v>кс-7 сивакинская_9998</v>
      </c>
      <c r="W73" s="98" t="e">
        <f>VLOOKUP(доп_часы[[#This Row],[опимс укр]],Помочни!J:K,2,0)</f>
        <v>#N/A</v>
      </c>
      <c r="X73" s="88" t="s">
        <v>350</v>
      </c>
      <c r="Y73" s="88" t="s">
        <v>351</v>
      </c>
      <c r="Z73" s="88"/>
      <c r="AA73" s="91"/>
    </row>
    <row r="74" spans="1:27">
      <c r="A74" s="82">
        <v>44378</v>
      </c>
      <c r="B74" s="84" t="str">
        <f t="shared" si="6"/>
        <v>КС-7 Сивакинская</v>
      </c>
      <c r="C74" s="84" t="s">
        <v>117</v>
      </c>
      <c r="D74" s="83" t="s">
        <v>117</v>
      </c>
      <c r="E74" s="83" t="str">
        <f t="shared" si="7"/>
        <v>велесстрой-монтаж</v>
      </c>
      <c r="F74" s="89" t="s">
        <v>17</v>
      </c>
      <c r="G74" s="84" t="s">
        <v>249</v>
      </c>
      <c r="H74" s="84"/>
      <c r="I74" s="84"/>
      <c r="J74" s="7" t="s">
        <v>187</v>
      </c>
      <c r="K74" s="85"/>
      <c r="L74" s="86">
        <v>9</v>
      </c>
      <c r="M74" s="122">
        <v>6516.18</v>
      </c>
      <c r="N74" s="88"/>
      <c r="O74" s="88" t="str">
        <f>VLOOKUP(доп_часы[[#This Row],[классификатор]],Помочни!H:I,2,0)</f>
        <v>АХО</v>
      </c>
      <c r="P74" s="125">
        <f t="shared" si="8"/>
        <v>1.8705727440175653E-5</v>
      </c>
      <c r="Q74" s="126">
        <f t="shared" si="9"/>
        <v>1.2819659089654643E-5</v>
      </c>
      <c r="R74" s="127">
        <f t="shared" si="10"/>
        <v>1.2285196747425909E-5</v>
      </c>
      <c r="S74" s="143" t="s">
        <v>368</v>
      </c>
      <c r="T74" s="143" t="s">
        <v>368</v>
      </c>
      <c r="U74" s="89"/>
      <c r="V74" s="89" t="str">
        <f>IF(
    доп_часы[[#This Row],[опимс укр]]="",
    IF(
        IFERROR(
            MATCH(SUBSTITUTE(доп_часы[[#This Row],[классификатор]],",","."),классификатор,0),
            0
        ),
        LOWER(TRIM(доп_часы[[#This Row],[проект]])) &amp; "_" &amp; "9999",
        LOWER(TRIM(доп_часы[[#This Row],[проект]])) &amp; "_" &amp; "9998"
    ),
    LOWER(TRIM(доп_часы[[#This Row],[проект]])) &amp; "_" &amp; LOWER(TRIM(доп_часы[[#This Row],[опимс укр]]))
)</f>
        <v>кс-7 сивакинская_9998</v>
      </c>
      <c r="W74" s="98" t="e">
        <f>VLOOKUP(доп_часы[[#This Row],[опимс укр]],Помочни!J:K,2,0)</f>
        <v>#N/A</v>
      </c>
      <c r="X74" s="88" t="s">
        <v>350</v>
      </c>
      <c r="Y74" s="88" t="s">
        <v>351</v>
      </c>
      <c r="Z74" s="88"/>
      <c r="AA74" s="91"/>
    </row>
    <row r="75" spans="1:27">
      <c r="A75" s="82">
        <v>44378</v>
      </c>
      <c r="B75" s="84" t="str">
        <f t="shared" si="6"/>
        <v>КС-7 Сивакинская</v>
      </c>
      <c r="C75" s="84" t="s">
        <v>117</v>
      </c>
      <c r="D75" s="83" t="s">
        <v>117</v>
      </c>
      <c r="E75" s="83" t="str">
        <f t="shared" si="7"/>
        <v>велесстрой-монтаж</v>
      </c>
      <c r="F75" s="89" t="s">
        <v>17</v>
      </c>
      <c r="G75" s="84" t="s">
        <v>250</v>
      </c>
      <c r="H75" s="84"/>
      <c r="I75" s="84"/>
      <c r="J75" s="7" t="s">
        <v>187</v>
      </c>
      <c r="K75" s="85"/>
      <c r="L75" s="86">
        <v>7</v>
      </c>
      <c r="M75" s="122">
        <v>5068.1399999999994</v>
      </c>
      <c r="N75" s="88"/>
      <c r="O75" s="88" t="str">
        <f>VLOOKUP(доп_часы[[#This Row],[классификатор]],Помочни!H:I,2,0)</f>
        <v>АХО</v>
      </c>
      <c r="P75" s="125">
        <f t="shared" si="8"/>
        <v>1.4548899120136619E-5</v>
      </c>
      <c r="Q75" s="126">
        <f t="shared" si="9"/>
        <v>9.9708459586202775E-6</v>
      </c>
      <c r="R75" s="127">
        <f t="shared" si="10"/>
        <v>9.5551530257757083E-6</v>
      </c>
      <c r="S75" s="143" t="s">
        <v>368</v>
      </c>
      <c r="T75" s="143" t="s">
        <v>368</v>
      </c>
      <c r="U75" s="89"/>
      <c r="V75" s="89" t="str">
        <f>IF(
    доп_часы[[#This Row],[опимс укр]]="",
    IF(
        IFERROR(
            MATCH(SUBSTITUTE(доп_часы[[#This Row],[классификатор]],",","."),классификатор,0),
            0
        ),
        LOWER(TRIM(доп_часы[[#This Row],[проект]])) &amp; "_" &amp; "9999",
        LOWER(TRIM(доп_часы[[#This Row],[проект]])) &amp; "_" &amp; "9998"
    ),
    LOWER(TRIM(доп_часы[[#This Row],[проект]])) &amp; "_" &amp; LOWER(TRIM(доп_часы[[#This Row],[опимс укр]]))
)</f>
        <v>кс-7 сивакинская_9998</v>
      </c>
      <c r="W75" s="98" t="e">
        <f>VLOOKUP(доп_часы[[#This Row],[опимс укр]],Помочни!J:K,2,0)</f>
        <v>#N/A</v>
      </c>
      <c r="X75" s="88" t="s">
        <v>350</v>
      </c>
      <c r="Y75" s="88" t="s">
        <v>351</v>
      </c>
      <c r="Z75" s="88"/>
      <c r="AA75" s="91"/>
    </row>
    <row r="76" spans="1:27">
      <c r="A76" s="82">
        <v>44378</v>
      </c>
      <c r="B76" s="84" t="str">
        <f t="shared" si="6"/>
        <v>КС-7 Сивакинская</v>
      </c>
      <c r="C76" s="84" t="s">
        <v>117</v>
      </c>
      <c r="D76" s="83" t="s">
        <v>117</v>
      </c>
      <c r="E76" s="83" t="str">
        <f t="shared" si="7"/>
        <v>велесстрой-монтаж</v>
      </c>
      <c r="F76" s="89" t="s">
        <v>17</v>
      </c>
      <c r="G76" s="84" t="s">
        <v>251</v>
      </c>
      <c r="H76" s="84"/>
      <c r="I76" s="84"/>
      <c r="J76" s="7" t="s">
        <v>187</v>
      </c>
      <c r="K76" s="85"/>
      <c r="L76" s="86">
        <v>3</v>
      </c>
      <c r="M76" s="122">
        <v>2172.06</v>
      </c>
      <c r="N76" s="88"/>
      <c r="O76" s="88" t="str">
        <f>VLOOKUP(доп_часы[[#This Row],[классификатор]],Помочни!H:I,2,0)</f>
        <v>АХО</v>
      </c>
      <c r="P76" s="125">
        <f t="shared" si="8"/>
        <v>6.2352424800585503E-6</v>
      </c>
      <c r="Q76" s="126">
        <f t="shared" si="9"/>
        <v>4.2732196965515475E-6</v>
      </c>
      <c r="R76" s="127">
        <f t="shared" si="10"/>
        <v>4.0950655824753031E-6</v>
      </c>
      <c r="S76" s="143" t="s">
        <v>368</v>
      </c>
      <c r="T76" s="143" t="s">
        <v>368</v>
      </c>
      <c r="U76" s="89"/>
      <c r="V76" s="89" t="str">
        <f>IF(
    доп_часы[[#This Row],[опимс укр]]="",
    IF(
        IFERROR(
            MATCH(SUBSTITUTE(доп_часы[[#This Row],[классификатор]],",","."),классификатор,0),
            0
        ),
        LOWER(TRIM(доп_часы[[#This Row],[проект]])) &amp; "_" &amp; "9999",
        LOWER(TRIM(доп_часы[[#This Row],[проект]])) &amp; "_" &amp; "9998"
    ),
    LOWER(TRIM(доп_часы[[#This Row],[проект]])) &amp; "_" &amp; LOWER(TRIM(доп_часы[[#This Row],[опимс укр]]))
)</f>
        <v>кс-7 сивакинская_9998</v>
      </c>
      <c r="W76" s="98" t="e">
        <f>VLOOKUP(доп_часы[[#This Row],[опимс укр]],Помочни!J:K,2,0)</f>
        <v>#N/A</v>
      </c>
      <c r="X76" s="88" t="s">
        <v>350</v>
      </c>
      <c r="Y76" s="88" t="s">
        <v>351</v>
      </c>
      <c r="Z76" s="88"/>
      <c r="AA76" s="91"/>
    </row>
    <row r="77" spans="1:27">
      <c r="A77" s="82">
        <v>44378</v>
      </c>
      <c r="B77" s="84" t="str">
        <f t="shared" si="6"/>
        <v>КС-7 Сивакинская</v>
      </c>
      <c r="C77" s="84" t="s">
        <v>117</v>
      </c>
      <c r="D77" s="83" t="s">
        <v>117</v>
      </c>
      <c r="E77" s="83" t="str">
        <f t="shared" si="7"/>
        <v>велесстрой-монтаж</v>
      </c>
      <c r="F77" s="89" t="s">
        <v>17</v>
      </c>
      <c r="G77" s="84" t="s">
        <v>252</v>
      </c>
      <c r="H77" s="84"/>
      <c r="I77" s="84"/>
      <c r="J77" s="7" t="s">
        <v>187</v>
      </c>
      <c r="K77" s="85"/>
      <c r="L77" s="86">
        <v>5</v>
      </c>
      <c r="M77" s="122">
        <v>3620.1000000000004</v>
      </c>
      <c r="N77" s="88"/>
      <c r="O77" s="88" t="str">
        <f>VLOOKUP(доп_часы[[#This Row],[классификатор]],Помочни!H:I,2,0)</f>
        <v>АХО</v>
      </c>
      <c r="P77" s="125">
        <f t="shared" si="8"/>
        <v>1.0392070800097584E-5</v>
      </c>
      <c r="Q77" s="126">
        <f t="shared" si="9"/>
        <v>7.1220328275859125E-6</v>
      </c>
      <c r="R77" s="127">
        <f t="shared" si="10"/>
        <v>6.8251093041255057E-6</v>
      </c>
      <c r="S77" s="143" t="s">
        <v>368</v>
      </c>
      <c r="T77" s="143" t="s">
        <v>368</v>
      </c>
      <c r="U77" s="89"/>
      <c r="V77" s="89" t="str">
        <f>IF(
    доп_часы[[#This Row],[опимс укр]]="",
    IF(
        IFERROR(
            MATCH(SUBSTITUTE(доп_часы[[#This Row],[классификатор]],",","."),классификатор,0),
            0
        ),
        LOWER(TRIM(доп_часы[[#This Row],[проект]])) &amp; "_" &amp; "9999",
        LOWER(TRIM(доп_часы[[#This Row],[проект]])) &amp; "_" &amp; "9998"
    ),
    LOWER(TRIM(доп_часы[[#This Row],[проект]])) &amp; "_" &amp; LOWER(TRIM(доп_часы[[#This Row],[опимс укр]]))
)</f>
        <v>кс-7 сивакинская_9998</v>
      </c>
      <c r="W77" s="98" t="e">
        <f>VLOOKUP(доп_часы[[#This Row],[опимс укр]],Помочни!J:K,2,0)</f>
        <v>#N/A</v>
      </c>
      <c r="X77" s="88" t="s">
        <v>350</v>
      </c>
      <c r="Y77" s="88" t="s">
        <v>351</v>
      </c>
      <c r="Z77" s="88"/>
      <c r="AA77" s="91"/>
    </row>
    <row r="78" spans="1:27">
      <c r="A78" s="82">
        <v>44378</v>
      </c>
      <c r="B78" s="84" t="str">
        <f t="shared" si="6"/>
        <v>КС-7 Сивакинская</v>
      </c>
      <c r="C78" s="84" t="s">
        <v>117</v>
      </c>
      <c r="D78" s="83" t="s">
        <v>117</v>
      </c>
      <c r="E78" s="83" t="str">
        <f t="shared" si="7"/>
        <v>велесстрой-монтаж</v>
      </c>
      <c r="F78" s="89" t="s">
        <v>17</v>
      </c>
      <c r="G78" s="84" t="s">
        <v>253</v>
      </c>
      <c r="H78" s="84"/>
      <c r="I78" s="84"/>
      <c r="J78" s="7" t="s">
        <v>187</v>
      </c>
      <c r="K78" s="85"/>
      <c r="L78" s="86">
        <v>3</v>
      </c>
      <c r="M78" s="122">
        <v>2172.06</v>
      </c>
      <c r="N78" s="88"/>
      <c r="O78" s="88" t="str">
        <f>VLOOKUP(доп_часы[[#This Row],[классификатор]],Помочни!H:I,2,0)</f>
        <v>АХО</v>
      </c>
      <c r="P78" s="125">
        <f t="shared" si="8"/>
        <v>6.2352424800585503E-6</v>
      </c>
      <c r="Q78" s="126">
        <f t="shared" si="9"/>
        <v>4.2732196965515475E-6</v>
      </c>
      <c r="R78" s="127">
        <f t="shared" si="10"/>
        <v>4.0950655824753031E-6</v>
      </c>
      <c r="S78" s="143" t="s">
        <v>368</v>
      </c>
      <c r="T78" s="143" t="s">
        <v>368</v>
      </c>
      <c r="U78" s="89"/>
      <c r="V78" s="89" t="str">
        <f>IF(
    доп_часы[[#This Row],[опимс укр]]="",
    IF(
        IFERROR(
            MATCH(SUBSTITUTE(доп_часы[[#This Row],[классификатор]],",","."),классификатор,0),
            0
        ),
        LOWER(TRIM(доп_часы[[#This Row],[проект]])) &amp; "_" &amp; "9999",
        LOWER(TRIM(доп_часы[[#This Row],[проект]])) &amp; "_" &amp; "9998"
    ),
    LOWER(TRIM(доп_часы[[#This Row],[проект]])) &amp; "_" &amp; LOWER(TRIM(доп_часы[[#This Row],[опимс укр]]))
)</f>
        <v>кс-7 сивакинская_9998</v>
      </c>
      <c r="W78" s="98" t="e">
        <f>VLOOKUP(доп_часы[[#This Row],[опимс укр]],Помочни!J:K,2,0)</f>
        <v>#N/A</v>
      </c>
      <c r="X78" s="88" t="s">
        <v>350</v>
      </c>
      <c r="Y78" s="88" t="s">
        <v>351</v>
      </c>
      <c r="Z78" s="88"/>
      <c r="AA78" s="91"/>
    </row>
    <row r="79" spans="1:27">
      <c r="A79" s="82">
        <v>44378</v>
      </c>
      <c r="B79" s="84" t="str">
        <f t="shared" si="6"/>
        <v>КС-7 Сивакинская</v>
      </c>
      <c r="C79" s="84" t="s">
        <v>117</v>
      </c>
      <c r="D79" s="83" t="s">
        <v>117</v>
      </c>
      <c r="E79" s="83" t="str">
        <f t="shared" si="7"/>
        <v>велесстрой-монтаж</v>
      </c>
      <c r="F79" s="89" t="s">
        <v>17</v>
      </c>
      <c r="G79" s="84" t="s">
        <v>254</v>
      </c>
      <c r="H79" s="84"/>
      <c r="I79" s="84"/>
      <c r="J79" s="7" t="s">
        <v>187</v>
      </c>
      <c r="K79" s="85"/>
      <c r="L79" s="86">
        <v>21</v>
      </c>
      <c r="M79" s="122">
        <v>15204.419999999998</v>
      </c>
      <c r="N79" s="88"/>
      <c r="O79" s="88" t="str">
        <f>VLOOKUP(доп_часы[[#This Row],[классификатор]],Помочни!H:I,2,0)</f>
        <v>АХО</v>
      </c>
      <c r="P79" s="125">
        <f t="shared" si="8"/>
        <v>4.3646697360409858E-5</v>
      </c>
      <c r="Q79" s="126">
        <f t="shared" si="9"/>
        <v>2.9912537875860833E-5</v>
      </c>
      <c r="R79" s="127">
        <f t="shared" si="10"/>
        <v>2.8665459077327125E-5</v>
      </c>
      <c r="S79" s="143" t="s">
        <v>368</v>
      </c>
      <c r="T79" s="143" t="s">
        <v>368</v>
      </c>
      <c r="U79" s="89"/>
      <c r="V79" s="89" t="str">
        <f>IF(
    доп_часы[[#This Row],[опимс укр]]="",
    IF(
        IFERROR(
            MATCH(SUBSTITUTE(доп_часы[[#This Row],[классификатор]],",","."),классификатор,0),
            0
        ),
        LOWER(TRIM(доп_часы[[#This Row],[проект]])) &amp; "_" &amp; "9999",
        LOWER(TRIM(доп_часы[[#This Row],[проект]])) &amp; "_" &amp; "9998"
    ),
    LOWER(TRIM(доп_часы[[#This Row],[проект]])) &amp; "_" &amp; LOWER(TRIM(доп_часы[[#This Row],[опимс укр]]))
)</f>
        <v>кс-7 сивакинская_9998</v>
      </c>
      <c r="W79" s="98" t="e">
        <f>VLOOKUP(доп_часы[[#This Row],[опимс укр]],Помочни!J:K,2,0)</f>
        <v>#N/A</v>
      </c>
      <c r="X79" s="88" t="s">
        <v>350</v>
      </c>
      <c r="Y79" s="88" t="s">
        <v>351</v>
      </c>
      <c r="Z79" s="88"/>
      <c r="AA79" s="91"/>
    </row>
    <row r="80" spans="1:27">
      <c r="A80" s="82">
        <v>44378</v>
      </c>
      <c r="B80" s="84" t="str">
        <f t="shared" si="6"/>
        <v>КС-7 Сивакинская</v>
      </c>
      <c r="C80" s="84" t="s">
        <v>117</v>
      </c>
      <c r="D80" s="83" t="s">
        <v>117</v>
      </c>
      <c r="E80" s="83" t="str">
        <f t="shared" si="7"/>
        <v>велесстрой-монтаж</v>
      </c>
      <c r="F80" s="89" t="s">
        <v>17</v>
      </c>
      <c r="G80" s="84" t="s">
        <v>255</v>
      </c>
      <c r="H80" s="84"/>
      <c r="I80" s="84"/>
      <c r="J80" s="7" t="s">
        <v>187</v>
      </c>
      <c r="K80" s="85"/>
      <c r="L80" s="86">
        <v>2</v>
      </c>
      <c r="M80" s="122">
        <v>1448.04</v>
      </c>
      <c r="N80" s="88"/>
      <c r="O80" s="88" t="str">
        <f>VLOOKUP(доп_часы[[#This Row],[классификатор]],Помочни!H:I,2,0)</f>
        <v>АХО</v>
      </c>
      <c r="P80" s="125">
        <f t="shared" si="8"/>
        <v>4.1568283200390338E-6</v>
      </c>
      <c r="Q80" s="126">
        <f t="shared" si="9"/>
        <v>2.848813131034365E-6</v>
      </c>
      <c r="R80" s="127">
        <f t="shared" si="10"/>
        <v>2.7300437216502022E-6</v>
      </c>
      <c r="S80" s="143" t="s">
        <v>368</v>
      </c>
      <c r="T80" s="143" t="s">
        <v>368</v>
      </c>
      <c r="U80" s="89"/>
      <c r="V80" s="89" t="str">
        <f>IF(
    доп_часы[[#This Row],[опимс укр]]="",
    IF(
        IFERROR(
            MATCH(SUBSTITUTE(доп_часы[[#This Row],[классификатор]],",","."),классификатор,0),
            0
        ),
        LOWER(TRIM(доп_часы[[#This Row],[проект]])) &amp; "_" &amp; "9999",
        LOWER(TRIM(доп_часы[[#This Row],[проект]])) &amp; "_" &amp; "9998"
    ),
    LOWER(TRIM(доп_часы[[#This Row],[проект]])) &amp; "_" &amp; LOWER(TRIM(доп_часы[[#This Row],[опимс укр]]))
)</f>
        <v>кс-7 сивакинская_9998</v>
      </c>
      <c r="W80" s="98" t="e">
        <f>VLOOKUP(доп_часы[[#This Row],[опимс укр]],Помочни!J:K,2,0)</f>
        <v>#N/A</v>
      </c>
      <c r="X80" s="88" t="s">
        <v>350</v>
      </c>
      <c r="Y80" s="88" t="s">
        <v>351</v>
      </c>
      <c r="Z80" s="88"/>
      <c r="AA80" s="91"/>
    </row>
    <row r="81" spans="1:27">
      <c r="A81" s="82">
        <v>44378</v>
      </c>
      <c r="B81" s="84" t="str">
        <f t="shared" si="6"/>
        <v>КС-7 Сивакинская</v>
      </c>
      <c r="C81" s="84" t="s">
        <v>117</v>
      </c>
      <c r="D81" s="83" t="s">
        <v>117</v>
      </c>
      <c r="E81" s="83" t="str">
        <f t="shared" si="7"/>
        <v>велесстрой-монтаж</v>
      </c>
      <c r="F81" s="89" t="s">
        <v>17</v>
      </c>
      <c r="G81" s="84" t="s">
        <v>256</v>
      </c>
      <c r="H81" s="84"/>
      <c r="I81" s="84"/>
      <c r="J81" s="7" t="s">
        <v>187</v>
      </c>
      <c r="K81" s="85"/>
      <c r="L81" s="86">
        <v>25</v>
      </c>
      <c r="M81" s="122">
        <v>18100.5</v>
      </c>
      <c r="N81" s="88"/>
      <c r="O81" s="88" t="str">
        <f>VLOOKUP(доп_часы[[#This Row],[классификатор]],Помочни!H:I,2,0)</f>
        <v>АХО</v>
      </c>
      <c r="P81" s="125">
        <f t="shared" si="8"/>
        <v>5.1960354000487924E-5</v>
      </c>
      <c r="Q81" s="126">
        <f t="shared" si="9"/>
        <v>3.5610164137929559E-5</v>
      </c>
      <c r="R81" s="127">
        <f t="shared" si="10"/>
        <v>3.412554652062753E-5</v>
      </c>
      <c r="S81" s="143" t="s">
        <v>368</v>
      </c>
      <c r="T81" s="143" t="s">
        <v>368</v>
      </c>
      <c r="U81" s="89"/>
      <c r="V81" s="89" t="str">
        <f>IF(
    доп_часы[[#This Row],[опимс укр]]="",
    IF(
        IFERROR(
            MATCH(SUBSTITUTE(доп_часы[[#This Row],[классификатор]],",","."),классификатор,0),
            0
        ),
        LOWER(TRIM(доп_часы[[#This Row],[проект]])) &amp; "_" &amp; "9999",
        LOWER(TRIM(доп_часы[[#This Row],[проект]])) &amp; "_" &amp; "9998"
    ),
    LOWER(TRIM(доп_часы[[#This Row],[проект]])) &amp; "_" &amp; LOWER(TRIM(доп_часы[[#This Row],[опимс укр]]))
)</f>
        <v>кс-7 сивакинская_9998</v>
      </c>
      <c r="W81" s="98" t="e">
        <f>VLOOKUP(доп_часы[[#This Row],[опимс укр]],Помочни!J:K,2,0)</f>
        <v>#N/A</v>
      </c>
      <c r="X81" s="88" t="s">
        <v>350</v>
      </c>
      <c r="Y81" s="88" t="s">
        <v>351</v>
      </c>
      <c r="Z81" s="88"/>
      <c r="AA81" s="91"/>
    </row>
    <row r="82" spans="1:27">
      <c r="A82" s="82">
        <v>44378</v>
      </c>
      <c r="B82" s="84" t="str">
        <f t="shared" si="6"/>
        <v>КС-7 Сивакинская</v>
      </c>
      <c r="C82" s="84" t="s">
        <v>117</v>
      </c>
      <c r="D82" s="83" t="s">
        <v>117</v>
      </c>
      <c r="E82" s="83" t="str">
        <f t="shared" si="7"/>
        <v>велесстрой-монтаж</v>
      </c>
      <c r="F82" s="89" t="s">
        <v>18</v>
      </c>
      <c r="G82" s="84" t="s">
        <v>257</v>
      </c>
      <c r="H82" s="84"/>
      <c r="I82" s="84"/>
      <c r="J82" s="7" t="s">
        <v>187</v>
      </c>
      <c r="K82" s="85"/>
      <c r="L82" s="86">
        <v>15</v>
      </c>
      <c r="M82" s="122">
        <v>10860.3</v>
      </c>
      <c r="N82" s="88"/>
      <c r="O82" s="88" t="str">
        <f>VLOOKUP(доп_часы[[#This Row],[классификатор]],Помочни!H:I,2,0)</f>
        <v>Энергетики</v>
      </c>
      <c r="P82" s="125">
        <f t="shared" si="8"/>
        <v>3.1176212400292756E-5</v>
      </c>
      <c r="Q82" s="126">
        <f t="shared" si="9"/>
        <v>2.1366098482757738E-5</v>
      </c>
      <c r="R82" s="127">
        <f t="shared" si="10"/>
        <v>2.0475327912376515E-5</v>
      </c>
      <c r="S82" s="143" t="s">
        <v>372</v>
      </c>
      <c r="T82" s="143" t="s">
        <v>372</v>
      </c>
      <c r="U82" s="89"/>
      <c r="V82" s="89" t="str">
        <f>IF(
    доп_часы[[#This Row],[опимс укр]]="",
    IF(
        IFERROR(
            MATCH(SUBSTITUTE(доп_часы[[#This Row],[классификатор]],",","."),классификатор,0),
            0
        ),
        LOWER(TRIM(доп_часы[[#This Row],[проект]])) &amp; "_" &amp; "9999",
        LOWER(TRIM(доп_часы[[#This Row],[проект]])) &amp; "_" &amp; "9998"
    ),
    LOWER(TRIM(доп_часы[[#This Row],[проект]])) &amp; "_" &amp; LOWER(TRIM(доп_часы[[#This Row],[опимс укр]]))
)</f>
        <v>кс-7 сивакинская_9998</v>
      </c>
      <c r="W82" s="98" t="e">
        <f>VLOOKUP(доп_часы[[#This Row],[опимс укр]],Помочни!J:K,2,0)</f>
        <v>#N/A</v>
      </c>
      <c r="X82" s="88" t="s">
        <v>350</v>
      </c>
      <c r="Y82" s="88" t="s">
        <v>351</v>
      </c>
      <c r="Z82" s="88"/>
      <c r="AA82" s="91"/>
    </row>
    <row r="83" spans="1:27">
      <c r="A83" s="82">
        <v>44378</v>
      </c>
      <c r="B83" s="84" t="str">
        <f t="shared" si="6"/>
        <v>КС-7 Сивакинская</v>
      </c>
      <c r="C83" s="84" t="s">
        <v>117</v>
      </c>
      <c r="D83" s="83" t="s">
        <v>117</v>
      </c>
      <c r="E83" s="83" t="str">
        <f t="shared" si="7"/>
        <v>велесстрой-монтаж</v>
      </c>
      <c r="F83" s="89" t="s">
        <v>0</v>
      </c>
      <c r="G83" s="84" t="s">
        <v>258</v>
      </c>
      <c r="H83" s="84"/>
      <c r="I83" s="84"/>
      <c r="J83" s="7" t="s">
        <v>187</v>
      </c>
      <c r="K83" s="85"/>
      <c r="L83" s="107">
        <v>112</v>
      </c>
      <c r="M83" s="122">
        <v>81090.239999999991</v>
      </c>
      <c r="N83" s="88" t="s">
        <v>316</v>
      </c>
      <c r="O83" s="88" t="str">
        <f>VLOOKUP(доп_часы[[#This Row],[классификатор]],Помочни!H:I,2,0)</f>
        <v>Сопутствующие работы (в т.ч. работы до согласования сборника нормативов 2020)</v>
      </c>
      <c r="P83" s="125">
        <f t="shared" si="8"/>
        <v>2.327823859221859E-4</v>
      </c>
      <c r="Q83" s="126">
        <f t="shared" si="9"/>
        <v>1.5953353533792444E-4</v>
      </c>
      <c r="R83" s="127">
        <f t="shared" si="10"/>
        <v>1.5288244841241133E-4</v>
      </c>
      <c r="S83" s="143" t="s">
        <v>367</v>
      </c>
      <c r="T83" s="143" t="s">
        <v>367</v>
      </c>
      <c r="U83" s="97">
        <v>2</v>
      </c>
      <c r="V83" s="89" t="str">
        <f>IF(
    доп_часы[[#This Row],[опимс укр]]="",
    IF(
        IFERROR(
            MATCH(SUBSTITUTE(доп_часы[[#This Row],[классификатор]],",","."),классификатор,0),
            0
        ),
        LOWER(TRIM(доп_часы[[#This Row],[проект]])) &amp; "_" &amp; "9999",
        LOWER(TRIM(доп_часы[[#This Row],[проект]])) &amp; "_" &amp; "9998"
    ),
    LOWER(TRIM(доп_часы[[#This Row],[проект]])) &amp; "_" &amp; LOWER(TRIM(доп_часы[[#This Row],[опимс укр]]))
)</f>
        <v>кс-7 сивакинская_2</v>
      </c>
      <c r="W83" s="98" t="str">
        <f>VLOOKUP(доп_часы[[#This Row],[опимс укр]],Помочни!J:K,2,0)</f>
        <v>ВЗиС</v>
      </c>
      <c r="X83" s="88"/>
      <c r="Y83" s="88"/>
      <c r="Z83" s="88"/>
      <c r="AA83" s="91"/>
    </row>
    <row r="84" spans="1:27">
      <c r="A84" s="82">
        <v>44378</v>
      </c>
      <c r="B84" s="84" t="str">
        <f t="shared" si="6"/>
        <v>КС-7 Сивакинская</v>
      </c>
      <c r="C84" s="84" t="s">
        <v>117</v>
      </c>
      <c r="D84" s="83" t="s">
        <v>117</v>
      </c>
      <c r="E84" s="83" t="str">
        <f t="shared" si="7"/>
        <v>велесстрой-монтаж</v>
      </c>
      <c r="F84" s="89" t="s">
        <v>0</v>
      </c>
      <c r="G84" s="84" t="s">
        <v>259</v>
      </c>
      <c r="H84" s="84"/>
      <c r="I84" s="84"/>
      <c r="J84" s="7" t="s">
        <v>187</v>
      </c>
      <c r="K84" s="85"/>
      <c r="L84" s="107">
        <v>114</v>
      </c>
      <c r="M84" s="122">
        <v>82538.28</v>
      </c>
      <c r="N84" s="88" t="s">
        <v>315</v>
      </c>
      <c r="O84" s="88" t="str">
        <f>VLOOKUP(доп_часы[[#This Row],[классификатор]],Помочни!H:I,2,0)</f>
        <v>Сопутствующие работы (в т.ч. работы до согласования сборника нормативов 2020)</v>
      </c>
      <c r="P84" s="125">
        <f t="shared" si="8"/>
        <v>2.3693921424222493E-4</v>
      </c>
      <c r="Q84" s="126">
        <f t="shared" si="9"/>
        <v>1.623823484689588E-4</v>
      </c>
      <c r="R84" s="127">
        <f t="shared" si="10"/>
        <v>1.5561249213406152E-4</v>
      </c>
      <c r="S84" s="143" t="s">
        <v>367</v>
      </c>
      <c r="T84" s="143" t="s">
        <v>367</v>
      </c>
      <c r="U84" s="97">
        <v>2</v>
      </c>
      <c r="V84" s="89" t="str">
        <f>IF(
    доп_часы[[#This Row],[опимс укр]]="",
    IF(
        IFERROR(
            MATCH(SUBSTITUTE(доп_часы[[#This Row],[классификатор]],",","."),классификатор,0),
            0
        ),
        LOWER(TRIM(доп_часы[[#This Row],[проект]])) &amp; "_" &amp; "9999",
        LOWER(TRIM(доп_часы[[#This Row],[проект]])) &amp; "_" &amp; "9998"
    ),
    LOWER(TRIM(доп_часы[[#This Row],[проект]])) &amp; "_" &amp; LOWER(TRIM(доп_часы[[#This Row],[опимс укр]]))
)</f>
        <v>кс-7 сивакинская_2</v>
      </c>
      <c r="W84" s="98" t="str">
        <f>VLOOKUP(доп_часы[[#This Row],[опимс укр]],Помочни!J:K,2,0)</f>
        <v>ВЗиС</v>
      </c>
      <c r="X84" s="88"/>
      <c r="Y84" s="88"/>
      <c r="Z84" s="88"/>
      <c r="AA84" s="91"/>
    </row>
    <row r="85" spans="1:27" s="4" customFormat="1">
      <c r="A85" s="72">
        <v>44378</v>
      </c>
      <c r="B85" s="75" t="str">
        <f t="shared" si="6"/>
        <v>КС-7 Сивакинская</v>
      </c>
      <c r="C85" s="75" t="s">
        <v>117</v>
      </c>
      <c r="D85" s="74" t="s">
        <v>117</v>
      </c>
      <c r="E85" s="74" t="str">
        <f t="shared" si="7"/>
        <v>велесстрой-монтаж</v>
      </c>
      <c r="F85" s="79" t="s">
        <v>89</v>
      </c>
      <c r="G85" s="75"/>
      <c r="H85" s="75"/>
      <c r="I85" s="75"/>
      <c r="J85" s="73"/>
      <c r="K85" s="76"/>
      <c r="L85" s="77">
        <f>3888.58-SUM(L59:L84)</f>
        <v>3125.58</v>
      </c>
      <c r="M85" s="78">
        <f>2756705.41-SUM(M59:M84)</f>
        <v>2226419.7100000004</v>
      </c>
      <c r="N85" s="51"/>
      <c r="O85" s="51" t="str">
        <f>VLOOKUP(доп_часы[[#This Row],[классификатор]],Помочни!H:I,2,0)</f>
        <v>ОСНОВНЫЕ ПРОЕКТНЫЕ РАБОТЫ (норматив)</v>
      </c>
      <c r="P85" s="139">
        <f>L85/$P$3</f>
        <v>6.4962497302738014E-3</v>
      </c>
      <c r="Q85" s="140"/>
      <c r="R85" s="140"/>
      <c r="S85" s="144"/>
      <c r="T85" s="144"/>
      <c r="U85" s="79"/>
      <c r="V85" s="79"/>
      <c r="W85" s="95" t="e">
        <f>VLOOKUP(доп_часы[[#This Row],[опимс укр]],Помочни!J:K,2,0)</f>
        <v>#N/A</v>
      </c>
      <c r="X85" s="51"/>
      <c r="Y85" s="51"/>
      <c r="Z85" s="51"/>
      <c r="AA85" s="80"/>
    </row>
    <row r="86" spans="1:27" s="4" customFormat="1">
      <c r="A86" s="72">
        <v>44378</v>
      </c>
      <c r="B86" s="75" t="str">
        <f t="shared" si="6"/>
        <v>КС-7 Сивакинская</v>
      </c>
      <c r="C86" s="75" t="s">
        <v>117</v>
      </c>
      <c r="D86" s="74" t="s">
        <v>117</v>
      </c>
      <c r="E86" s="74" t="str">
        <f t="shared" si="7"/>
        <v>велесстрой-монтаж</v>
      </c>
      <c r="F86" s="79" t="s">
        <v>90</v>
      </c>
      <c r="G86" s="75"/>
      <c r="H86" s="75"/>
      <c r="I86" s="75"/>
      <c r="J86" s="73"/>
      <c r="K86" s="76"/>
      <c r="L86" s="77">
        <f>3801-SUM(L59:L84)</f>
        <v>3038</v>
      </c>
      <c r="M86" s="78">
        <f>3012791.73-SUM(M59:M84)</f>
        <v>2482506.0300000003</v>
      </c>
      <c r="N86" s="51"/>
      <c r="O86" s="51" t="str">
        <f>VLOOKUP(доп_часы[[#This Row],[классификатор]],Помочни!H:I,2,0)</f>
        <v>ОСНОВНЫЕ ПРОЕКТНЫЕ РАБОТЫ (карнет)</v>
      </c>
      <c r="P86" s="139"/>
      <c r="Q86" s="140">
        <f>L86/$Q$3</f>
        <v>4.3273471460412005E-3</v>
      </c>
      <c r="R86" s="140">
        <f>L86/$R$3</f>
        <v>4.1469364131866571E-3</v>
      </c>
      <c r="S86" s="144"/>
      <c r="T86" s="144"/>
      <c r="U86" s="79"/>
      <c r="V86" s="79"/>
      <c r="W86" s="95" t="e">
        <f>VLOOKUP(доп_часы[[#This Row],[опимс укр]],Помочни!J:K,2,0)</f>
        <v>#N/A</v>
      </c>
      <c r="X86" s="51"/>
      <c r="Y86" s="51"/>
      <c r="Z86" s="51"/>
      <c r="AA86" s="80"/>
    </row>
    <row r="87" spans="1:27" s="4" customFormat="1">
      <c r="A87" s="72">
        <v>44378</v>
      </c>
      <c r="B87" s="75" t="str">
        <f t="shared" si="6"/>
        <v>КС-7 Сивакинская</v>
      </c>
      <c r="C87" s="75" t="str">
        <f t="shared" ref="C87:C132" si="11">"КС-7 Сивакинская"</f>
        <v>КС-7 Сивакинская</v>
      </c>
      <c r="D87" s="74" t="s">
        <v>196</v>
      </c>
      <c r="E87" s="74" t="str">
        <f t="shared" si="7"/>
        <v>велесстрой-монтаж</v>
      </c>
      <c r="F87" s="79" t="s">
        <v>89</v>
      </c>
      <c r="G87" s="75"/>
      <c r="H87" s="75"/>
      <c r="I87" s="75"/>
      <c r="J87" s="73"/>
      <c r="K87" s="76"/>
      <c r="L87" s="77">
        <f>904-SUM(L48:L58)</f>
        <v>0</v>
      </c>
      <c r="M87" s="78">
        <f>604647.91-SUM(M48:M58)</f>
        <v>0</v>
      </c>
      <c r="N87" s="51"/>
      <c r="O87" s="51" t="str">
        <f>VLOOKUP(доп_часы[[#This Row],[классификатор]],Помочни!H:I,2,0)</f>
        <v>ОСНОВНЫЕ ПРОЕКТНЫЕ РАБОТЫ (норматив)</v>
      </c>
      <c r="P87" s="139">
        <f>L87/$P$3</f>
        <v>0</v>
      </c>
      <c r="Q87" s="140"/>
      <c r="R87" s="140"/>
      <c r="S87" s="144"/>
      <c r="T87" s="144"/>
      <c r="U87" s="79"/>
      <c r="V87" s="79"/>
      <c r="W87" s="95" t="e">
        <f>VLOOKUP(доп_часы[[#This Row],[опимс укр]],Помочни!J:K,2,0)</f>
        <v>#N/A</v>
      </c>
      <c r="X87" s="51"/>
      <c r="Y87" s="51"/>
      <c r="Z87" s="51"/>
      <c r="AA87" s="80"/>
    </row>
    <row r="88" spans="1:27" s="4" customFormat="1">
      <c r="A88" s="72">
        <v>44378</v>
      </c>
      <c r="B88" s="75" t="str">
        <f t="shared" si="6"/>
        <v>КС-7 Сивакинская</v>
      </c>
      <c r="C88" s="75" t="str">
        <f t="shared" si="11"/>
        <v>КС-7 Сивакинская</v>
      </c>
      <c r="D88" s="74" t="s">
        <v>196</v>
      </c>
      <c r="E88" s="74" t="str">
        <f t="shared" si="7"/>
        <v>велесстрой-монтаж</v>
      </c>
      <c r="F88" s="79" t="s">
        <v>90</v>
      </c>
      <c r="G88" s="75"/>
      <c r="H88" s="75"/>
      <c r="I88" s="75"/>
      <c r="J88" s="73"/>
      <c r="K88" s="76"/>
      <c r="L88" s="77">
        <f>904-SUM(L48:L58)</f>
        <v>0</v>
      </c>
      <c r="M88" s="78">
        <f>665839.37-SUM(M48:M58)</f>
        <v>61191.459999999963</v>
      </c>
      <c r="N88" s="51"/>
      <c r="O88" s="51" t="str">
        <f>VLOOKUP(доп_часы[[#This Row],[классификатор]],Помочни!H:I,2,0)</f>
        <v>ОСНОВНЫЕ ПРОЕКТНЫЕ РАБОТЫ (карнет)</v>
      </c>
      <c r="P88" s="139"/>
      <c r="Q88" s="140">
        <f>L88/$Q$3</f>
        <v>0</v>
      </c>
      <c r="R88" s="140">
        <f>L88/$R$3</f>
        <v>0</v>
      </c>
      <c r="S88" s="144"/>
      <c r="T88" s="144"/>
      <c r="U88" s="79"/>
      <c r="V88" s="79"/>
      <c r="W88" s="95" t="e">
        <f>VLOOKUP(доп_часы[[#This Row],[опимс укр]],Помочни!J:K,2,0)</f>
        <v>#N/A</v>
      </c>
      <c r="X88" s="51"/>
      <c r="Y88" s="51"/>
      <c r="Z88" s="51"/>
      <c r="AA88" s="80"/>
    </row>
    <row r="89" spans="1:27" s="4" customFormat="1">
      <c r="A89" s="82">
        <v>44409</v>
      </c>
      <c r="B89" s="84" t="str">
        <f t="shared" si="6"/>
        <v>КС-7 Сивакинская</v>
      </c>
      <c r="C89" s="84" t="str">
        <f t="shared" si="11"/>
        <v>КС-7 Сивакинская</v>
      </c>
      <c r="D89" s="83" t="s">
        <v>196</v>
      </c>
      <c r="E89" s="83" t="str">
        <f t="shared" si="7"/>
        <v>велесстрой-монтаж</v>
      </c>
      <c r="F89" s="89" t="s">
        <v>0</v>
      </c>
      <c r="G89" s="84" t="s">
        <v>100</v>
      </c>
      <c r="H89" s="84"/>
      <c r="I89" s="84"/>
      <c r="J89" s="7" t="s">
        <v>199</v>
      </c>
      <c r="K89" s="85"/>
      <c r="L89" s="107">
        <v>240</v>
      </c>
      <c r="M89" s="108">
        <v>137601.60000000001</v>
      </c>
      <c r="N89" s="88" t="s">
        <v>321</v>
      </c>
      <c r="O89" s="88" t="str">
        <f>VLOOKUP(доп_часы[[#This Row],[классификатор]],Помочни!H:I,2,0)</f>
        <v>Сопутствующие работы (в т.ч. работы до согласования сборника нормативов 2020)</v>
      </c>
      <c r="P89" s="125">
        <f t="shared" si="8"/>
        <v>4.9881939840468409E-4</v>
      </c>
      <c r="Q89" s="126">
        <f t="shared" si="9"/>
        <v>3.418575757241238E-4</v>
      </c>
      <c r="R89" s="127">
        <f t="shared" si="10"/>
        <v>3.2760524659802425E-4</v>
      </c>
      <c r="S89" s="143" t="s">
        <v>367</v>
      </c>
      <c r="T89" s="143" t="s">
        <v>367</v>
      </c>
      <c r="U89" s="89" t="s">
        <v>128</v>
      </c>
      <c r="V89" s="89" t="str">
        <f>IF(
    доп_часы[[#This Row],[опимс укр]]="",
    IF(
        IFERROR(
            MATCH(SUBSTITUTE(доп_часы[[#This Row],[классификатор]],",","."),классификатор,0),
            0
        ),
        LOWER(TRIM(доп_часы[[#This Row],[проект]])) &amp; "_" &amp; "9999",
        LOWER(TRIM(доп_часы[[#This Row],[проект]])) &amp; "_" &amp; "9998"
    ),
    LOWER(TRIM(доп_часы[[#This Row],[проект]])) &amp; "_" &amp; LOWER(TRIM(доп_часы[[#This Row],[опимс укр]]))
)</f>
        <v>кс-7 сивакинская_20.5</v>
      </c>
      <c r="W89" s="98" t="str">
        <f>VLOOKUP(доп_часы[[#This Row],[опимс укр]],Помочни!J:K,2,0)</f>
        <v>Откачка воды</v>
      </c>
      <c r="X89" s="88"/>
      <c r="Y89" s="88"/>
      <c r="Z89" s="88"/>
      <c r="AA89" s="91"/>
    </row>
    <row r="90" spans="1:27" s="4" customFormat="1">
      <c r="A90" s="82">
        <v>44409</v>
      </c>
      <c r="B90" s="84" t="str">
        <f t="shared" si="6"/>
        <v>КС-7 Сивакинская</v>
      </c>
      <c r="C90" s="84" t="str">
        <f t="shared" si="11"/>
        <v>КС-7 Сивакинская</v>
      </c>
      <c r="D90" s="83" t="s">
        <v>196</v>
      </c>
      <c r="E90" s="83" t="str">
        <f t="shared" si="7"/>
        <v>велесстрой-монтаж</v>
      </c>
      <c r="F90" s="89" t="s">
        <v>0</v>
      </c>
      <c r="G90" s="84" t="s">
        <v>232</v>
      </c>
      <c r="H90" s="84"/>
      <c r="I90" s="84"/>
      <c r="J90" s="7" t="s">
        <v>187</v>
      </c>
      <c r="K90" s="85"/>
      <c r="L90" s="107">
        <v>255</v>
      </c>
      <c r="M90" s="108">
        <v>184625.09999999998</v>
      </c>
      <c r="N90" s="88" t="s">
        <v>312</v>
      </c>
      <c r="O90" s="88" t="str">
        <f>VLOOKUP(доп_часы[[#This Row],[классификатор]],Помочни!H:I,2,0)</f>
        <v>Сопутствующие работы (в т.ч. работы до согласования сборника нормативов 2020)</v>
      </c>
      <c r="P90" s="125">
        <f t="shared" si="8"/>
        <v>5.2999561080497681E-4</v>
      </c>
      <c r="Q90" s="126">
        <f t="shared" si="9"/>
        <v>3.6322367420688154E-4</v>
      </c>
      <c r="R90" s="127">
        <f t="shared" si="10"/>
        <v>3.480805745104008E-4</v>
      </c>
      <c r="S90" s="143" t="s">
        <v>367</v>
      </c>
      <c r="T90" s="143" t="s">
        <v>367</v>
      </c>
      <c r="U90" s="97">
        <v>4</v>
      </c>
      <c r="V90" s="89" t="str">
        <f>IF(
    доп_часы[[#This Row],[опимс укр]]="",
    IF(
        IFERROR(
            MATCH(SUBSTITUTE(доп_часы[[#This Row],[классификатор]],",","."),классификатор,0),
            0
        ),
        LOWER(TRIM(доп_часы[[#This Row],[проект]])) &amp; "_" &amp; "9999",
        LOWER(TRIM(доп_часы[[#This Row],[проект]])) &amp; "_" &amp; "9998"
    ),
    LOWER(TRIM(доп_часы[[#This Row],[проект]])) &amp; "_" &amp; LOWER(TRIM(доп_часы[[#This Row],[опимс укр]]))
)</f>
        <v>кс-7 сивакинская_4</v>
      </c>
      <c r="W90" s="98" t="str">
        <f>VLOOKUP(доп_часы[[#This Row],[опимс укр]],Помочни!J:K,2,0)</f>
        <v>Устройство свай</v>
      </c>
      <c r="X90" s="88"/>
      <c r="Y90" s="88"/>
      <c r="Z90" s="88"/>
      <c r="AA90" s="91"/>
    </row>
    <row r="91" spans="1:27" s="4" customFormat="1">
      <c r="A91" s="82">
        <v>44409</v>
      </c>
      <c r="B91" s="84" t="str">
        <f t="shared" si="6"/>
        <v>КС-7 Сивакинская</v>
      </c>
      <c r="C91" s="84" t="str">
        <f t="shared" si="11"/>
        <v>КС-7 Сивакинская</v>
      </c>
      <c r="D91" s="83" t="s">
        <v>196</v>
      </c>
      <c r="E91" s="83" t="str">
        <f t="shared" si="7"/>
        <v>велесстрой-монтаж</v>
      </c>
      <c r="F91" s="89" t="s">
        <v>26</v>
      </c>
      <c r="G91" s="84" t="s">
        <v>260</v>
      </c>
      <c r="H91" s="84"/>
      <c r="I91" s="84"/>
      <c r="J91" s="7" t="s">
        <v>187</v>
      </c>
      <c r="K91" s="85"/>
      <c r="L91" s="86">
        <v>772</v>
      </c>
      <c r="M91" s="87">
        <v>558943.43999999994</v>
      </c>
      <c r="N91" s="88"/>
      <c r="O91" s="88" t="str">
        <f>VLOOKUP(доп_часы[[#This Row],[классификатор]],Помочни!H:I,2,0)</f>
        <v>УМиТ</v>
      </c>
      <c r="P91" s="125">
        <f t="shared" si="8"/>
        <v>1.6045357315350671E-3</v>
      </c>
      <c r="Q91" s="126">
        <f t="shared" si="9"/>
        <v>1.0996418685792649E-3</v>
      </c>
      <c r="R91" s="127">
        <f t="shared" si="10"/>
        <v>1.0537968765569781E-3</v>
      </c>
      <c r="S91" s="143" t="s">
        <v>369</v>
      </c>
      <c r="T91" s="143" t="s">
        <v>369</v>
      </c>
      <c r="U91" s="89"/>
      <c r="V91" s="89" t="str">
        <f>IF(
    доп_часы[[#This Row],[опимс укр]]="",
    IF(
        IFERROR(
            MATCH(SUBSTITUTE(доп_часы[[#This Row],[классификатор]],",","."),классификатор,0),
            0
        ),
        LOWER(TRIM(доп_часы[[#This Row],[проект]])) &amp; "_" &amp; "9999",
        LOWER(TRIM(доп_часы[[#This Row],[проект]])) &amp; "_" &amp; "9998"
    ),
    LOWER(TRIM(доп_часы[[#This Row],[проект]])) &amp; "_" &amp; LOWER(TRIM(доп_часы[[#This Row],[опимс укр]]))
)</f>
        <v>кс-7 сивакинская_9998</v>
      </c>
      <c r="W91" s="98" t="e">
        <f>VLOOKUP(доп_часы[[#This Row],[опимс укр]],Помочни!J:K,2,0)</f>
        <v>#N/A</v>
      </c>
      <c r="X91" s="88" t="s">
        <v>350</v>
      </c>
      <c r="Y91" s="88" t="s">
        <v>351</v>
      </c>
      <c r="Z91" s="88"/>
      <c r="AA91" s="91"/>
    </row>
    <row r="92" spans="1:27" s="4" customFormat="1">
      <c r="A92" s="82">
        <v>44409</v>
      </c>
      <c r="B92" s="84" t="str">
        <f t="shared" si="6"/>
        <v>КС-7 Сивакинская</v>
      </c>
      <c r="C92" s="84" t="str">
        <f t="shared" si="11"/>
        <v>КС-7 Сивакинская</v>
      </c>
      <c r="D92" s="83" t="s">
        <v>196</v>
      </c>
      <c r="E92" s="83" t="str">
        <f t="shared" si="7"/>
        <v>велесстрой-монтаж</v>
      </c>
      <c r="F92" s="89" t="s">
        <v>26</v>
      </c>
      <c r="G92" s="84" t="s">
        <v>261</v>
      </c>
      <c r="H92" s="84"/>
      <c r="I92" s="84"/>
      <c r="J92" s="7" t="s">
        <v>187</v>
      </c>
      <c r="K92" s="85"/>
      <c r="L92" s="86">
        <v>20</v>
      </c>
      <c r="M92" s="87">
        <v>14480.400000000001</v>
      </c>
      <c r="N92" s="88"/>
      <c r="O92" s="88" t="str">
        <f>VLOOKUP(доп_часы[[#This Row],[классификатор]],Помочни!H:I,2,0)</f>
        <v>УМиТ</v>
      </c>
      <c r="P92" s="125">
        <f t="shared" si="8"/>
        <v>4.1568283200390336E-5</v>
      </c>
      <c r="Q92" s="126">
        <f t="shared" si="9"/>
        <v>2.848813131034365E-5</v>
      </c>
      <c r="R92" s="127">
        <f t="shared" si="10"/>
        <v>2.7300437216502023E-5</v>
      </c>
      <c r="S92" s="143" t="s">
        <v>369</v>
      </c>
      <c r="T92" s="143" t="s">
        <v>369</v>
      </c>
      <c r="U92" s="89"/>
      <c r="V92" s="89" t="str">
        <f>IF(
    доп_часы[[#This Row],[опимс укр]]="",
    IF(
        IFERROR(
            MATCH(SUBSTITUTE(доп_часы[[#This Row],[классификатор]],",","."),классификатор,0),
            0
        ),
        LOWER(TRIM(доп_часы[[#This Row],[проект]])) &amp; "_" &amp; "9999",
        LOWER(TRIM(доп_часы[[#This Row],[проект]])) &amp; "_" &amp; "9998"
    ),
    LOWER(TRIM(доп_часы[[#This Row],[проект]])) &amp; "_" &amp; LOWER(TRIM(доп_часы[[#This Row],[опимс укр]]))
)</f>
        <v>кс-7 сивакинская_9998</v>
      </c>
      <c r="W92" s="98" t="e">
        <f>VLOOKUP(доп_часы[[#This Row],[опимс укр]],Помочни!J:K,2,0)</f>
        <v>#N/A</v>
      </c>
      <c r="X92" s="88" t="s">
        <v>350</v>
      </c>
      <c r="Y92" s="88" t="s">
        <v>351</v>
      </c>
      <c r="Z92" s="88"/>
      <c r="AA92" s="91"/>
    </row>
    <row r="93" spans="1:27" s="4" customFormat="1">
      <c r="A93" s="82">
        <v>44409</v>
      </c>
      <c r="B93" s="84" t="str">
        <f t="shared" si="6"/>
        <v>КС-7 Сивакинская</v>
      </c>
      <c r="C93" s="84" t="s">
        <v>117</v>
      </c>
      <c r="D93" s="83" t="s">
        <v>117</v>
      </c>
      <c r="E93" s="83" t="str">
        <f t="shared" si="7"/>
        <v>велесстрой-монтаж</v>
      </c>
      <c r="F93" s="89" t="s">
        <v>0</v>
      </c>
      <c r="G93" s="84" t="s">
        <v>262</v>
      </c>
      <c r="H93" s="84"/>
      <c r="I93" s="84"/>
      <c r="J93" s="7" t="s">
        <v>187</v>
      </c>
      <c r="K93" s="85"/>
      <c r="L93" s="107">
        <v>66</v>
      </c>
      <c r="M93" s="108">
        <v>47785.32</v>
      </c>
      <c r="N93" s="88" t="s">
        <v>317</v>
      </c>
      <c r="O93" s="88" t="str">
        <f>VLOOKUP(доп_часы[[#This Row],[классификатор]],Помочни!H:I,2,0)</f>
        <v>Сопутствующие работы (в т.ч. работы до согласования сборника нормативов 2020)</v>
      </c>
      <c r="P93" s="125">
        <f t="shared" si="8"/>
        <v>1.3717533456128811E-4</v>
      </c>
      <c r="Q93" s="126">
        <f t="shared" si="9"/>
        <v>9.4010833324134038E-5</v>
      </c>
      <c r="R93" s="127">
        <f t="shared" si="10"/>
        <v>9.0091442814456668E-5</v>
      </c>
      <c r="S93" s="143" t="s">
        <v>367</v>
      </c>
      <c r="T93" s="143" t="s">
        <v>367</v>
      </c>
      <c r="U93" s="97">
        <v>2</v>
      </c>
      <c r="V93" s="97" t="str">
        <f>IF(
    доп_часы[[#This Row],[опимс укр]]="",
    IF(
        IFERROR(
            MATCH(SUBSTITUTE(доп_часы[[#This Row],[классификатор]],",","."),классификатор,0),
            0
        ),
        LOWER(TRIM(доп_часы[[#This Row],[проект]])) &amp; "_" &amp; "9999",
        LOWER(TRIM(доп_часы[[#This Row],[проект]])) &amp; "_" &amp; "9998"
    ),
    LOWER(TRIM(доп_часы[[#This Row],[проект]])) &amp; "_" &amp; LOWER(TRIM(доп_часы[[#This Row],[опимс укр]]))
)</f>
        <v>кс-7 сивакинская_2</v>
      </c>
      <c r="W93" s="98" t="str">
        <f>VLOOKUP(доп_часы[[#This Row],[опимс укр]],Помочни!J:K,2,0)</f>
        <v>ВЗиС</v>
      </c>
      <c r="X93" s="88"/>
      <c r="Y93" s="88"/>
      <c r="Z93" s="88"/>
      <c r="AA93" s="91"/>
    </row>
    <row r="94" spans="1:27" s="4" customFormat="1">
      <c r="A94" s="82">
        <v>44409</v>
      </c>
      <c r="B94" s="84" t="str">
        <f t="shared" si="6"/>
        <v>КС-7 Сивакинская</v>
      </c>
      <c r="C94" s="84" t="s">
        <v>117</v>
      </c>
      <c r="D94" s="83" t="s">
        <v>117</v>
      </c>
      <c r="E94" s="83" t="str">
        <f t="shared" si="7"/>
        <v>велесстрой-монтаж</v>
      </c>
      <c r="F94" s="89" t="s">
        <v>0</v>
      </c>
      <c r="G94" s="84" t="s">
        <v>263</v>
      </c>
      <c r="H94" s="84"/>
      <c r="I94" s="84"/>
      <c r="J94" s="7" t="s">
        <v>187</v>
      </c>
      <c r="K94" s="85"/>
      <c r="L94" s="107">
        <v>10</v>
      </c>
      <c r="M94" s="108">
        <v>7240.2000000000007</v>
      </c>
      <c r="N94" s="88" t="s">
        <v>318</v>
      </c>
      <c r="O94" s="88" t="str">
        <f>VLOOKUP(доп_часы[[#This Row],[классификатор]],Помочни!H:I,2,0)</f>
        <v>Сопутствующие работы (в т.ч. работы до согласования сборника нормативов 2020)</v>
      </c>
      <c r="P94" s="125">
        <f t="shared" si="8"/>
        <v>2.0784141600195168E-5</v>
      </c>
      <c r="Q94" s="126">
        <f t="shared" si="9"/>
        <v>1.4244065655171825E-5</v>
      </c>
      <c r="R94" s="127">
        <f t="shared" si="10"/>
        <v>1.3650218608251011E-5</v>
      </c>
      <c r="S94" s="143" t="s">
        <v>367</v>
      </c>
      <c r="T94" s="143" t="s">
        <v>367</v>
      </c>
      <c r="U94" s="97">
        <v>2</v>
      </c>
      <c r="V94" s="97" t="str">
        <f>IF(
    доп_часы[[#This Row],[опимс укр]]="",
    IF(
        IFERROR(
            MATCH(SUBSTITUTE(доп_часы[[#This Row],[классификатор]],",","."),классификатор,0),
            0
        ),
        LOWER(TRIM(доп_часы[[#This Row],[проект]])) &amp; "_" &amp; "9999",
        LOWER(TRIM(доп_часы[[#This Row],[проект]])) &amp; "_" &amp; "9998"
    ),
    LOWER(TRIM(доп_часы[[#This Row],[проект]])) &amp; "_" &amp; LOWER(TRIM(доп_часы[[#This Row],[опимс укр]]))
)</f>
        <v>кс-7 сивакинская_2</v>
      </c>
      <c r="W94" s="98" t="str">
        <f>VLOOKUP(доп_часы[[#This Row],[опимс укр]],Помочни!J:K,2,0)</f>
        <v>ВЗиС</v>
      </c>
      <c r="X94" s="88"/>
      <c r="Y94" s="88"/>
      <c r="Z94" s="88"/>
      <c r="AA94" s="91"/>
    </row>
    <row r="95" spans="1:27" s="4" customFormat="1">
      <c r="A95" s="82">
        <v>44409</v>
      </c>
      <c r="B95" s="84" t="str">
        <f t="shared" si="6"/>
        <v>КС-7 Сивакинская</v>
      </c>
      <c r="C95" s="84" t="s">
        <v>117</v>
      </c>
      <c r="D95" s="83" t="s">
        <v>117</v>
      </c>
      <c r="E95" s="83" t="str">
        <f t="shared" si="7"/>
        <v>велесстрой-монтаж</v>
      </c>
      <c r="F95" s="89" t="s">
        <v>17</v>
      </c>
      <c r="G95" s="84" t="s">
        <v>264</v>
      </c>
      <c r="H95" s="84"/>
      <c r="I95" s="84"/>
      <c r="J95" s="7" t="s">
        <v>187</v>
      </c>
      <c r="K95" s="85"/>
      <c r="L95" s="86">
        <v>224</v>
      </c>
      <c r="M95" s="87">
        <v>162180.47999999998</v>
      </c>
      <c r="N95" s="88"/>
      <c r="O95" s="88" t="str">
        <f>VLOOKUP(доп_часы[[#This Row],[классификатор]],Помочни!H:I,2,0)</f>
        <v>АХО</v>
      </c>
      <c r="P95" s="125">
        <f t="shared" si="8"/>
        <v>4.655647718443718E-4</v>
      </c>
      <c r="Q95" s="126">
        <f t="shared" si="9"/>
        <v>3.1906707067584888E-4</v>
      </c>
      <c r="R95" s="127">
        <f t="shared" si="10"/>
        <v>3.0576489682482267E-4</v>
      </c>
      <c r="S95" s="143" t="s">
        <v>368</v>
      </c>
      <c r="T95" s="143" t="s">
        <v>368</v>
      </c>
      <c r="U95" s="89"/>
      <c r="V95" s="89" t="str">
        <f>IF(
    доп_часы[[#This Row],[опимс укр]]="",
    IF(
        IFERROR(
            MATCH(SUBSTITUTE(доп_часы[[#This Row],[классификатор]],",","."),классификатор,0),
            0
        ),
        LOWER(TRIM(доп_часы[[#This Row],[проект]])) &amp; "_" &amp; "9999",
        LOWER(TRIM(доп_часы[[#This Row],[проект]])) &amp; "_" &amp; "9998"
    ),
    LOWER(TRIM(доп_часы[[#This Row],[проект]])) &amp; "_" &amp; LOWER(TRIM(доп_часы[[#This Row],[опимс укр]]))
)</f>
        <v>кс-7 сивакинская_9998</v>
      </c>
      <c r="W95" s="98" t="e">
        <f>VLOOKUP(доп_часы[[#This Row],[опимс укр]],Помочни!J:K,2,0)</f>
        <v>#N/A</v>
      </c>
      <c r="X95" s="88" t="s">
        <v>350</v>
      </c>
      <c r="Y95" s="88" t="s">
        <v>351</v>
      </c>
      <c r="Z95" s="88"/>
      <c r="AA95" s="91"/>
    </row>
    <row r="96" spans="1:27" s="4" customFormat="1">
      <c r="A96" s="82">
        <v>44409</v>
      </c>
      <c r="B96" s="84" t="str">
        <f t="shared" si="6"/>
        <v>КС-7 Сивакинская</v>
      </c>
      <c r="C96" s="84" t="s">
        <v>117</v>
      </c>
      <c r="D96" s="83" t="s">
        <v>117</v>
      </c>
      <c r="E96" s="83" t="str">
        <f t="shared" si="7"/>
        <v>велесстрой-монтаж</v>
      </c>
      <c r="F96" s="89" t="s">
        <v>17</v>
      </c>
      <c r="G96" s="84" t="s">
        <v>265</v>
      </c>
      <c r="H96" s="84"/>
      <c r="I96" s="84"/>
      <c r="J96" s="7" t="s">
        <v>199</v>
      </c>
      <c r="K96" s="85"/>
      <c r="L96" s="86">
        <v>132</v>
      </c>
      <c r="M96" s="87">
        <v>75680.88</v>
      </c>
      <c r="N96" s="88"/>
      <c r="O96" s="88" t="str">
        <f>VLOOKUP(доп_часы[[#This Row],[классификатор]],Помочни!H:I,2,0)</f>
        <v>АХО</v>
      </c>
      <c r="P96" s="125">
        <f t="shared" si="8"/>
        <v>2.7435066912257622E-4</v>
      </c>
      <c r="Q96" s="126">
        <f t="shared" si="9"/>
        <v>1.8802166664826808E-4</v>
      </c>
      <c r="R96" s="127">
        <f t="shared" si="10"/>
        <v>1.8018288562891334E-4</v>
      </c>
      <c r="S96" s="143" t="s">
        <v>368</v>
      </c>
      <c r="T96" s="143" t="s">
        <v>368</v>
      </c>
      <c r="U96" s="89"/>
      <c r="V96" s="89" t="str">
        <f>IF(
    доп_часы[[#This Row],[опимс укр]]="",
    IF(
        IFERROR(
            MATCH(SUBSTITUTE(доп_часы[[#This Row],[классификатор]],",","."),классификатор,0),
            0
        ),
        LOWER(TRIM(доп_часы[[#This Row],[проект]])) &amp; "_" &amp; "9999",
        LOWER(TRIM(доп_часы[[#This Row],[проект]])) &amp; "_" &amp; "9998"
    ),
    LOWER(TRIM(доп_часы[[#This Row],[проект]])) &amp; "_" &amp; LOWER(TRIM(доп_часы[[#This Row],[опимс укр]]))
)</f>
        <v>кс-7 сивакинская_9998</v>
      </c>
      <c r="W96" s="98" t="e">
        <f>VLOOKUP(доп_часы[[#This Row],[опимс укр]],Помочни!J:K,2,0)</f>
        <v>#N/A</v>
      </c>
      <c r="X96" s="88" t="s">
        <v>350</v>
      </c>
      <c r="Y96" s="88" t="s">
        <v>351</v>
      </c>
      <c r="Z96" s="88"/>
      <c r="AA96" s="91"/>
    </row>
    <row r="97" spans="1:27" s="4" customFormat="1">
      <c r="A97" s="82">
        <v>44409</v>
      </c>
      <c r="B97" s="84" t="str">
        <f t="shared" si="6"/>
        <v>КС-7 Сивакинская</v>
      </c>
      <c r="C97" s="84" t="s">
        <v>117</v>
      </c>
      <c r="D97" s="83" t="s">
        <v>117</v>
      </c>
      <c r="E97" s="83" t="str">
        <f t="shared" si="7"/>
        <v>велесстрой-монтаж</v>
      </c>
      <c r="F97" s="89" t="s">
        <v>17</v>
      </c>
      <c r="G97" s="84" t="s">
        <v>266</v>
      </c>
      <c r="H97" s="84"/>
      <c r="I97" s="84"/>
      <c r="J97" s="7" t="s">
        <v>187</v>
      </c>
      <c r="K97" s="85"/>
      <c r="L97" s="86">
        <v>25</v>
      </c>
      <c r="M97" s="87">
        <v>18100.5</v>
      </c>
      <c r="N97" s="88"/>
      <c r="O97" s="88" t="str">
        <f>VLOOKUP(доп_часы[[#This Row],[классификатор]],Помочни!H:I,2,0)</f>
        <v>АХО</v>
      </c>
      <c r="P97" s="125">
        <f t="shared" si="8"/>
        <v>5.1960354000487924E-5</v>
      </c>
      <c r="Q97" s="126">
        <f t="shared" si="9"/>
        <v>3.5610164137929559E-5</v>
      </c>
      <c r="R97" s="127">
        <f t="shared" si="10"/>
        <v>3.412554652062753E-5</v>
      </c>
      <c r="S97" s="143" t="s">
        <v>368</v>
      </c>
      <c r="T97" s="143" t="s">
        <v>368</v>
      </c>
      <c r="U97" s="89"/>
      <c r="V97" s="89" t="str">
        <f>IF(
    доп_часы[[#This Row],[опимс укр]]="",
    IF(
        IFERROR(
            MATCH(SUBSTITUTE(доп_часы[[#This Row],[классификатор]],",","."),классификатор,0),
            0
        ),
        LOWER(TRIM(доп_часы[[#This Row],[проект]])) &amp; "_" &amp; "9999",
        LOWER(TRIM(доп_часы[[#This Row],[проект]])) &amp; "_" &amp; "9998"
    ),
    LOWER(TRIM(доп_часы[[#This Row],[проект]])) &amp; "_" &amp; LOWER(TRIM(доп_часы[[#This Row],[опимс укр]]))
)</f>
        <v>кс-7 сивакинская_9998</v>
      </c>
      <c r="W97" s="98" t="e">
        <f>VLOOKUP(доп_часы[[#This Row],[опимс укр]],Помочни!J:K,2,0)</f>
        <v>#N/A</v>
      </c>
      <c r="X97" s="88" t="s">
        <v>350</v>
      </c>
      <c r="Y97" s="88" t="s">
        <v>351</v>
      </c>
      <c r="Z97" s="88"/>
      <c r="AA97" s="91"/>
    </row>
    <row r="98" spans="1:27" s="4" customFormat="1">
      <c r="A98" s="82">
        <v>44409</v>
      </c>
      <c r="B98" s="84" t="str">
        <f t="shared" si="6"/>
        <v>КС-7 Сивакинская</v>
      </c>
      <c r="C98" s="84" t="s">
        <v>117</v>
      </c>
      <c r="D98" s="83" t="s">
        <v>117</v>
      </c>
      <c r="E98" s="83" t="str">
        <f t="shared" si="7"/>
        <v>велесстрой-монтаж</v>
      </c>
      <c r="F98" s="89" t="s">
        <v>17</v>
      </c>
      <c r="G98" s="84" t="s">
        <v>267</v>
      </c>
      <c r="H98" s="84"/>
      <c r="I98" s="84"/>
      <c r="J98" s="7" t="s">
        <v>187</v>
      </c>
      <c r="K98" s="85"/>
      <c r="L98" s="86">
        <v>172</v>
      </c>
      <c r="M98" s="87">
        <v>124531.44</v>
      </c>
      <c r="N98" s="88"/>
      <c r="O98" s="88" t="str">
        <f>VLOOKUP(доп_часы[[#This Row],[классификатор]],Помочни!H:I,2,0)</f>
        <v>АХО</v>
      </c>
      <c r="P98" s="125">
        <f t="shared" si="8"/>
        <v>3.5748723552335692E-4</v>
      </c>
      <c r="Q98" s="126">
        <f t="shared" si="9"/>
        <v>2.449979292689554E-4</v>
      </c>
      <c r="R98" s="127">
        <f t="shared" si="10"/>
        <v>2.3478376006191739E-4</v>
      </c>
      <c r="S98" s="143" t="s">
        <v>368</v>
      </c>
      <c r="T98" s="143" t="s">
        <v>368</v>
      </c>
      <c r="U98" s="89"/>
      <c r="V98" s="89" t="str">
        <f>IF(
    доп_часы[[#This Row],[опимс укр]]="",
    IF(
        IFERROR(
            MATCH(SUBSTITUTE(доп_часы[[#This Row],[классификатор]],",","."),классификатор,0),
            0
        ),
        LOWER(TRIM(доп_часы[[#This Row],[проект]])) &amp; "_" &amp; "9999",
        LOWER(TRIM(доп_часы[[#This Row],[проект]])) &amp; "_" &amp; "9998"
    ),
    LOWER(TRIM(доп_часы[[#This Row],[проект]])) &amp; "_" &amp; LOWER(TRIM(доп_часы[[#This Row],[опимс укр]]))
)</f>
        <v>кс-7 сивакинская_9998</v>
      </c>
      <c r="W98" s="98" t="e">
        <f>VLOOKUP(доп_часы[[#This Row],[опимс укр]],Помочни!J:K,2,0)</f>
        <v>#N/A</v>
      </c>
      <c r="X98" s="88" t="s">
        <v>350</v>
      </c>
      <c r="Y98" s="88" t="s">
        <v>351</v>
      </c>
      <c r="Z98" s="88"/>
      <c r="AA98" s="91"/>
    </row>
    <row r="99" spans="1:27" s="4" customFormat="1">
      <c r="A99" s="82">
        <v>44409</v>
      </c>
      <c r="B99" s="84" t="str">
        <f t="shared" si="6"/>
        <v>КС-7 Сивакинская</v>
      </c>
      <c r="C99" s="84" t="s">
        <v>117</v>
      </c>
      <c r="D99" s="83" t="s">
        <v>117</v>
      </c>
      <c r="E99" s="83" t="str">
        <f t="shared" si="7"/>
        <v>велесстрой-монтаж</v>
      </c>
      <c r="F99" s="89" t="s">
        <v>17</v>
      </c>
      <c r="G99" s="84" t="s">
        <v>268</v>
      </c>
      <c r="H99" s="84"/>
      <c r="I99" s="84"/>
      <c r="J99" s="7" t="s">
        <v>187</v>
      </c>
      <c r="K99" s="85"/>
      <c r="L99" s="86">
        <v>30</v>
      </c>
      <c r="M99" s="87">
        <v>21720.6</v>
      </c>
      <c r="N99" s="88"/>
      <c r="O99" s="88" t="str">
        <f>VLOOKUP(доп_часы[[#This Row],[классификатор]],Помочни!H:I,2,0)</f>
        <v>АХО</v>
      </c>
      <c r="P99" s="125">
        <f t="shared" si="8"/>
        <v>6.2352424800585511E-5</v>
      </c>
      <c r="Q99" s="126">
        <f t="shared" si="9"/>
        <v>4.2732196965515475E-5</v>
      </c>
      <c r="R99" s="127">
        <f t="shared" si="10"/>
        <v>4.0950655824753031E-5</v>
      </c>
      <c r="S99" s="143" t="s">
        <v>368</v>
      </c>
      <c r="T99" s="143" t="s">
        <v>368</v>
      </c>
      <c r="U99" s="89"/>
      <c r="V99" s="89" t="str">
        <f>IF(
    доп_часы[[#This Row],[опимс укр]]="",
    IF(
        IFERROR(
            MATCH(SUBSTITUTE(доп_часы[[#This Row],[классификатор]],",","."),классификатор,0),
            0
        ),
        LOWER(TRIM(доп_часы[[#This Row],[проект]])) &amp; "_" &amp; "9999",
        LOWER(TRIM(доп_часы[[#This Row],[проект]])) &amp; "_" &amp; "9998"
    ),
    LOWER(TRIM(доп_часы[[#This Row],[проект]])) &amp; "_" &amp; LOWER(TRIM(доп_часы[[#This Row],[опимс укр]]))
)</f>
        <v>кс-7 сивакинская_9998</v>
      </c>
      <c r="W99" s="98" t="e">
        <f>VLOOKUP(доп_часы[[#This Row],[опимс укр]],Помочни!J:K,2,0)</f>
        <v>#N/A</v>
      </c>
      <c r="X99" s="88" t="s">
        <v>350</v>
      </c>
      <c r="Y99" s="88" t="s">
        <v>351</v>
      </c>
      <c r="Z99" s="88"/>
      <c r="AA99" s="91"/>
    </row>
    <row r="100" spans="1:27" s="4" customFormat="1">
      <c r="A100" s="82">
        <v>44409</v>
      </c>
      <c r="B100" s="84" t="str">
        <f t="shared" si="6"/>
        <v>КС-7 Сивакинская</v>
      </c>
      <c r="C100" s="84" t="s">
        <v>117</v>
      </c>
      <c r="D100" s="83" t="s">
        <v>117</v>
      </c>
      <c r="E100" s="83" t="str">
        <f t="shared" si="7"/>
        <v>велесстрой-монтаж</v>
      </c>
      <c r="F100" s="89" t="s">
        <v>17</v>
      </c>
      <c r="G100" s="84" t="s">
        <v>269</v>
      </c>
      <c r="H100" s="84"/>
      <c r="I100" s="84"/>
      <c r="J100" s="7" t="s">
        <v>199</v>
      </c>
      <c r="K100" s="85"/>
      <c r="L100" s="86">
        <v>10</v>
      </c>
      <c r="M100" s="87">
        <v>5733.4000000000005</v>
      </c>
      <c r="N100" s="88"/>
      <c r="O100" s="88" t="str">
        <f>VLOOKUP(доп_часы[[#This Row],[классификатор]],Помочни!H:I,2,0)</f>
        <v>АХО</v>
      </c>
      <c r="P100" s="125">
        <f t="shared" si="8"/>
        <v>2.0784141600195168E-5</v>
      </c>
      <c r="Q100" s="126">
        <f t="shared" si="9"/>
        <v>1.4244065655171825E-5</v>
      </c>
      <c r="R100" s="127">
        <f t="shared" si="10"/>
        <v>1.3650218608251011E-5</v>
      </c>
      <c r="S100" s="143" t="s">
        <v>368</v>
      </c>
      <c r="T100" s="143" t="s">
        <v>368</v>
      </c>
      <c r="U100" s="89"/>
      <c r="V100" s="89" t="str">
        <f>IF(
    доп_часы[[#This Row],[опимс укр]]="",
    IF(
        IFERROR(
            MATCH(SUBSTITUTE(доп_часы[[#This Row],[классификатор]],",","."),классификатор,0),
            0
        ),
        LOWER(TRIM(доп_часы[[#This Row],[проект]])) &amp; "_" &amp; "9999",
        LOWER(TRIM(доп_часы[[#This Row],[проект]])) &amp; "_" &amp; "9998"
    ),
    LOWER(TRIM(доп_часы[[#This Row],[проект]])) &amp; "_" &amp; LOWER(TRIM(доп_часы[[#This Row],[опимс укр]]))
)</f>
        <v>кс-7 сивакинская_9998</v>
      </c>
      <c r="W100" s="98" t="e">
        <f>VLOOKUP(доп_часы[[#This Row],[опимс укр]],Помочни!J:K,2,0)</f>
        <v>#N/A</v>
      </c>
      <c r="X100" s="88" t="s">
        <v>350</v>
      </c>
      <c r="Y100" s="88" t="s">
        <v>351</v>
      </c>
      <c r="Z100" s="88"/>
      <c r="AA100" s="91"/>
    </row>
    <row r="101" spans="1:27" s="4" customFormat="1">
      <c r="A101" s="82">
        <v>44409</v>
      </c>
      <c r="B101" s="84" t="str">
        <f t="shared" si="6"/>
        <v>КС-7 Сивакинская</v>
      </c>
      <c r="C101" s="84" t="s">
        <v>117</v>
      </c>
      <c r="D101" s="83" t="s">
        <v>117</v>
      </c>
      <c r="E101" s="83" t="str">
        <f t="shared" si="7"/>
        <v>велесстрой-монтаж</v>
      </c>
      <c r="F101" s="89" t="s">
        <v>17</v>
      </c>
      <c r="G101" s="84" t="s">
        <v>270</v>
      </c>
      <c r="H101" s="84"/>
      <c r="I101" s="84"/>
      <c r="J101" s="7" t="s">
        <v>187</v>
      </c>
      <c r="K101" s="85"/>
      <c r="L101" s="86">
        <v>22</v>
      </c>
      <c r="M101" s="87">
        <v>15928.439999999999</v>
      </c>
      <c r="N101" s="88"/>
      <c r="O101" s="88" t="str">
        <f>VLOOKUP(доп_часы[[#This Row],[классификатор]],Помочни!H:I,2,0)</f>
        <v>АХО</v>
      </c>
      <c r="P101" s="125">
        <f t="shared" si="8"/>
        <v>4.5725111520429373E-5</v>
      </c>
      <c r="Q101" s="126">
        <f t="shared" si="9"/>
        <v>3.1336944441378015E-5</v>
      </c>
      <c r="R101" s="127">
        <f t="shared" si="10"/>
        <v>3.0030480938152224E-5</v>
      </c>
      <c r="S101" s="143" t="s">
        <v>368</v>
      </c>
      <c r="T101" s="143" t="s">
        <v>368</v>
      </c>
      <c r="U101" s="89"/>
      <c r="V101" s="89" t="str">
        <f>IF(
    доп_часы[[#This Row],[опимс укр]]="",
    IF(
        IFERROR(
            MATCH(SUBSTITUTE(доп_часы[[#This Row],[классификатор]],",","."),классификатор,0),
            0
        ),
        LOWER(TRIM(доп_часы[[#This Row],[проект]])) &amp; "_" &amp; "9999",
        LOWER(TRIM(доп_часы[[#This Row],[проект]])) &amp; "_" &amp; "9998"
    ),
    LOWER(TRIM(доп_часы[[#This Row],[проект]])) &amp; "_" &amp; LOWER(TRIM(доп_часы[[#This Row],[опимс укр]]))
)</f>
        <v>кс-7 сивакинская_9998</v>
      </c>
      <c r="W101" s="98" t="e">
        <f>VLOOKUP(доп_часы[[#This Row],[опимс укр]],Помочни!J:K,2,0)</f>
        <v>#N/A</v>
      </c>
      <c r="X101" s="88" t="s">
        <v>350</v>
      </c>
      <c r="Y101" s="88" t="s">
        <v>351</v>
      </c>
      <c r="Z101" s="88"/>
      <c r="AA101" s="91"/>
    </row>
    <row r="102" spans="1:27" s="4" customFormat="1">
      <c r="A102" s="82">
        <v>44409</v>
      </c>
      <c r="B102" s="84" t="str">
        <f t="shared" si="6"/>
        <v>КС-7 Сивакинская</v>
      </c>
      <c r="C102" s="84" t="s">
        <v>117</v>
      </c>
      <c r="D102" s="83" t="s">
        <v>117</v>
      </c>
      <c r="E102" s="83" t="str">
        <f t="shared" si="7"/>
        <v>велесстрой-монтаж</v>
      </c>
      <c r="F102" s="89" t="s">
        <v>17</v>
      </c>
      <c r="G102" s="84" t="s">
        <v>271</v>
      </c>
      <c r="H102" s="84"/>
      <c r="I102" s="84"/>
      <c r="J102" s="7" t="s">
        <v>199</v>
      </c>
      <c r="K102" s="85"/>
      <c r="L102" s="86">
        <v>18</v>
      </c>
      <c r="M102" s="87">
        <v>10320.119999999999</v>
      </c>
      <c r="N102" s="88"/>
      <c r="O102" s="88" t="str">
        <f>VLOOKUP(доп_часы[[#This Row],[классификатор]],Помочни!H:I,2,0)</f>
        <v>АХО</v>
      </c>
      <c r="P102" s="125">
        <f t="shared" si="8"/>
        <v>3.7411454880351307E-5</v>
      </c>
      <c r="Q102" s="126">
        <f t="shared" si="9"/>
        <v>2.5639318179309285E-5</v>
      </c>
      <c r="R102" s="127">
        <f t="shared" si="10"/>
        <v>2.4570393494851818E-5</v>
      </c>
      <c r="S102" s="143" t="s">
        <v>368</v>
      </c>
      <c r="T102" s="143" t="s">
        <v>368</v>
      </c>
      <c r="U102" s="89"/>
      <c r="V102" s="89" t="str">
        <f>IF(
    доп_часы[[#This Row],[опимс укр]]="",
    IF(
        IFERROR(
            MATCH(SUBSTITUTE(доп_часы[[#This Row],[классификатор]],",","."),классификатор,0),
            0
        ),
        LOWER(TRIM(доп_часы[[#This Row],[проект]])) &amp; "_" &amp; "9999",
        LOWER(TRIM(доп_часы[[#This Row],[проект]])) &amp; "_" &amp; "9998"
    ),
    LOWER(TRIM(доп_часы[[#This Row],[проект]])) &amp; "_" &amp; LOWER(TRIM(доп_часы[[#This Row],[опимс укр]]))
)</f>
        <v>кс-7 сивакинская_9998</v>
      </c>
      <c r="W102" s="98" t="e">
        <f>VLOOKUP(доп_часы[[#This Row],[опимс укр]],Помочни!J:K,2,0)</f>
        <v>#N/A</v>
      </c>
      <c r="X102" s="88" t="s">
        <v>350</v>
      </c>
      <c r="Y102" s="88" t="s">
        <v>351</v>
      </c>
      <c r="Z102" s="88"/>
      <c r="AA102" s="91"/>
    </row>
    <row r="103" spans="1:27" s="4" customFormat="1">
      <c r="A103" s="82">
        <v>44409</v>
      </c>
      <c r="B103" s="84" t="str">
        <f t="shared" si="6"/>
        <v>КС-7 Сивакинская</v>
      </c>
      <c r="C103" s="84" t="s">
        <v>117</v>
      </c>
      <c r="D103" s="83" t="s">
        <v>117</v>
      </c>
      <c r="E103" s="83" t="str">
        <f t="shared" si="7"/>
        <v>велесстрой-монтаж</v>
      </c>
      <c r="F103" s="89" t="s">
        <v>17</v>
      </c>
      <c r="G103" s="84" t="s">
        <v>272</v>
      </c>
      <c r="H103" s="84"/>
      <c r="I103" s="84"/>
      <c r="J103" s="7" t="s">
        <v>199</v>
      </c>
      <c r="K103" s="85"/>
      <c r="L103" s="86">
        <v>30</v>
      </c>
      <c r="M103" s="87">
        <v>17200.2</v>
      </c>
      <c r="N103" s="88"/>
      <c r="O103" s="88" t="str">
        <f>VLOOKUP(доп_часы[[#This Row],[классификатор]],Помочни!H:I,2,0)</f>
        <v>АХО</v>
      </c>
      <c r="P103" s="125">
        <f t="shared" si="8"/>
        <v>6.2352424800585511E-5</v>
      </c>
      <c r="Q103" s="126">
        <f t="shared" si="9"/>
        <v>4.2732196965515475E-5</v>
      </c>
      <c r="R103" s="127">
        <f t="shared" si="10"/>
        <v>4.0950655824753031E-5</v>
      </c>
      <c r="S103" s="143" t="s">
        <v>368</v>
      </c>
      <c r="T103" s="143" t="s">
        <v>368</v>
      </c>
      <c r="U103" s="89"/>
      <c r="V103" s="89" t="str">
        <f>IF(
    доп_часы[[#This Row],[опимс укр]]="",
    IF(
        IFERROR(
            MATCH(SUBSTITUTE(доп_часы[[#This Row],[классификатор]],",","."),классификатор,0),
            0
        ),
        LOWER(TRIM(доп_часы[[#This Row],[проект]])) &amp; "_" &amp; "9999",
        LOWER(TRIM(доп_часы[[#This Row],[проект]])) &amp; "_" &amp; "9998"
    ),
    LOWER(TRIM(доп_часы[[#This Row],[проект]])) &amp; "_" &amp; LOWER(TRIM(доп_часы[[#This Row],[опимс укр]]))
)</f>
        <v>кс-7 сивакинская_9998</v>
      </c>
      <c r="W103" s="98" t="e">
        <f>VLOOKUP(доп_часы[[#This Row],[опимс укр]],Помочни!J:K,2,0)</f>
        <v>#N/A</v>
      </c>
      <c r="X103" s="88" t="s">
        <v>350</v>
      </c>
      <c r="Y103" s="88" t="s">
        <v>351</v>
      </c>
      <c r="Z103" s="88"/>
      <c r="AA103" s="91"/>
    </row>
    <row r="104" spans="1:27" s="4" customFormat="1">
      <c r="A104" s="82">
        <v>44409</v>
      </c>
      <c r="B104" s="84" t="str">
        <f t="shared" si="6"/>
        <v>КС-7 Сивакинская</v>
      </c>
      <c r="C104" s="84" t="s">
        <v>117</v>
      </c>
      <c r="D104" s="83" t="s">
        <v>117</v>
      </c>
      <c r="E104" s="83" t="str">
        <f t="shared" si="7"/>
        <v>велесстрой-монтаж</v>
      </c>
      <c r="F104" s="89" t="s">
        <v>17</v>
      </c>
      <c r="G104" s="84" t="s">
        <v>273</v>
      </c>
      <c r="H104" s="84"/>
      <c r="I104" s="84"/>
      <c r="J104" s="7" t="s">
        <v>187</v>
      </c>
      <c r="K104" s="85"/>
      <c r="L104" s="86">
        <v>127</v>
      </c>
      <c r="M104" s="87">
        <v>91950.540000000008</v>
      </c>
      <c r="N104" s="88"/>
      <c r="O104" s="88" t="str">
        <f>VLOOKUP(доп_часы[[#This Row],[классификатор]],Помочни!H:I,2,0)</f>
        <v>АХО</v>
      </c>
      <c r="P104" s="125">
        <f t="shared" si="8"/>
        <v>2.6395859832247865E-4</v>
      </c>
      <c r="Q104" s="126">
        <f t="shared" si="9"/>
        <v>1.8089963382068218E-4</v>
      </c>
      <c r="R104" s="127">
        <f t="shared" si="10"/>
        <v>1.7335777632478783E-4</v>
      </c>
      <c r="S104" s="143" t="s">
        <v>368</v>
      </c>
      <c r="T104" s="143" t="s">
        <v>368</v>
      </c>
      <c r="U104" s="89"/>
      <c r="V104" s="89" t="str">
        <f>IF(
    доп_часы[[#This Row],[опимс укр]]="",
    IF(
        IFERROR(
            MATCH(SUBSTITUTE(доп_часы[[#This Row],[классификатор]],",","."),классификатор,0),
            0
        ),
        LOWER(TRIM(доп_часы[[#This Row],[проект]])) &amp; "_" &amp; "9999",
        LOWER(TRIM(доп_часы[[#This Row],[проект]])) &amp; "_" &amp; "9998"
    ),
    LOWER(TRIM(доп_часы[[#This Row],[проект]])) &amp; "_" &amp; LOWER(TRIM(доп_часы[[#This Row],[опимс укр]]))
)</f>
        <v>кс-7 сивакинская_9998</v>
      </c>
      <c r="W104" s="98" t="e">
        <f>VLOOKUP(доп_часы[[#This Row],[опимс укр]],Помочни!J:K,2,0)</f>
        <v>#N/A</v>
      </c>
      <c r="X104" s="88" t="s">
        <v>350</v>
      </c>
      <c r="Y104" s="88" t="s">
        <v>351</v>
      </c>
      <c r="Z104" s="88"/>
      <c r="AA104" s="91"/>
    </row>
    <row r="105" spans="1:27" s="4" customFormat="1">
      <c r="A105" s="82">
        <v>44409</v>
      </c>
      <c r="B105" s="84" t="str">
        <f t="shared" si="6"/>
        <v>КС-7 Сивакинская</v>
      </c>
      <c r="C105" s="84" t="s">
        <v>117</v>
      </c>
      <c r="D105" s="83" t="s">
        <v>117</v>
      </c>
      <c r="E105" s="83" t="str">
        <f t="shared" si="7"/>
        <v>велесстрой-монтаж</v>
      </c>
      <c r="F105" s="89" t="s">
        <v>17</v>
      </c>
      <c r="G105" s="84" t="s">
        <v>274</v>
      </c>
      <c r="H105" s="84"/>
      <c r="I105" s="84"/>
      <c r="J105" s="7" t="s">
        <v>187</v>
      </c>
      <c r="K105" s="85"/>
      <c r="L105" s="86">
        <v>20</v>
      </c>
      <c r="M105" s="87">
        <v>14480.400000000001</v>
      </c>
      <c r="N105" s="88"/>
      <c r="O105" s="88" t="str">
        <f>VLOOKUP(доп_часы[[#This Row],[классификатор]],Помочни!H:I,2,0)</f>
        <v>АХО</v>
      </c>
      <c r="P105" s="125">
        <f t="shared" si="8"/>
        <v>4.1568283200390336E-5</v>
      </c>
      <c r="Q105" s="126">
        <f t="shared" si="9"/>
        <v>2.848813131034365E-5</v>
      </c>
      <c r="R105" s="127">
        <f t="shared" si="10"/>
        <v>2.7300437216502023E-5</v>
      </c>
      <c r="S105" s="143" t="s">
        <v>368</v>
      </c>
      <c r="T105" s="143" t="s">
        <v>368</v>
      </c>
      <c r="U105" s="89"/>
      <c r="V105" s="89" t="str">
        <f>IF(
    доп_часы[[#This Row],[опимс укр]]="",
    IF(
        IFERROR(
            MATCH(SUBSTITUTE(доп_часы[[#This Row],[классификатор]],",","."),классификатор,0),
            0
        ),
        LOWER(TRIM(доп_часы[[#This Row],[проект]])) &amp; "_" &amp; "9999",
        LOWER(TRIM(доп_часы[[#This Row],[проект]])) &amp; "_" &amp; "9998"
    ),
    LOWER(TRIM(доп_часы[[#This Row],[проект]])) &amp; "_" &amp; LOWER(TRIM(доп_часы[[#This Row],[опимс укр]]))
)</f>
        <v>кс-7 сивакинская_9998</v>
      </c>
      <c r="W105" s="98" t="e">
        <f>VLOOKUP(доп_часы[[#This Row],[опимс укр]],Помочни!J:K,2,0)</f>
        <v>#N/A</v>
      </c>
      <c r="X105" s="88" t="s">
        <v>350</v>
      </c>
      <c r="Y105" s="88" t="s">
        <v>351</v>
      </c>
      <c r="Z105" s="88"/>
      <c r="AA105" s="91"/>
    </row>
    <row r="106" spans="1:27" s="4" customFormat="1">
      <c r="A106" s="82">
        <v>44409</v>
      </c>
      <c r="B106" s="84" t="str">
        <f t="shared" si="6"/>
        <v>КС-7 Сивакинская</v>
      </c>
      <c r="C106" s="84" t="s">
        <v>117</v>
      </c>
      <c r="D106" s="83" t="s">
        <v>117</v>
      </c>
      <c r="E106" s="83" t="str">
        <f t="shared" si="7"/>
        <v>велесстрой-монтаж</v>
      </c>
      <c r="F106" s="89" t="s">
        <v>17</v>
      </c>
      <c r="G106" s="84" t="s">
        <v>275</v>
      </c>
      <c r="H106" s="84"/>
      <c r="I106" s="84"/>
      <c r="J106" s="7" t="s">
        <v>187</v>
      </c>
      <c r="K106" s="85"/>
      <c r="L106" s="86">
        <v>64</v>
      </c>
      <c r="M106" s="87">
        <v>46337.279999999999</v>
      </c>
      <c r="N106" s="88"/>
      <c r="O106" s="88" t="str">
        <f>VLOOKUP(доп_часы[[#This Row],[классификатор]],Помочни!H:I,2,0)</f>
        <v>АХО</v>
      </c>
      <c r="P106" s="125">
        <f t="shared" si="8"/>
        <v>1.3301850624124908E-4</v>
      </c>
      <c r="Q106" s="126">
        <f t="shared" si="9"/>
        <v>9.116202019309968E-5</v>
      </c>
      <c r="R106" s="127">
        <f t="shared" si="10"/>
        <v>8.736139909280647E-5</v>
      </c>
      <c r="S106" s="143" t="s">
        <v>368</v>
      </c>
      <c r="T106" s="143" t="s">
        <v>368</v>
      </c>
      <c r="U106" s="89"/>
      <c r="V106" s="89" t="str">
        <f>IF(
    доп_часы[[#This Row],[опимс укр]]="",
    IF(
        IFERROR(
            MATCH(SUBSTITUTE(доп_часы[[#This Row],[классификатор]],",","."),классификатор,0),
            0
        ),
        LOWER(TRIM(доп_часы[[#This Row],[проект]])) &amp; "_" &amp; "9999",
        LOWER(TRIM(доп_часы[[#This Row],[проект]])) &amp; "_" &amp; "9998"
    ),
    LOWER(TRIM(доп_часы[[#This Row],[проект]])) &amp; "_" &amp; LOWER(TRIM(доп_часы[[#This Row],[опимс укр]]))
)</f>
        <v>кс-7 сивакинская_9998</v>
      </c>
      <c r="W106" s="98" t="e">
        <f>VLOOKUP(доп_часы[[#This Row],[опимс укр]],Помочни!J:K,2,0)</f>
        <v>#N/A</v>
      </c>
      <c r="X106" s="88" t="s">
        <v>350</v>
      </c>
      <c r="Y106" s="88" t="s">
        <v>351</v>
      </c>
      <c r="Z106" s="88"/>
      <c r="AA106" s="91"/>
    </row>
    <row r="107" spans="1:27" s="4" customFormat="1">
      <c r="A107" s="82">
        <v>44409</v>
      </c>
      <c r="B107" s="84" t="str">
        <f t="shared" si="6"/>
        <v>КС-7 Сивакинская</v>
      </c>
      <c r="C107" s="84" t="s">
        <v>117</v>
      </c>
      <c r="D107" s="83" t="s">
        <v>117</v>
      </c>
      <c r="E107" s="83" t="str">
        <f t="shared" si="7"/>
        <v>велесстрой-монтаж</v>
      </c>
      <c r="F107" s="89" t="s">
        <v>17</v>
      </c>
      <c r="G107" s="84" t="s">
        <v>276</v>
      </c>
      <c r="H107" s="84"/>
      <c r="I107" s="84"/>
      <c r="J107" s="7" t="s">
        <v>187</v>
      </c>
      <c r="K107" s="85"/>
      <c r="L107" s="86">
        <v>44</v>
      </c>
      <c r="M107" s="87">
        <v>31856.879999999997</v>
      </c>
      <c r="N107" s="88"/>
      <c r="O107" s="88" t="str">
        <f>VLOOKUP(доп_часы[[#This Row],[классификатор]],Помочни!H:I,2,0)</f>
        <v>АХО</v>
      </c>
      <c r="P107" s="125">
        <f t="shared" si="8"/>
        <v>9.1450223040858745E-5</v>
      </c>
      <c r="Q107" s="126">
        <f t="shared" si="9"/>
        <v>6.267388888275603E-5</v>
      </c>
      <c r="R107" s="127">
        <f t="shared" si="10"/>
        <v>6.0060961876304447E-5</v>
      </c>
      <c r="S107" s="143" t="s">
        <v>368</v>
      </c>
      <c r="T107" s="143" t="s">
        <v>368</v>
      </c>
      <c r="U107" s="89"/>
      <c r="V107" s="89" t="str">
        <f>IF(
    доп_часы[[#This Row],[опимс укр]]="",
    IF(
        IFERROR(
            MATCH(SUBSTITUTE(доп_часы[[#This Row],[классификатор]],",","."),классификатор,0),
            0
        ),
        LOWER(TRIM(доп_часы[[#This Row],[проект]])) &amp; "_" &amp; "9999",
        LOWER(TRIM(доп_часы[[#This Row],[проект]])) &amp; "_" &amp; "9998"
    ),
    LOWER(TRIM(доп_часы[[#This Row],[проект]])) &amp; "_" &amp; LOWER(TRIM(доп_часы[[#This Row],[опимс укр]]))
)</f>
        <v>кс-7 сивакинская_9998</v>
      </c>
      <c r="W107" s="98" t="e">
        <f>VLOOKUP(доп_часы[[#This Row],[опимс укр]],Помочни!J:K,2,0)</f>
        <v>#N/A</v>
      </c>
      <c r="X107" s="88" t="s">
        <v>350</v>
      </c>
      <c r="Y107" s="88" t="s">
        <v>351</v>
      </c>
      <c r="Z107" s="88"/>
      <c r="AA107" s="91"/>
    </row>
    <row r="108" spans="1:27" s="4" customFormat="1">
      <c r="A108" s="82">
        <v>44409</v>
      </c>
      <c r="B108" s="84" t="str">
        <f t="shared" si="6"/>
        <v>КС-7 Сивакинская</v>
      </c>
      <c r="C108" s="84" t="s">
        <v>117</v>
      </c>
      <c r="D108" s="83" t="s">
        <v>117</v>
      </c>
      <c r="E108" s="83" t="str">
        <f t="shared" si="7"/>
        <v>велесстрой-монтаж</v>
      </c>
      <c r="F108" s="89" t="s">
        <v>17</v>
      </c>
      <c r="G108" s="84" t="s">
        <v>277</v>
      </c>
      <c r="H108" s="84"/>
      <c r="I108" s="84"/>
      <c r="J108" s="7" t="s">
        <v>187</v>
      </c>
      <c r="K108" s="85"/>
      <c r="L108" s="86">
        <v>130</v>
      </c>
      <c r="M108" s="87">
        <v>94122.6</v>
      </c>
      <c r="N108" s="88"/>
      <c r="O108" s="88" t="str">
        <f>VLOOKUP(доп_часы[[#This Row],[классификатор]],Помочни!H:I,2,0)</f>
        <v>АХО</v>
      </c>
      <c r="P108" s="125">
        <f t="shared" si="8"/>
        <v>2.7019384080253719E-4</v>
      </c>
      <c r="Q108" s="126">
        <f t="shared" si="9"/>
        <v>1.8517285351723372E-4</v>
      </c>
      <c r="R108" s="127">
        <f t="shared" si="10"/>
        <v>1.7745284190726315E-4</v>
      </c>
      <c r="S108" s="143" t="s">
        <v>368</v>
      </c>
      <c r="T108" s="143" t="s">
        <v>368</v>
      </c>
      <c r="U108" s="89"/>
      <c r="V108" s="89" t="str">
        <f>IF(
    доп_часы[[#This Row],[опимс укр]]="",
    IF(
        IFERROR(
            MATCH(SUBSTITUTE(доп_часы[[#This Row],[классификатор]],",","."),классификатор,0),
            0
        ),
        LOWER(TRIM(доп_часы[[#This Row],[проект]])) &amp; "_" &amp; "9999",
        LOWER(TRIM(доп_часы[[#This Row],[проект]])) &amp; "_" &amp; "9998"
    ),
    LOWER(TRIM(доп_часы[[#This Row],[проект]])) &amp; "_" &amp; LOWER(TRIM(доп_часы[[#This Row],[опимс укр]]))
)</f>
        <v>кс-7 сивакинская_9998</v>
      </c>
      <c r="W108" s="98" t="e">
        <f>VLOOKUP(доп_часы[[#This Row],[опимс укр]],Помочни!J:K,2,0)</f>
        <v>#N/A</v>
      </c>
      <c r="X108" s="88" t="s">
        <v>350</v>
      </c>
      <c r="Y108" s="88" t="s">
        <v>351</v>
      </c>
      <c r="Z108" s="88"/>
      <c r="AA108" s="91"/>
    </row>
    <row r="109" spans="1:27" s="4" customFormat="1">
      <c r="A109" s="82">
        <v>44409</v>
      </c>
      <c r="B109" s="84" t="str">
        <f t="shared" si="6"/>
        <v>КС-7 Сивакинская</v>
      </c>
      <c r="C109" s="84" t="s">
        <v>117</v>
      </c>
      <c r="D109" s="83" t="s">
        <v>117</v>
      </c>
      <c r="E109" s="83" t="str">
        <f t="shared" si="7"/>
        <v>велесстрой-монтаж</v>
      </c>
      <c r="F109" s="89" t="s">
        <v>17</v>
      </c>
      <c r="G109" s="84" t="s">
        <v>278</v>
      </c>
      <c r="H109" s="84"/>
      <c r="I109" s="84"/>
      <c r="J109" s="7" t="s">
        <v>281</v>
      </c>
      <c r="K109" s="85"/>
      <c r="L109" s="86">
        <v>72</v>
      </c>
      <c r="M109" s="87">
        <v>50247.360000000001</v>
      </c>
      <c r="N109" s="88"/>
      <c r="O109" s="88" t="str">
        <f>VLOOKUP(доп_часы[[#This Row],[классификатор]],Помочни!H:I,2,0)</f>
        <v>АХО</v>
      </c>
      <c r="P109" s="125">
        <f t="shared" si="8"/>
        <v>1.4964581952140523E-4</v>
      </c>
      <c r="Q109" s="126">
        <f t="shared" si="9"/>
        <v>1.0255727271723714E-4</v>
      </c>
      <c r="R109" s="127">
        <f t="shared" si="10"/>
        <v>9.8281573979407274E-5</v>
      </c>
      <c r="S109" s="143" t="s">
        <v>368</v>
      </c>
      <c r="T109" s="143" t="s">
        <v>368</v>
      </c>
      <c r="U109" s="89"/>
      <c r="V109" s="89" t="str">
        <f>IF(
    доп_часы[[#This Row],[опимс укр]]="",
    IF(
        IFERROR(
            MATCH(SUBSTITUTE(доп_часы[[#This Row],[классификатор]],",","."),классификатор,0),
            0
        ),
        LOWER(TRIM(доп_часы[[#This Row],[проект]])) &amp; "_" &amp; "9999",
        LOWER(TRIM(доп_часы[[#This Row],[проект]])) &amp; "_" &amp; "9998"
    ),
    LOWER(TRIM(доп_часы[[#This Row],[проект]])) &amp; "_" &amp; LOWER(TRIM(доп_часы[[#This Row],[опимс укр]]))
)</f>
        <v>кс-7 сивакинская_9998</v>
      </c>
      <c r="W109" s="98" t="e">
        <f>VLOOKUP(доп_часы[[#This Row],[опимс укр]],Помочни!J:K,2,0)</f>
        <v>#N/A</v>
      </c>
      <c r="X109" s="88" t="s">
        <v>350</v>
      </c>
      <c r="Y109" s="88" t="s">
        <v>351</v>
      </c>
      <c r="Z109" s="88"/>
      <c r="AA109" s="91"/>
    </row>
    <row r="110" spans="1:27" s="4" customFormat="1">
      <c r="A110" s="82">
        <v>44409</v>
      </c>
      <c r="B110" s="84" t="str">
        <f t="shared" si="6"/>
        <v>КС-7 Сивакинская</v>
      </c>
      <c r="C110" s="84" t="s">
        <v>117</v>
      </c>
      <c r="D110" s="83" t="s">
        <v>117</v>
      </c>
      <c r="E110" s="83" t="str">
        <f t="shared" si="7"/>
        <v>велесстрой-монтаж</v>
      </c>
      <c r="F110" s="89" t="s">
        <v>17</v>
      </c>
      <c r="G110" s="84" t="s">
        <v>279</v>
      </c>
      <c r="H110" s="84"/>
      <c r="I110" s="84"/>
      <c r="J110" s="7" t="s">
        <v>199</v>
      </c>
      <c r="K110" s="85"/>
      <c r="L110" s="86">
        <v>20</v>
      </c>
      <c r="M110" s="87">
        <v>11466.800000000001</v>
      </c>
      <c r="N110" s="88"/>
      <c r="O110" s="88" t="str">
        <f>VLOOKUP(доп_часы[[#This Row],[классификатор]],Помочни!H:I,2,0)</f>
        <v>АХО</v>
      </c>
      <c r="P110" s="125">
        <f t="shared" si="8"/>
        <v>4.1568283200390336E-5</v>
      </c>
      <c r="Q110" s="126">
        <f t="shared" si="9"/>
        <v>2.848813131034365E-5</v>
      </c>
      <c r="R110" s="127">
        <f t="shared" si="10"/>
        <v>2.7300437216502023E-5</v>
      </c>
      <c r="S110" s="143" t="s">
        <v>368</v>
      </c>
      <c r="T110" s="143" t="s">
        <v>368</v>
      </c>
      <c r="U110" s="89"/>
      <c r="V110" s="89" t="str">
        <f>IF(
    доп_часы[[#This Row],[опимс укр]]="",
    IF(
        IFERROR(
            MATCH(SUBSTITUTE(доп_часы[[#This Row],[классификатор]],",","."),классификатор,0),
            0
        ),
        LOWER(TRIM(доп_часы[[#This Row],[проект]])) &amp; "_" &amp; "9999",
        LOWER(TRIM(доп_часы[[#This Row],[проект]])) &amp; "_" &amp; "9998"
    ),
    LOWER(TRIM(доп_часы[[#This Row],[проект]])) &amp; "_" &amp; LOWER(TRIM(доп_часы[[#This Row],[опимс укр]]))
)</f>
        <v>кс-7 сивакинская_9998</v>
      </c>
      <c r="W110" s="98" t="e">
        <f>VLOOKUP(доп_часы[[#This Row],[опимс укр]],Помочни!J:K,2,0)</f>
        <v>#N/A</v>
      </c>
      <c r="X110" s="88" t="s">
        <v>350</v>
      </c>
      <c r="Y110" s="88" t="s">
        <v>351</v>
      </c>
      <c r="Z110" s="88"/>
      <c r="AA110" s="91"/>
    </row>
    <row r="111" spans="1:27" s="4" customFormat="1">
      <c r="A111" s="82">
        <v>44409</v>
      </c>
      <c r="B111" s="84" t="str">
        <f t="shared" si="6"/>
        <v>КС-7 Сивакинская</v>
      </c>
      <c r="C111" s="84" t="s">
        <v>117</v>
      </c>
      <c r="D111" s="83" t="s">
        <v>117</v>
      </c>
      <c r="E111" s="83" t="str">
        <f t="shared" si="7"/>
        <v>велесстрой-монтаж</v>
      </c>
      <c r="F111" s="89" t="s">
        <v>17</v>
      </c>
      <c r="G111" s="84" t="s">
        <v>280</v>
      </c>
      <c r="H111" s="84"/>
      <c r="I111" s="84"/>
      <c r="J111" s="7" t="s">
        <v>187</v>
      </c>
      <c r="K111" s="85"/>
      <c r="L111" s="86">
        <v>10</v>
      </c>
      <c r="M111" s="87">
        <v>7240.2000000000007</v>
      </c>
      <c r="N111" s="88"/>
      <c r="O111" s="88" t="str">
        <f>VLOOKUP(доп_часы[[#This Row],[классификатор]],Помочни!H:I,2,0)</f>
        <v>АХО</v>
      </c>
      <c r="P111" s="125">
        <f t="shared" si="8"/>
        <v>2.0784141600195168E-5</v>
      </c>
      <c r="Q111" s="126">
        <f t="shared" si="9"/>
        <v>1.4244065655171825E-5</v>
      </c>
      <c r="R111" s="127">
        <f t="shared" si="10"/>
        <v>1.3650218608251011E-5</v>
      </c>
      <c r="S111" s="143" t="s">
        <v>368</v>
      </c>
      <c r="T111" s="143" t="s">
        <v>368</v>
      </c>
      <c r="U111" s="89"/>
      <c r="V111" s="89" t="str">
        <f>IF(
    доп_часы[[#This Row],[опимс укр]]="",
    IF(
        IFERROR(
            MATCH(SUBSTITUTE(доп_часы[[#This Row],[классификатор]],",","."),классификатор,0),
            0
        ),
        LOWER(TRIM(доп_часы[[#This Row],[проект]])) &amp; "_" &amp; "9999",
        LOWER(TRIM(доп_часы[[#This Row],[проект]])) &amp; "_" &amp; "9998"
    ),
    LOWER(TRIM(доп_часы[[#This Row],[проект]])) &amp; "_" &amp; LOWER(TRIM(доп_часы[[#This Row],[опимс укр]]))
)</f>
        <v>кс-7 сивакинская_9998</v>
      </c>
      <c r="W111" s="98" t="e">
        <f>VLOOKUP(доп_часы[[#This Row],[опимс укр]],Помочни!J:K,2,0)</f>
        <v>#N/A</v>
      </c>
      <c r="X111" s="88" t="s">
        <v>350</v>
      </c>
      <c r="Y111" s="88" t="s">
        <v>351</v>
      </c>
      <c r="Z111" s="88"/>
      <c r="AA111" s="91"/>
    </row>
    <row r="112" spans="1:27" s="4" customFormat="1">
      <c r="A112" s="82">
        <v>44409</v>
      </c>
      <c r="B112" s="84" t="str">
        <f t="shared" si="6"/>
        <v>КС-7 Сивакинская</v>
      </c>
      <c r="C112" s="84" t="s">
        <v>117</v>
      </c>
      <c r="D112" s="83" t="s">
        <v>117</v>
      </c>
      <c r="E112" s="83" t="str">
        <f t="shared" si="7"/>
        <v>велесстрой-монтаж</v>
      </c>
      <c r="F112" s="89" t="s">
        <v>18</v>
      </c>
      <c r="G112" s="84" t="s">
        <v>257</v>
      </c>
      <c r="H112" s="84"/>
      <c r="I112" s="84"/>
      <c r="J112" s="7" t="s">
        <v>187</v>
      </c>
      <c r="K112" s="85"/>
      <c r="L112" s="86">
        <v>390</v>
      </c>
      <c r="M112" s="87">
        <v>282367.8</v>
      </c>
      <c r="N112" s="88"/>
      <c r="O112" s="88" t="str">
        <f>VLOOKUP(доп_часы[[#This Row],[классификатор]],Помочни!H:I,2,0)</f>
        <v>Энергетики</v>
      </c>
      <c r="P112" s="125">
        <f t="shared" si="8"/>
        <v>8.1058152240761163E-4</v>
      </c>
      <c r="Q112" s="126">
        <f t="shared" si="9"/>
        <v>5.5551856055170116E-4</v>
      </c>
      <c r="R112" s="127">
        <f t="shared" si="10"/>
        <v>5.3235852572178948E-4</v>
      </c>
      <c r="S112" s="143" t="s">
        <v>372</v>
      </c>
      <c r="T112" s="143" t="s">
        <v>372</v>
      </c>
      <c r="U112" s="89"/>
      <c r="V112" s="89" t="str">
        <f>IF(
    доп_часы[[#This Row],[опимс укр]]="",
    IF(
        IFERROR(
            MATCH(SUBSTITUTE(доп_часы[[#This Row],[классификатор]],",","."),классификатор,0),
            0
        ),
        LOWER(TRIM(доп_часы[[#This Row],[проект]])) &amp; "_" &amp; "9999",
        LOWER(TRIM(доп_часы[[#This Row],[проект]])) &amp; "_" &amp; "9998"
    ),
    LOWER(TRIM(доп_часы[[#This Row],[проект]])) &amp; "_" &amp; LOWER(TRIM(доп_часы[[#This Row],[опимс укр]]))
)</f>
        <v>кс-7 сивакинская_9998</v>
      </c>
      <c r="W112" s="98" t="e">
        <f>VLOOKUP(доп_часы[[#This Row],[опимс укр]],Помочни!J:K,2,0)</f>
        <v>#N/A</v>
      </c>
      <c r="X112" s="88" t="s">
        <v>350</v>
      </c>
      <c r="Y112" s="88" t="s">
        <v>351</v>
      </c>
      <c r="Z112" s="88"/>
      <c r="AA112" s="91"/>
    </row>
    <row r="113" spans="1:27" s="4" customFormat="1">
      <c r="A113" s="72">
        <v>44409</v>
      </c>
      <c r="B113" s="75" t="str">
        <f t="shared" si="6"/>
        <v>КС-7 Сивакинская</v>
      </c>
      <c r="C113" s="75" t="s">
        <v>117</v>
      </c>
      <c r="D113" s="74" t="s">
        <v>117</v>
      </c>
      <c r="E113" s="74" t="str">
        <f t="shared" si="7"/>
        <v>велесстрой-монтаж</v>
      </c>
      <c r="F113" s="79" t="s">
        <v>89</v>
      </c>
      <c r="G113" s="75"/>
      <c r="H113" s="75"/>
      <c r="I113" s="75"/>
      <c r="J113" s="73"/>
      <c r="K113" s="102"/>
      <c r="L113" s="77">
        <f>7555.22-SUM(L93:L112)</f>
        <v>5939.22</v>
      </c>
      <c r="M113" s="78">
        <f>5388964.64-SUM(M93:M112)</f>
        <v>4252473.1999999993</v>
      </c>
      <c r="N113" s="51"/>
      <c r="O113" s="51" t="str">
        <f>VLOOKUP(доп_часы[[#This Row],[классификатор]],Помочни!H:I,2,0)</f>
        <v>ОСНОВНЫЕ ПРОЕКТНЫЕ РАБОТЫ (норматив)</v>
      </c>
      <c r="P113" s="139">
        <f>L113/$P$3</f>
        <v>1.2344158947471116E-2</v>
      </c>
      <c r="Q113" s="140"/>
      <c r="R113" s="140"/>
      <c r="S113" s="144"/>
      <c r="T113" s="144"/>
      <c r="U113" s="79"/>
      <c r="V113" s="79"/>
      <c r="W113" s="101" t="e">
        <f>VLOOKUP(доп_часы[[#This Row],[опимс укр]],Помочни!J:K,2,0)</f>
        <v>#N/A</v>
      </c>
      <c r="X113" s="51"/>
      <c r="Y113" s="51"/>
      <c r="Z113" s="51"/>
      <c r="AA113" s="80"/>
    </row>
    <row r="114" spans="1:27" s="4" customFormat="1">
      <c r="A114" s="72">
        <v>44409</v>
      </c>
      <c r="B114" s="75" t="str">
        <f t="shared" si="6"/>
        <v>КС-7 Сивакинская</v>
      </c>
      <c r="C114" s="75" t="s">
        <v>117</v>
      </c>
      <c r="D114" s="74" t="s">
        <v>117</v>
      </c>
      <c r="E114" s="74" t="str">
        <f t="shared" si="7"/>
        <v>велесстрой-монтаж</v>
      </c>
      <c r="F114" s="79" t="s">
        <v>90</v>
      </c>
      <c r="G114" s="75"/>
      <c r="H114" s="75"/>
      <c r="I114" s="75"/>
      <c r="J114" s="73"/>
      <c r="K114" s="102"/>
      <c r="L114" s="77">
        <f>7604-SUM(L93:L112)</f>
        <v>5988</v>
      </c>
      <c r="M114" s="78">
        <f>6040496.86-SUM(M93:M112)</f>
        <v>4904005.42</v>
      </c>
      <c r="N114" s="51"/>
      <c r="O114" s="51" t="str">
        <f>VLOOKUP(доп_часы[[#This Row],[классификатор]],Помочни!H:I,2,0)</f>
        <v>ОСНОВНЫЕ ПРОЕКТНЫЕ РАБОТЫ (карнет)</v>
      </c>
      <c r="P114" s="139"/>
      <c r="Q114" s="140">
        <f>L114/$Q$3</f>
        <v>8.5293465143168878E-3</v>
      </c>
      <c r="R114" s="140">
        <f>L114/$R$3</f>
        <v>8.1737509026207061E-3</v>
      </c>
      <c r="S114" s="144"/>
      <c r="T114" s="144"/>
      <c r="U114" s="79"/>
      <c r="V114" s="79"/>
      <c r="W114" s="101" t="e">
        <f>VLOOKUP(доп_часы[[#This Row],[опимс укр]],Помочни!J:K,2,0)</f>
        <v>#N/A</v>
      </c>
      <c r="X114" s="51"/>
      <c r="Y114" s="51"/>
      <c r="Z114" s="51"/>
      <c r="AA114" s="80"/>
    </row>
    <row r="115" spans="1:27" s="4" customFormat="1">
      <c r="A115" s="72">
        <v>44409</v>
      </c>
      <c r="B115" s="75" t="str">
        <f t="shared" si="6"/>
        <v>КС-7 Сивакинская</v>
      </c>
      <c r="C115" s="75" t="str">
        <f t="shared" si="11"/>
        <v>КС-7 Сивакинская</v>
      </c>
      <c r="D115" s="74" t="s">
        <v>196</v>
      </c>
      <c r="E115" s="74" t="str">
        <f t="shared" si="7"/>
        <v>велесстрой-монтаж</v>
      </c>
      <c r="F115" s="79" t="s">
        <v>89</v>
      </c>
      <c r="G115" s="75"/>
      <c r="H115" s="75"/>
      <c r="I115" s="75"/>
      <c r="J115" s="73"/>
      <c r="K115" s="102"/>
      <c r="L115" s="77">
        <f>1693.61-SUM(L89:L92)</f>
        <v>406.6099999999999</v>
      </c>
      <c r="M115" s="78">
        <f>1190046.06-SUM(M89:M92)</f>
        <v>294395.52000000014</v>
      </c>
      <c r="N115" s="51"/>
      <c r="O115" s="51" t="str">
        <f>VLOOKUP(доп_часы[[#This Row],[классификатор]],Помочни!H:I,2,0)</f>
        <v>ОСНОВНЫЕ ПРОЕКТНЫЕ РАБОТЫ (норматив)</v>
      </c>
      <c r="P115" s="139">
        <f>L115/$P$3</f>
        <v>8.4510398160553551E-4</v>
      </c>
      <c r="Q115" s="140"/>
      <c r="R115" s="140"/>
      <c r="S115" s="144"/>
      <c r="T115" s="144"/>
      <c r="U115" s="79"/>
      <c r="V115" s="79"/>
      <c r="W115" s="101" t="e">
        <f>VLOOKUP(доп_часы[[#This Row],[опимс укр]],Помочни!J:K,2,0)</f>
        <v>#N/A</v>
      </c>
      <c r="X115" s="51"/>
      <c r="Y115" s="51"/>
      <c r="Z115" s="51"/>
      <c r="AA115" s="80"/>
    </row>
    <row r="116" spans="1:27" s="4" customFormat="1">
      <c r="A116" s="72">
        <v>44409</v>
      </c>
      <c r="B116" s="75" t="str">
        <f t="shared" si="6"/>
        <v>КС-7 Сивакинская</v>
      </c>
      <c r="C116" s="75" t="str">
        <f t="shared" si="11"/>
        <v>КС-7 Сивакинская</v>
      </c>
      <c r="D116" s="74" t="s">
        <v>196</v>
      </c>
      <c r="E116" s="74" t="str">
        <f t="shared" si="7"/>
        <v>велесстрой-монтаж</v>
      </c>
      <c r="F116" s="79" t="s">
        <v>90</v>
      </c>
      <c r="G116" s="75"/>
      <c r="H116" s="75"/>
      <c r="I116" s="75"/>
      <c r="J116" s="73"/>
      <c r="K116" s="102"/>
      <c r="L116" s="77">
        <f>1633-SUM(L89:L92)</f>
        <v>346</v>
      </c>
      <c r="M116" s="78">
        <f>1277292.59-SUM(M89:M92)</f>
        <v>381642.05000000016</v>
      </c>
      <c r="N116" s="51"/>
      <c r="O116" s="51" t="str">
        <f>VLOOKUP(доп_часы[[#This Row],[классификатор]],Помочни!H:I,2,0)</f>
        <v>ОСНОВНЫЕ ПРОЕКТНЫЕ РАБОТЫ (карнет)</v>
      </c>
      <c r="P116" s="139"/>
      <c r="Q116" s="140">
        <f>L116/$Q$3</f>
        <v>4.9284467166894517E-4</v>
      </c>
      <c r="R116" s="140">
        <f>L116/$R$3</f>
        <v>4.72297563845485E-4</v>
      </c>
      <c r="S116" s="144"/>
      <c r="T116" s="144"/>
      <c r="U116" s="79"/>
      <c r="V116" s="79"/>
      <c r="W116" s="101" t="e">
        <f>VLOOKUP(доп_часы[[#This Row],[опимс укр]],Помочни!J:K,2,0)</f>
        <v>#N/A</v>
      </c>
      <c r="X116" s="51"/>
      <c r="Y116" s="51"/>
      <c r="Z116" s="51"/>
      <c r="AA116" s="80"/>
    </row>
    <row r="117" spans="1:27">
      <c r="A117" s="82">
        <v>44440</v>
      </c>
      <c r="B117" s="84" t="str">
        <f t="shared" si="6"/>
        <v>КС-7 Сивакинская</v>
      </c>
      <c r="C117" s="84" t="s">
        <v>117</v>
      </c>
      <c r="D117" s="83" t="s">
        <v>117</v>
      </c>
      <c r="E117" s="83" t="str">
        <f t="shared" si="7"/>
        <v>велесстрой-монтаж</v>
      </c>
      <c r="F117" s="89" t="s">
        <v>17</v>
      </c>
      <c r="G117" s="84" t="s">
        <v>283</v>
      </c>
      <c r="H117" s="84"/>
      <c r="I117" s="84"/>
      <c r="J117" s="7" t="s">
        <v>187</v>
      </c>
      <c r="K117" s="103"/>
      <c r="L117" s="86">
        <v>81</v>
      </c>
      <c r="M117" s="87">
        <v>58645.619999999995</v>
      </c>
      <c r="N117" s="88"/>
      <c r="O117" s="88" t="str">
        <f>VLOOKUP(доп_часы[[#This Row],[классификатор]],Помочни!H:I,2,0)</f>
        <v>АХО</v>
      </c>
      <c r="P117" s="125">
        <f t="shared" si="8"/>
        <v>1.6835154696158086E-4</v>
      </c>
      <c r="Q117" s="126">
        <f t="shared" si="9"/>
        <v>1.1537693180689178E-4</v>
      </c>
      <c r="R117" s="127">
        <f t="shared" si="10"/>
        <v>1.105667707268332E-4</v>
      </c>
      <c r="S117" s="143" t="s">
        <v>368</v>
      </c>
      <c r="T117" s="143" t="s">
        <v>368</v>
      </c>
      <c r="U117" s="89"/>
      <c r="V117" s="89" t="str">
        <f>IF(
    доп_часы[[#This Row],[опимс укр]]="",
    IF(
        IFERROR(
            MATCH(SUBSTITUTE(доп_часы[[#This Row],[классификатор]],",","."),классификатор,0),
            0
        ),
        LOWER(TRIM(доп_часы[[#This Row],[проект]])) &amp; "_" &amp; "9999",
        LOWER(TRIM(доп_часы[[#This Row],[проект]])) &amp; "_" &amp; "9998"
    ),
    LOWER(TRIM(доп_часы[[#This Row],[проект]])) &amp; "_" &amp; LOWER(TRIM(доп_часы[[#This Row],[опимс укр]]))
)</f>
        <v>кс-7 сивакинская_9998</v>
      </c>
      <c r="W117" s="98" t="e">
        <f>VLOOKUP(доп_часы[[#This Row],[опимс укр]],Помочни!J:K,2,0)</f>
        <v>#N/A</v>
      </c>
      <c r="X117" s="88" t="s">
        <v>350</v>
      </c>
      <c r="Y117" s="88" t="s">
        <v>351</v>
      </c>
      <c r="Z117" s="88"/>
      <c r="AA117" s="91"/>
    </row>
    <row r="118" spans="1:27">
      <c r="A118" s="82">
        <v>44440</v>
      </c>
      <c r="B118" s="84" t="str">
        <f t="shared" si="6"/>
        <v>КС-7 Сивакинская</v>
      </c>
      <c r="C118" s="84" t="s">
        <v>117</v>
      </c>
      <c r="D118" s="83" t="s">
        <v>117</v>
      </c>
      <c r="E118" s="83" t="str">
        <f t="shared" si="7"/>
        <v>велесстрой-монтаж</v>
      </c>
      <c r="F118" s="89" t="s">
        <v>17</v>
      </c>
      <c r="G118" s="84" t="s">
        <v>284</v>
      </c>
      <c r="H118" s="84"/>
      <c r="I118" s="84"/>
      <c r="J118" s="7" t="s">
        <v>187</v>
      </c>
      <c r="K118" s="103"/>
      <c r="L118" s="86">
        <v>226</v>
      </c>
      <c r="M118" s="87">
        <v>163628.52000000002</v>
      </c>
      <c r="N118" s="88"/>
      <c r="O118" s="88" t="str">
        <f>VLOOKUP(доп_часы[[#This Row],[классификатор]],Помочни!H:I,2,0)</f>
        <v>АХО</v>
      </c>
      <c r="P118" s="125">
        <f t="shared" si="8"/>
        <v>4.6972160016441083E-4</v>
      </c>
      <c r="Q118" s="126">
        <f t="shared" si="9"/>
        <v>3.2191588380688324E-4</v>
      </c>
      <c r="R118" s="127">
        <f t="shared" si="10"/>
        <v>3.0849494054647288E-4</v>
      </c>
      <c r="S118" s="143" t="s">
        <v>368</v>
      </c>
      <c r="T118" s="143" t="s">
        <v>368</v>
      </c>
      <c r="U118" s="89"/>
      <c r="V118" s="89" t="str">
        <f>IF(
    доп_часы[[#This Row],[опимс укр]]="",
    IF(
        IFERROR(
            MATCH(SUBSTITUTE(доп_часы[[#This Row],[классификатор]],",","."),классификатор,0),
            0
        ),
        LOWER(TRIM(доп_часы[[#This Row],[проект]])) &amp; "_" &amp; "9999",
        LOWER(TRIM(доп_часы[[#This Row],[проект]])) &amp; "_" &amp; "9998"
    ),
    LOWER(TRIM(доп_часы[[#This Row],[проект]])) &amp; "_" &amp; LOWER(TRIM(доп_часы[[#This Row],[опимс укр]]))
)</f>
        <v>кс-7 сивакинская_9998</v>
      </c>
      <c r="W118" s="98" t="e">
        <f>VLOOKUP(доп_часы[[#This Row],[опимс укр]],Помочни!J:K,2,0)</f>
        <v>#N/A</v>
      </c>
      <c r="X118" s="88" t="s">
        <v>350</v>
      </c>
      <c r="Y118" s="88" t="s">
        <v>351</v>
      </c>
      <c r="Z118" s="88"/>
      <c r="AA118" s="91"/>
    </row>
    <row r="119" spans="1:27">
      <c r="A119" s="82">
        <v>44440</v>
      </c>
      <c r="B119" s="84" t="str">
        <f t="shared" si="6"/>
        <v>КС-7 Сивакинская</v>
      </c>
      <c r="C119" s="84" t="s">
        <v>117</v>
      </c>
      <c r="D119" s="83" t="s">
        <v>117</v>
      </c>
      <c r="E119" s="83" t="str">
        <f t="shared" si="7"/>
        <v>велесстрой-монтаж</v>
      </c>
      <c r="F119" s="89" t="s">
        <v>17</v>
      </c>
      <c r="G119" s="84" t="s">
        <v>285</v>
      </c>
      <c r="H119" s="84"/>
      <c r="I119" s="84"/>
      <c r="J119" s="7" t="s">
        <v>187</v>
      </c>
      <c r="K119" s="103"/>
      <c r="L119" s="86">
        <v>12</v>
      </c>
      <c r="M119" s="87">
        <v>8688.24</v>
      </c>
      <c r="N119" s="88"/>
      <c r="O119" s="88" t="str">
        <f>VLOOKUP(доп_часы[[#This Row],[классификатор]],Помочни!H:I,2,0)</f>
        <v>АХО</v>
      </c>
      <c r="P119" s="125">
        <f t="shared" si="8"/>
        <v>2.4940969920234201E-5</v>
      </c>
      <c r="Q119" s="126">
        <f t="shared" si="9"/>
        <v>1.709287878620619E-5</v>
      </c>
      <c r="R119" s="127">
        <f t="shared" si="10"/>
        <v>1.6380262329901212E-5</v>
      </c>
      <c r="S119" s="143" t="s">
        <v>368</v>
      </c>
      <c r="T119" s="143" t="s">
        <v>368</v>
      </c>
      <c r="U119" s="89"/>
      <c r="V119" s="89" t="str">
        <f>IF(
    доп_часы[[#This Row],[опимс укр]]="",
    IF(
        IFERROR(
            MATCH(SUBSTITUTE(доп_часы[[#This Row],[классификатор]],",","."),классификатор,0),
            0
        ),
        LOWER(TRIM(доп_часы[[#This Row],[проект]])) &amp; "_" &amp; "9999",
        LOWER(TRIM(доп_часы[[#This Row],[проект]])) &amp; "_" &amp; "9998"
    ),
    LOWER(TRIM(доп_часы[[#This Row],[проект]])) &amp; "_" &amp; LOWER(TRIM(доп_часы[[#This Row],[опимс укр]]))
)</f>
        <v>кс-7 сивакинская_9998</v>
      </c>
      <c r="W119" s="98" t="e">
        <f>VLOOKUP(доп_часы[[#This Row],[опимс укр]],Помочни!J:K,2,0)</f>
        <v>#N/A</v>
      </c>
      <c r="X119" s="88" t="s">
        <v>350</v>
      </c>
      <c r="Y119" s="88" t="s">
        <v>351</v>
      </c>
      <c r="Z119" s="88"/>
      <c r="AA119" s="91"/>
    </row>
    <row r="120" spans="1:27">
      <c r="A120" s="82">
        <v>44440</v>
      </c>
      <c r="B120" s="84" t="str">
        <f t="shared" si="6"/>
        <v>КС-7 Сивакинская</v>
      </c>
      <c r="C120" s="84" t="s">
        <v>117</v>
      </c>
      <c r="D120" s="83" t="s">
        <v>117</v>
      </c>
      <c r="E120" s="83" t="str">
        <f t="shared" si="7"/>
        <v>велесстрой-монтаж</v>
      </c>
      <c r="F120" s="89" t="s">
        <v>17</v>
      </c>
      <c r="G120" s="84" t="s">
        <v>286</v>
      </c>
      <c r="H120" s="84"/>
      <c r="I120" s="84"/>
      <c r="J120" s="7" t="s">
        <v>187</v>
      </c>
      <c r="K120" s="103"/>
      <c r="L120" s="86">
        <v>10</v>
      </c>
      <c r="M120" s="87">
        <v>7240.2000000000007</v>
      </c>
      <c r="N120" s="88"/>
      <c r="O120" s="88" t="str">
        <f>VLOOKUP(доп_часы[[#This Row],[классификатор]],Помочни!H:I,2,0)</f>
        <v>АХО</v>
      </c>
      <c r="P120" s="125">
        <f t="shared" si="8"/>
        <v>2.0784141600195168E-5</v>
      </c>
      <c r="Q120" s="126">
        <f t="shared" si="9"/>
        <v>1.4244065655171825E-5</v>
      </c>
      <c r="R120" s="127">
        <f t="shared" si="10"/>
        <v>1.3650218608251011E-5</v>
      </c>
      <c r="S120" s="143" t="s">
        <v>368</v>
      </c>
      <c r="T120" s="143" t="s">
        <v>368</v>
      </c>
      <c r="U120" s="89"/>
      <c r="V120" s="89" t="str">
        <f>IF(
    доп_часы[[#This Row],[опимс укр]]="",
    IF(
        IFERROR(
            MATCH(SUBSTITUTE(доп_часы[[#This Row],[классификатор]],",","."),классификатор,0),
            0
        ),
        LOWER(TRIM(доп_часы[[#This Row],[проект]])) &amp; "_" &amp; "9999",
        LOWER(TRIM(доп_часы[[#This Row],[проект]])) &amp; "_" &amp; "9998"
    ),
    LOWER(TRIM(доп_часы[[#This Row],[проект]])) &amp; "_" &amp; LOWER(TRIM(доп_часы[[#This Row],[опимс укр]]))
)</f>
        <v>кс-7 сивакинская_9998</v>
      </c>
      <c r="W120" s="98" t="e">
        <f>VLOOKUP(доп_часы[[#This Row],[опимс укр]],Помочни!J:K,2,0)</f>
        <v>#N/A</v>
      </c>
      <c r="X120" s="88" t="s">
        <v>350</v>
      </c>
      <c r="Y120" s="88" t="s">
        <v>351</v>
      </c>
      <c r="Z120" s="88"/>
      <c r="AA120" s="91"/>
    </row>
    <row r="121" spans="1:27">
      <c r="A121" s="82">
        <v>44440</v>
      </c>
      <c r="B121" s="84" t="str">
        <f t="shared" si="6"/>
        <v>КС-7 Сивакинская</v>
      </c>
      <c r="C121" s="84" t="s">
        <v>117</v>
      </c>
      <c r="D121" s="83" t="s">
        <v>117</v>
      </c>
      <c r="E121" s="83" t="str">
        <f t="shared" si="7"/>
        <v>велесстрой-монтаж</v>
      </c>
      <c r="F121" s="89" t="s">
        <v>17</v>
      </c>
      <c r="G121" s="84" t="s">
        <v>287</v>
      </c>
      <c r="H121" s="84"/>
      <c r="I121" s="84"/>
      <c r="J121" s="7" t="s">
        <v>187</v>
      </c>
      <c r="K121" s="103"/>
      <c r="L121" s="86">
        <v>40</v>
      </c>
      <c r="M121" s="87">
        <v>28960.800000000003</v>
      </c>
      <c r="N121" s="88"/>
      <c r="O121" s="88" t="str">
        <f>VLOOKUP(доп_часы[[#This Row],[классификатор]],Помочни!H:I,2,0)</f>
        <v>АХО</v>
      </c>
      <c r="P121" s="125">
        <f t="shared" si="8"/>
        <v>8.3136566400780673E-5</v>
      </c>
      <c r="Q121" s="126">
        <f t="shared" si="9"/>
        <v>5.69762626206873E-5</v>
      </c>
      <c r="R121" s="127">
        <f t="shared" si="10"/>
        <v>5.4600874433004045E-5</v>
      </c>
      <c r="S121" s="143" t="s">
        <v>368</v>
      </c>
      <c r="T121" s="143" t="s">
        <v>368</v>
      </c>
      <c r="U121" s="89"/>
      <c r="V121" s="89" t="str">
        <f>IF(
    доп_часы[[#This Row],[опимс укр]]="",
    IF(
        IFERROR(
            MATCH(SUBSTITUTE(доп_часы[[#This Row],[классификатор]],",","."),классификатор,0),
            0
        ),
        LOWER(TRIM(доп_часы[[#This Row],[проект]])) &amp; "_" &amp; "9999",
        LOWER(TRIM(доп_часы[[#This Row],[проект]])) &amp; "_" &amp; "9998"
    ),
    LOWER(TRIM(доп_часы[[#This Row],[проект]])) &amp; "_" &amp; LOWER(TRIM(доп_часы[[#This Row],[опимс укр]]))
)</f>
        <v>кс-7 сивакинская_9998</v>
      </c>
      <c r="W121" s="98" t="e">
        <f>VLOOKUP(доп_часы[[#This Row],[опимс укр]],Помочни!J:K,2,0)</f>
        <v>#N/A</v>
      </c>
      <c r="X121" s="88" t="s">
        <v>350</v>
      </c>
      <c r="Y121" s="88" t="s">
        <v>351</v>
      </c>
      <c r="Z121" s="88"/>
      <c r="AA121" s="91"/>
    </row>
    <row r="122" spans="1:27">
      <c r="A122" s="82">
        <v>44440</v>
      </c>
      <c r="B122" s="84" t="str">
        <f t="shared" si="6"/>
        <v>КС-7 Сивакинская</v>
      </c>
      <c r="C122" s="84" t="s">
        <v>117</v>
      </c>
      <c r="D122" s="83" t="s">
        <v>117</v>
      </c>
      <c r="E122" s="83" t="str">
        <f t="shared" si="7"/>
        <v>велесстрой-монтаж</v>
      </c>
      <c r="F122" s="89" t="s">
        <v>17</v>
      </c>
      <c r="G122" s="84" t="s">
        <v>288</v>
      </c>
      <c r="H122" s="84"/>
      <c r="I122" s="84"/>
      <c r="J122" s="7" t="s">
        <v>187</v>
      </c>
      <c r="K122" s="103"/>
      <c r="L122" s="86">
        <v>145</v>
      </c>
      <c r="M122" s="87">
        <v>104982.9</v>
      </c>
      <c r="N122" s="88"/>
      <c r="O122" s="88" t="str">
        <f>VLOOKUP(доп_часы[[#This Row],[классификатор]],Помочни!H:I,2,0)</f>
        <v>АХО</v>
      </c>
      <c r="P122" s="125">
        <f t="shared" si="8"/>
        <v>3.0137005320282997E-4</v>
      </c>
      <c r="Q122" s="126">
        <f t="shared" si="9"/>
        <v>2.0653895199999146E-4</v>
      </c>
      <c r="R122" s="127">
        <f t="shared" si="10"/>
        <v>1.9792816981963965E-4</v>
      </c>
      <c r="S122" s="143" t="s">
        <v>368</v>
      </c>
      <c r="T122" s="143" t="s">
        <v>368</v>
      </c>
      <c r="U122" s="89"/>
      <c r="V122" s="89" t="str">
        <f>IF(
    доп_часы[[#This Row],[опимс укр]]="",
    IF(
        IFERROR(
            MATCH(SUBSTITUTE(доп_часы[[#This Row],[классификатор]],",","."),классификатор,0),
            0
        ),
        LOWER(TRIM(доп_часы[[#This Row],[проект]])) &amp; "_" &amp; "9999",
        LOWER(TRIM(доп_часы[[#This Row],[проект]])) &amp; "_" &amp; "9998"
    ),
    LOWER(TRIM(доп_часы[[#This Row],[проект]])) &amp; "_" &amp; LOWER(TRIM(доп_часы[[#This Row],[опимс укр]]))
)</f>
        <v>кс-7 сивакинская_9998</v>
      </c>
      <c r="W122" s="98" t="e">
        <f>VLOOKUP(доп_часы[[#This Row],[опимс укр]],Помочни!J:K,2,0)</f>
        <v>#N/A</v>
      </c>
      <c r="X122" s="88" t="s">
        <v>350</v>
      </c>
      <c r="Y122" s="88" t="s">
        <v>351</v>
      </c>
      <c r="Z122" s="88"/>
      <c r="AA122" s="91"/>
    </row>
    <row r="123" spans="1:27">
      <c r="A123" s="82">
        <v>44440</v>
      </c>
      <c r="B123" s="84" t="str">
        <f t="shared" si="6"/>
        <v>КС-7 Сивакинская</v>
      </c>
      <c r="C123" s="84" t="s">
        <v>117</v>
      </c>
      <c r="D123" s="83" t="s">
        <v>117</v>
      </c>
      <c r="E123" s="83" t="str">
        <f t="shared" si="7"/>
        <v>велесстрой-монтаж</v>
      </c>
      <c r="F123" s="89" t="s">
        <v>17</v>
      </c>
      <c r="G123" s="84" t="s">
        <v>289</v>
      </c>
      <c r="H123" s="84"/>
      <c r="I123" s="84"/>
      <c r="J123" s="7" t="s">
        <v>187</v>
      </c>
      <c r="K123" s="103"/>
      <c r="L123" s="86">
        <v>52</v>
      </c>
      <c r="M123" s="87">
        <v>37649.039999999994</v>
      </c>
      <c r="N123" s="88"/>
      <c r="O123" s="88" t="str">
        <f>VLOOKUP(доп_часы[[#This Row],[классификатор]],Помочни!H:I,2,0)</f>
        <v>АХО</v>
      </c>
      <c r="P123" s="125">
        <f t="shared" si="8"/>
        <v>1.0807753632101488E-4</v>
      </c>
      <c r="Q123" s="126">
        <f t="shared" si="9"/>
        <v>7.406914140689349E-5</v>
      </c>
      <c r="R123" s="127">
        <f t="shared" si="10"/>
        <v>7.0981136762905258E-5</v>
      </c>
      <c r="S123" s="143" t="s">
        <v>368</v>
      </c>
      <c r="T123" s="143" t="s">
        <v>368</v>
      </c>
      <c r="U123" s="89"/>
      <c r="V123" s="89" t="str">
        <f>IF(
    доп_часы[[#This Row],[опимс укр]]="",
    IF(
        IFERROR(
            MATCH(SUBSTITUTE(доп_часы[[#This Row],[классификатор]],",","."),классификатор,0),
            0
        ),
        LOWER(TRIM(доп_часы[[#This Row],[проект]])) &amp; "_" &amp; "9999",
        LOWER(TRIM(доп_часы[[#This Row],[проект]])) &amp; "_" &amp; "9998"
    ),
    LOWER(TRIM(доп_часы[[#This Row],[проект]])) &amp; "_" &amp; LOWER(TRIM(доп_часы[[#This Row],[опимс укр]]))
)</f>
        <v>кс-7 сивакинская_9998</v>
      </c>
      <c r="W123" s="98" t="e">
        <f>VLOOKUP(доп_часы[[#This Row],[опимс укр]],Помочни!J:K,2,0)</f>
        <v>#N/A</v>
      </c>
      <c r="X123" s="88" t="s">
        <v>350</v>
      </c>
      <c r="Y123" s="88" t="s">
        <v>351</v>
      </c>
      <c r="Z123" s="88"/>
      <c r="AA123" s="91"/>
    </row>
    <row r="124" spans="1:27">
      <c r="A124" s="82">
        <v>44440</v>
      </c>
      <c r="B124" s="84" t="str">
        <f t="shared" si="6"/>
        <v>КС-7 Сивакинская</v>
      </c>
      <c r="C124" s="84" t="s">
        <v>117</v>
      </c>
      <c r="D124" s="83" t="s">
        <v>117</v>
      </c>
      <c r="E124" s="83" t="str">
        <f t="shared" si="7"/>
        <v>велесстрой-монтаж</v>
      </c>
      <c r="F124" s="89" t="s">
        <v>17</v>
      </c>
      <c r="G124" s="84" t="s">
        <v>290</v>
      </c>
      <c r="H124" s="84"/>
      <c r="I124" s="84"/>
      <c r="J124" s="7" t="s">
        <v>187</v>
      </c>
      <c r="K124" s="103"/>
      <c r="L124" s="86">
        <v>10</v>
      </c>
      <c r="M124" s="87">
        <v>7240.2000000000007</v>
      </c>
      <c r="N124" s="88"/>
      <c r="O124" s="88" t="str">
        <f>VLOOKUP(доп_часы[[#This Row],[классификатор]],Помочни!H:I,2,0)</f>
        <v>АХО</v>
      </c>
      <c r="P124" s="125">
        <f t="shared" si="8"/>
        <v>2.0784141600195168E-5</v>
      </c>
      <c r="Q124" s="126">
        <f t="shared" si="9"/>
        <v>1.4244065655171825E-5</v>
      </c>
      <c r="R124" s="127">
        <f t="shared" si="10"/>
        <v>1.3650218608251011E-5</v>
      </c>
      <c r="S124" s="143" t="s">
        <v>368</v>
      </c>
      <c r="T124" s="143" t="s">
        <v>368</v>
      </c>
      <c r="U124" s="89"/>
      <c r="V124" s="89" t="str">
        <f>IF(
    доп_часы[[#This Row],[опимс укр]]="",
    IF(
        IFERROR(
            MATCH(SUBSTITUTE(доп_часы[[#This Row],[классификатор]],",","."),классификатор,0),
            0
        ),
        LOWER(TRIM(доп_часы[[#This Row],[проект]])) &amp; "_" &amp; "9999",
        LOWER(TRIM(доп_часы[[#This Row],[проект]])) &amp; "_" &amp; "9998"
    ),
    LOWER(TRIM(доп_часы[[#This Row],[проект]])) &amp; "_" &amp; LOWER(TRIM(доп_часы[[#This Row],[опимс укр]]))
)</f>
        <v>кс-7 сивакинская_9998</v>
      </c>
      <c r="W124" s="98" t="e">
        <f>VLOOKUP(доп_часы[[#This Row],[опимс укр]],Помочни!J:K,2,0)</f>
        <v>#N/A</v>
      </c>
      <c r="X124" s="88" t="s">
        <v>350</v>
      </c>
      <c r="Y124" s="88" t="s">
        <v>351</v>
      </c>
      <c r="Z124" s="88"/>
      <c r="AA124" s="91"/>
    </row>
    <row r="125" spans="1:27">
      <c r="A125" s="82">
        <v>44440</v>
      </c>
      <c r="B125" s="84" t="str">
        <f t="shared" si="6"/>
        <v>КС-7 Сивакинская</v>
      </c>
      <c r="C125" s="84" t="s">
        <v>117</v>
      </c>
      <c r="D125" s="83" t="s">
        <v>117</v>
      </c>
      <c r="E125" s="83" t="str">
        <f t="shared" si="7"/>
        <v>велесстрой-монтаж</v>
      </c>
      <c r="F125" s="89" t="s">
        <v>17</v>
      </c>
      <c r="G125" s="84" t="s">
        <v>291</v>
      </c>
      <c r="H125" s="84"/>
      <c r="I125" s="84"/>
      <c r="J125" s="7" t="s">
        <v>187</v>
      </c>
      <c r="K125" s="103"/>
      <c r="L125" s="86">
        <v>280</v>
      </c>
      <c r="M125" s="87">
        <v>202725.59999999998</v>
      </c>
      <c r="N125" s="88"/>
      <c r="O125" s="88" t="str">
        <f>VLOOKUP(доп_часы[[#This Row],[классификатор]],Помочни!H:I,2,0)</f>
        <v>АХО</v>
      </c>
      <c r="P125" s="125">
        <f t="shared" si="8"/>
        <v>5.8195596480546468E-4</v>
      </c>
      <c r="Q125" s="126">
        <f t="shared" si="9"/>
        <v>3.9883383834481107E-4</v>
      </c>
      <c r="R125" s="127">
        <f t="shared" si="10"/>
        <v>3.822061210310283E-4</v>
      </c>
      <c r="S125" s="143" t="s">
        <v>368</v>
      </c>
      <c r="T125" s="143" t="s">
        <v>368</v>
      </c>
      <c r="U125" s="89"/>
      <c r="V125" s="89" t="str">
        <f>IF(
    доп_часы[[#This Row],[опимс укр]]="",
    IF(
        IFERROR(
            MATCH(SUBSTITUTE(доп_часы[[#This Row],[классификатор]],",","."),классификатор,0),
            0
        ),
        LOWER(TRIM(доп_часы[[#This Row],[проект]])) &amp; "_" &amp; "9999",
        LOWER(TRIM(доп_часы[[#This Row],[проект]])) &amp; "_" &amp; "9998"
    ),
    LOWER(TRIM(доп_часы[[#This Row],[проект]])) &amp; "_" &amp; LOWER(TRIM(доп_часы[[#This Row],[опимс укр]]))
)</f>
        <v>кс-7 сивакинская_9998</v>
      </c>
      <c r="W125" s="98" t="e">
        <f>VLOOKUP(доп_часы[[#This Row],[опимс укр]],Помочни!J:K,2,0)</f>
        <v>#N/A</v>
      </c>
      <c r="X125" s="88" t="s">
        <v>350</v>
      </c>
      <c r="Y125" s="88" t="s">
        <v>351</v>
      </c>
      <c r="Z125" s="88"/>
      <c r="AA125" s="91"/>
    </row>
    <row r="126" spans="1:27">
      <c r="A126" s="82">
        <v>44440</v>
      </c>
      <c r="B126" s="84" t="str">
        <f t="shared" si="6"/>
        <v>КС-7 Сивакинская</v>
      </c>
      <c r="C126" s="84" t="s">
        <v>117</v>
      </c>
      <c r="D126" s="83" t="s">
        <v>117</v>
      </c>
      <c r="E126" s="83" t="str">
        <f t="shared" si="7"/>
        <v>велесстрой-монтаж</v>
      </c>
      <c r="F126" s="89" t="s">
        <v>17</v>
      </c>
      <c r="G126" s="84" t="s">
        <v>292</v>
      </c>
      <c r="H126" s="84"/>
      <c r="I126" s="84"/>
      <c r="J126" s="7" t="s">
        <v>187</v>
      </c>
      <c r="K126" s="103"/>
      <c r="L126" s="86">
        <v>10</v>
      </c>
      <c r="M126" s="87">
        <v>7240.2000000000007</v>
      </c>
      <c r="N126" s="88"/>
      <c r="O126" s="88" t="str">
        <f>VLOOKUP(доп_часы[[#This Row],[классификатор]],Помочни!H:I,2,0)</f>
        <v>АХО</v>
      </c>
      <c r="P126" s="125">
        <f t="shared" si="8"/>
        <v>2.0784141600195168E-5</v>
      </c>
      <c r="Q126" s="126">
        <f t="shared" si="9"/>
        <v>1.4244065655171825E-5</v>
      </c>
      <c r="R126" s="127">
        <f t="shared" si="10"/>
        <v>1.3650218608251011E-5</v>
      </c>
      <c r="S126" s="143" t="s">
        <v>368</v>
      </c>
      <c r="T126" s="143" t="s">
        <v>368</v>
      </c>
      <c r="U126" s="89"/>
      <c r="V126" s="89" t="str">
        <f>IF(
    доп_часы[[#This Row],[опимс укр]]="",
    IF(
        IFERROR(
            MATCH(SUBSTITUTE(доп_часы[[#This Row],[классификатор]],",","."),классификатор,0),
            0
        ),
        LOWER(TRIM(доп_часы[[#This Row],[проект]])) &amp; "_" &amp; "9999",
        LOWER(TRIM(доп_часы[[#This Row],[проект]])) &amp; "_" &amp; "9998"
    ),
    LOWER(TRIM(доп_часы[[#This Row],[проект]])) &amp; "_" &amp; LOWER(TRIM(доп_часы[[#This Row],[опимс укр]]))
)</f>
        <v>кс-7 сивакинская_9998</v>
      </c>
      <c r="W126" s="98" t="e">
        <f>VLOOKUP(доп_часы[[#This Row],[опимс укр]],Помочни!J:K,2,0)</f>
        <v>#N/A</v>
      </c>
      <c r="X126" s="88" t="s">
        <v>350</v>
      </c>
      <c r="Y126" s="88" t="s">
        <v>351</v>
      </c>
      <c r="Z126" s="88"/>
      <c r="AA126" s="91"/>
    </row>
    <row r="127" spans="1:27">
      <c r="A127" s="82">
        <v>44440</v>
      </c>
      <c r="B127" s="84" t="str">
        <f t="shared" si="6"/>
        <v>КС-7 Сивакинская</v>
      </c>
      <c r="C127" s="84" t="s">
        <v>117</v>
      </c>
      <c r="D127" s="83" t="s">
        <v>117</v>
      </c>
      <c r="E127" s="83" t="str">
        <f t="shared" si="7"/>
        <v>велесстрой-монтаж</v>
      </c>
      <c r="F127" s="89" t="s">
        <v>17</v>
      </c>
      <c r="G127" s="84" t="s">
        <v>293</v>
      </c>
      <c r="H127" s="84"/>
      <c r="I127" s="84"/>
      <c r="J127" s="7" t="s">
        <v>187</v>
      </c>
      <c r="K127" s="103"/>
      <c r="L127" s="86">
        <v>70</v>
      </c>
      <c r="M127" s="87">
        <v>50681.399999999994</v>
      </c>
      <c r="N127" s="88"/>
      <c r="O127" s="88" t="str">
        <f>VLOOKUP(доп_часы[[#This Row],[классификатор]],Помочни!H:I,2,0)</f>
        <v>АХО</v>
      </c>
      <c r="P127" s="125">
        <f t="shared" si="8"/>
        <v>1.4548899120136617E-4</v>
      </c>
      <c r="Q127" s="126">
        <f t="shared" si="9"/>
        <v>9.9708459586202768E-5</v>
      </c>
      <c r="R127" s="127">
        <f t="shared" si="10"/>
        <v>9.5551530257757076E-5</v>
      </c>
      <c r="S127" s="143" t="s">
        <v>368</v>
      </c>
      <c r="T127" s="143" t="s">
        <v>368</v>
      </c>
      <c r="U127" s="89"/>
      <c r="V127" s="89" t="str">
        <f>IF(
    доп_часы[[#This Row],[опимс укр]]="",
    IF(
        IFERROR(
            MATCH(SUBSTITUTE(доп_часы[[#This Row],[классификатор]],",","."),классификатор,0),
            0
        ),
        LOWER(TRIM(доп_часы[[#This Row],[проект]])) &amp; "_" &amp; "9999",
        LOWER(TRIM(доп_часы[[#This Row],[проект]])) &amp; "_" &amp; "9998"
    ),
    LOWER(TRIM(доп_часы[[#This Row],[проект]])) &amp; "_" &amp; LOWER(TRIM(доп_часы[[#This Row],[опимс укр]]))
)</f>
        <v>кс-7 сивакинская_9998</v>
      </c>
      <c r="W127" s="98" t="e">
        <f>VLOOKUP(доп_часы[[#This Row],[опимс укр]],Помочни!J:K,2,0)</f>
        <v>#N/A</v>
      </c>
      <c r="X127" s="88" t="s">
        <v>350</v>
      </c>
      <c r="Y127" s="88" t="s">
        <v>351</v>
      </c>
      <c r="Z127" s="88"/>
      <c r="AA127" s="91"/>
    </row>
    <row r="128" spans="1:27">
      <c r="A128" s="82">
        <v>44440</v>
      </c>
      <c r="B128" s="84" t="str">
        <f t="shared" si="6"/>
        <v>КС-7 Сивакинская</v>
      </c>
      <c r="C128" s="84" t="s">
        <v>117</v>
      </c>
      <c r="D128" s="83" t="s">
        <v>117</v>
      </c>
      <c r="E128" s="83" t="str">
        <f t="shared" si="7"/>
        <v>велесстрой-монтаж</v>
      </c>
      <c r="F128" s="89" t="s">
        <v>18</v>
      </c>
      <c r="G128" s="84" t="s">
        <v>257</v>
      </c>
      <c r="H128" s="84"/>
      <c r="I128" s="84"/>
      <c r="J128" s="7" t="s">
        <v>187</v>
      </c>
      <c r="K128" s="103"/>
      <c r="L128" s="86">
        <v>312</v>
      </c>
      <c r="M128" s="87">
        <v>225894.24</v>
      </c>
      <c r="N128" s="88"/>
      <c r="O128" s="88" t="str">
        <f>VLOOKUP(доп_часы[[#This Row],[классификатор]],Помочни!H:I,2,0)</f>
        <v>Энергетики</v>
      </c>
      <c r="P128" s="125">
        <f t="shared" si="8"/>
        <v>6.4846521792608926E-4</v>
      </c>
      <c r="Q128" s="126">
        <f t="shared" si="9"/>
        <v>4.4441484844136091E-4</v>
      </c>
      <c r="R128" s="127">
        <f t="shared" si="10"/>
        <v>4.2588682057743157E-4</v>
      </c>
      <c r="S128" s="143" t="s">
        <v>372</v>
      </c>
      <c r="T128" s="143" t="s">
        <v>372</v>
      </c>
      <c r="U128" s="89"/>
      <c r="V128" s="89" t="str">
        <f>IF(
    доп_часы[[#This Row],[опимс укр]]="",
    IF(
        IFERROR(
            MATCH(SUBSTITUTE(доп_часы[[#This Row],[классификатор]],",","."),классификатор,0),
            0
        ),
        LOWER(TRIM(доп_часы[[#This Row],[проект]])) &amp; "_" &amp; "9999",
        LOWER(TRIM(доп_часы[[#This Row],[проект]])) &amp; "_" &amp; "9998"
    ),
    LOWER(TRIM(доп_часы[[#This Row],[проект]])) &amp; "_" &amp; LOWER(TRIM(доп_часы[[#This Row],[опимс укр]]))
)</f>
        <v>кс-7 сивакинская_9998</v>
      </c>
      <c r="W128" s="98" t="e">
        <f>VLOOKUP(доп_часы[[#This Row],[опимс укр]],Помочни!J:K,2,0)</f>
        <v>#N/A</v>
      </c>
      <c r="X128" s="88" t="s">
        <v>350</v>
      </c>
      <c r="Y128" s="88" t="s">
        <v>351</v>
      </c>
      <c r="Z128" s="88"/>
      <c r="AA128" s="91"/>
    </row>
    <row r="129" spans="1:27">
      <c r="A129" s="82">
        <v>44440</v>
      </c>
      <c r="B129" s="84" t="str">
        <f t="shared" si="6"/>
        <v>КС-7 Сивакинская</v>
      </c>
      <c r="C129" s="84" t="str">
        <f t="shared" si="11"/>
        <v>КС-7 Сивакинская</v>
      </c>
      <c r="D129" s="83" t="s">
        <v>196</v>
      </c>
      <c r="E129" s="83" t="str">
        <f t="shared" si="7"/>
        <v>велесстрой-монтаж</v>
      </c>
      <c r="F129" s="89" t="s">
        <v>26</v>
      </c>
      <c r="G129" s="84" t="s">
        <v>260</v>
      </c>
      <c r="H129" s="84"/>
      <c r="I129" s="84"/>
      <c r="J129" s="7" t="s">
        <v>187</v>
      </c>
      <c r="K129" s="103"/>
      <c r="L129" s="86">
        <v>238</v>
      </c>
      <c r="M129" s="87">
        <v>172316.76</v>
      </c>
      <c r="N129" s="88"/>
      <c r="O129" s="88" t="str">
        <f>VLOOKUP(доп_часы[[#This Row],[классификатор]],Помочни!H:I,2,0)</f>
        <v>УМиТ</v>
      </c>
      <c r="P129" s="125">
        <f t="shared" si="8"/>
        <v>4.9466257008464506E-4</v>
      </c>
      <c r="Q129" s="126">
        <f t="shared" si="9"/>
        <v>3.3900876259308944E-4</v>
      </c>
      <c r="R129" s="127">
        <f t="shared" si="10"/>
        <v>3.2487520287637409E-4</v>
      </c>
      <c r="S129" s="143" t="s">
        <v>369</v>
      </c>
      <c r="T129" s="143" t="s">
        <v>369</v>
      </c>
      <c r="U129" s="89"/>
      <c r="V129" s="89" t="str">
        <f>IF(
    доп_часы[[#This Row],[опимс укр]]="",
    IF(
        IFERROR(
            MATCH(SUBSTITUTE(доп_часы[[#This Row],[классификатор]],",","."),классификатор,0),
            0
        ),
        LOWER(TRIM(доп_часы[[#This Row],[проект]])) &amp; "_" &amp; "9999",
        LOWER(TRIM(доп_часы[[#This Row],[проект]])) &amp; "_" &amp; "9998"
    ),
    LOWER(TRIM(доп_часы[[#This Row],[проект]])) &amp; "_" &amp; LOWER(TRIM(доп_часы[[#This Row],[опимс укр]]))
)</f>
        <v>кс-7 сивакинская_9998</v>
      </c>
      <c r="W129" s="98" t="e">
        <f>VLOOKUP(доп_часы[[#This Row],[опимс укр]],Помочни!J:K,2,0)</f>
        <v>#N/A</v>
      </c>
      <c r="X129" s="88" t="s">
        <v>350</v>
      </c>
      <c r="Y129" s="88" t="s">
        <v>351</v>
      </c>
      <c r="Z129" s="88"/>
      <c r="AA129" s="91"/>
    </row>
    <row r="130" spans="1:27">
      <c r="A130" s="82">
        <v>44440</v>
      </c>
      <c r="B130" s="84" t="str">
        <f t="shared" si="6"/>
        <v>КС-7 Сивакинская</v>
      </c>
      <c r="C130" s="84" t="str">
        <f t="shared" si="11"/>
        <v>КС-7 Сивакинская</v>
      </c>
      <c r="D130" s="83" t="s">
        <v>196</v>
      </c>
      <c r="E130" s="83" t="str">
        <f t="shared" si="7"/>
        <v>велесстрой-монтаж</v>
      </c>
      <c r="F130" s="89" t="s">
        <v>26</v>
      </c>
      <c r="G130" s="84" t="s">
        <v>294</v>
      </c>
      <c r="H130" s="84"/>
      <c r="I130" s="84"/>
      <c r="J130" s="7" t="s">
        <v>187</v>
      </c>
      <c r="K130" s="103"/>
      <c r="L130" s="86">
        <v>10</v>
      </c>
      <c r="M130" s="87">
        <v>7240.2000000000007</v>
      </c>
      <c r="N130" s="88"/>
      <c r="O130" s="88" t="str">
        <f>VLOOKUP(доп_часы[[#This Row],[классификатор]],Помочни!H:I,2,0)</f>
        <v>УМиТ</v>
      </c>
      <c r="P130" s="125">
        <f t="shared" si="8"/>
        <v>2.0784141600195168E-5</v>
      </c>
      <c r="Q130" s="126">
        <f t="shared" si="9"/>
        <v>1.4244065655171825E-5</v>
      </c>
      <c r="R130" s="127">
        <f t="shared" si="10"/>
        <v>1.3650218608251011E-5</v>
      </c>
      <c r="S130" s="143" t="s">
        <v>369</v>
      </c>
      <c r="T130" s="143" t="s">
        <v>369</v>
      </c>
      <c r="U130" s="89"/>
      <c r="V130" s="89" t="str">
        <f>IF(
    доп_часы[[#This Row],[опимс укр]]="",
    IF(
        IFERROR(
            MATCH(SUBSTITUTE(доп_часы[[#This Row],[классификатор]],",","."),классификатор,0),
            0
        ),
        LOWER(TRIM(доп_часы[[#This Row],[проект]])) &amp; "_" &amp; "9999",
        LOWER(TRIM(доп_часы[[#This Row],[проект]])) &amp; "_" &amp; "9998"
    ),
    LOWER(TRIM(доп_часы[[#This Row],[проект]])) &amp; "_" &amp; LOWER(TRIM(доп_часы[[#This Row],[опимс укр]]))
)</f>
        <v>кс-7 сивакинская_9998</v>
      </c>
      <c r="W130" s="98" t="e">
        <f>VLOOKUP(доп_часы[[#This Row],[опимс укр]],Помочни!J:K,2,0)</f>
        <v>#N/A</v>
      </c>
      <c r="X130" s="88" t="s">
        <v>350</v>
      </c>
      <c r="Y130" s="88" t="s">
        <v>351</v>
      </c>
      <c r="Z130" s="88"/>
      <c r="AA130" s="91"/>
    </row>
    <row r="131" spans="1:27">
      <c r="A131" s="82">
        <v>44440</v>
      </c>
      <c r="B131" s="84" t="str">
        <f t="shared" si="6"/>
        <v>КС-7 Сивакинская</v>
      </c>
      <c r="C131" s="84" t="str">
        <f t="shared" si="11"/>
        <v>КС-7 Сивакинская</v>
      </c>
      <c r="D131" s="83" t="s">
        <v>196</v>
      </c>
      <c r="E131" s="83" t="str">
        <f t="shared" si="7"/>
        <v>велесстрой-монтаж</v>
      </c>
      <c r="F131" s="89" t="s">
        <v>0</v>
      </c>
      <c r="G131" s="84" t="s">
        <v>295</v>
      </c>
      <c r="H131" s="84"/>
      <c r="I131" s="84"/>
      <c r="J131" s="7" t="s">
        <v>199</v>
      </c>
      <c r="K131" s="103"/>
      <c r="L131" s="107">
        <v>478</v>
      </c>
      <c r="M131" s="108">
        <v>274056.52</v>
      </c>
      <c r="N131" s="88" t="s">
        <v>321</v>
      </c>
      <c r="O131" s="88" t="str">
        <f>VLOOKUP(доп_часы[[#This Row],[классификатор]],Помочни!H:I,2,0)</f>
        <v>Сопутствующие работы (в т.ч. работы до согласования сборника нормативов 2020)</v>
      </c>
      <c r="P131" s="125">
        <f t="shared" si="8"/>
        <v>9.9348196848932915E-4</v>
      </c>
      <c r="Q131" s="126">
        <f t="shared" si="9"/>
        <v>6.8086633831721324E-4</v>
      </c>
      <c r="R131" s="127">
        <f t="shared" si="10"/>
        <v>6.5248044947439833E-4</v>
      </c>
      <c r="S131" s="143" t="s">
        <v>367</v>
      </c>
      <c r="T131" s="143" t="s">
        <v>367</v>
      </c>
      <c r="U131" s="89" t="s">
        <v>128</v>
      </c>
      <c r="V131" s="89" t="str">
        <f>IF(
    доп_часы[[#This Row],[опимс укр]]="",
    IF(
        IFERROR(
            MATCH(SUBSTITUTE(доп_часы[[#This Row],[классификатор]],",","."),классификатор,0),
            0
        ),
        LOWER(TRIM(доп_часы[[#This Row],[проект]])) &amp; "_" &amp; "9999",
        LOWER(TRIM(доп_часы[[#This Row],[проект]])) &amp; "_" &amp; "9998"
    ),
    LOWER(TRIM(доп_часы[[#This Row],[проект]])) &amp; "_" &amp; LOWER(TRIM(доп_часы[[#This Row],[опимс укр]]))
)</f>
        <v>кс-7 сивакинская_20.5</v>
      </c>
      <c r="W131" s="98" t="str">
        <f>VLOOKUP(доп_часы[[#This Row],[опимс укр]],Помочни!J:K,2,0)</f>
        <v>Откачка воды</v>
      </c>
      <c r="X131" s="88"/>
      <c r="Y131" s="88"/>
      <c r="Z131" s="88"/>
      <c r="AA131" s="91"/>
    </row>
    <row r="132" spans="1:27">
      <c r="A132" s="82">
        <v>44440</v>
      </c>
      <c r="B132" s="84" t="str">
        <f t="shared" si="6"/>
        <v>КС-7 Сивакинская</v>
      </c>
      <c r="C132" s="84" t="str">
        <f t="shared" si="11"/>
        <v>КС-7 Сивакинская</v>
      </c>
      <c r="D132" s="83" t="s">
        <v>196</v>
      </c>
      <c r="E132" s="83" t="str">
        <f t="shared" si="7"/>
        <v>велесстрой-монтаж</v>
      </c>
      <c r="F132" s="89" t="s">
        <v>0</v>
      </c>
      <c r="G132" s="84" t="s">
        <v>296</v>
      </c>
      <c r="H132" s="84"/>
      <c r="I132" s="84"/>
      <c r="J132" s="7" t="s">
        <v>187</v>
      </c>
      <c r="K132" s="103"/>
      <c r="L132" s="107">
        <v>164</v>
      </c>
      <c r="M132" s="108">
        <v>118739.28</v>
      </c>
      <c r="N132" s="88" t="s">
        <v>312</v>
      </c>
      <c r="O132" s="88" t="str">
        <f>VLOOKUP(доп_часы[[#This Row],[классификатор]],Помочни!H:I,2,0)</f>
        <v>Сопутствующие работы (в т.ч. работы до согласования сборника нормативов 2020)</v>
      </c>
      <c r="P132" s="125">
        <f t="shared" si="8"/>
        <v>3.4085992224320075E-4</v>
      </c>
      <c r="Q132" s="126">
        <f t="shared" si="9"/>
        <v>2.3360267674481792E-4</v>
      </c>
      <c r="R132" s="127">
        <f t="shared" si="10"/>
        <v>2.2386358517531658E-4</v>
      </c>
      <c r="S132" s="143" t="s">
        <v>367</v>
      </c>
      <c r="T132" s="143" t="s">
        <v>367</v>
      </c>
      <c r="U132" s="89" t="s">
        <v>169</v>
      </c>
      <c r="V132" s="89" t="str">
        <f>IF(
    доп_часы[[#This Row],[опимс укр]]="",
    IF(
        IFERROR(
            MATCH(SUBSTITUTE(доп_часы[[#This Row],[классификатор]],",","."),классификатор,0),
            0
        ),
        LOWER(TRIM(доп_часы[[#This Row],[проект]])) &amp; "_" &amp; "9999",
        LOWER(TRIM(доп_часы[[#This Row],[проект]])) &amp; "_" &amp; "9998"
    ),
    LOWER(TRIM(доп_часы[[#This Row],[проект]])) &amp; "_" &amp; LOWER(TRIM(доп_часы[[#This Row],[опимс укр]]))
)</f>
        <v>кс-7 сивакинская_20.8</v>
      </c>
      <c r="W132" s="98" t="str">
        <f>VLOOKUP(доп_часы[[#This Row],[опимс укр]],Помочни!J:K,2,0)</f>
        <v>Временные работы (не относящиеся к ВЗИС)</v>
      </c>
      <c r="X132" s="88"/>
      <c r="Y132" s="88"/>
      <c r="Z132" s="88"/>
      <c r="AA132" s="91"/>
    </row>
    <row r="133" spans="1:27">
      <c r="A133" s="82">
        <v>44440</v>
      </c>
      <c r="B133" s="84" t="str">
        <f t="shared" ref="B133:B196" si="12">"КС-7 Сивакинская"</f>
        <v>КС-7 Сивакинская</v>
      </c>
      <c r="C133" s="84" t="str">
        <f t="shared" ref="C133:C196" si="13">"КС-7 Сивакинская"</f>
        <v>КС-7 Сивакинская</v>
      </c>
      <c r="D133" s="83" t="s">
        <v>196</v>
      </c>
      <c r="E133" s="83" t="str">
        <f t="shared" ref="E133:E196" si="14">"велесстрой-монтаж"</f>
        <v>велесстрой-монтаж</v>
      </c>
      <c r="F133" s="89" t="s">
        <v>0</v>
      </c>
      <c r="G133" s="84" t="s">
        <v>297</v>
      </c>
      <c r="H133" s="84"/>
      <c r="I133" s="84"/>
      <c r="J133" s="7" t="s">
        <v>226</v>
      </c>
      <c r="K133" s="103"/>
      <c r="L133" s="107">
        <v>119</v>
      </c>
      <c r="M133" s="108">
        <v>70839.510000000009</v>
      </c>
      <c r="N133" s="88" t="s">
        <v>312</v>
      </c>
      <c r="O133" s="88" t="str">
        <f>VLOOKUP(доп_часы[[#This Row],[классификатор]],Помочни!H:I,2,0)</f>
        <v>Сопутствующие работы (в т.ч. работы до согласования сборника нормативов 2020)</v>
      </c>
      <c r="P133" s="125">
        <f t="shared" ref="P133:P196" si="15">L133/$P$3</f>
        <v>2.4733128504232253E-4</v>
      </c>
      <c r="Q133" s="126">
        <f t="shared" ref="Q133:Q196" si="16">L133/$Q$3</f>
        <v>1.6950438129654472E-4</v>
      </c>
      <c r="R133" s="127">
        <f t="shared" ref="R133:R196" si="17">L133/$R$3</f>
        <v>1.6243760143818704E-4</v>
      </c>
      <c r="S133" s="143" t="s">
        <v>367</v>
      </c>
      <c r="T133" s="143" t="s">
        <v>367</v>
      </c>
      <c r="U133" s="89" t="s">
        <v>130</v>
      </c>
      <c r="V133" s="89" t="str">
        <f>IF(
    доп_часы[[#This Row],[опимс укр]]="",
    IF(
        IFERROR(
            MATCH(SUBSTITUTE(доп_часы[[#This Row],[классификатор]],",","."),классификатор,0),
            0
        ),
        LOWER(TRIM(доп_часы[[#This Row],[проект]])) &amp; "_" &amp; "9999",
        LOWER(TRIM(доп_часы[[#This Row],[проект]])) &amp; "_" &amp; "9998"
    ),
    LOWER(TRIM(доп_часы[[#This Row],[проект]])) &amp; "_" &amp; LOWER(TRIM(доп_часы[[#This Row],[опимс укр]]))
)</f>
        <v>кс-7 сивакинская_20.4</v>
      </c>
      <c r="W133" s="98" t="str">
        <f>VLOOKUP(доп_часы[[#This Row],[опимс укр]],Помочни!J:K,2,0)</f>
        <v>Уборка мусора</v>
      </c>
      <c r="X133" s="88"/>
      <c r="Y133" s="88"/>
      <c r="Z133" s="88"/>
      <c r="AA133" s="91"/>
    </row>
    <row r="134" spans="1:27">
      <c r="A134" s="82">
        <v>44440</v>
      </c>
      <c r="B134" s="84" t="str">
        <f t="shared" si="12"/>
        <v>КС-7 Сивакинская</v>
      </c>
      <c r="C134" s="84" t="str">
        <f t="shared" si="13"/>
        <v>КС-7 Сивакинская</v>
      </c>
      <c r="D134" s="83" t="s">
        <v>196</v>
      </c>
      <c r="E134" s="83" t="str">
        <f t="shared" si="14"/>
        <v>велесстрой-монтаж</v>
      </c>
      <c r="F134" s="89" t="s">
        <v>0</v>
      </c>
      <c r="G134" s="84" t="s">
        <v>298</v>
      </c>
      <c r="H134" s="84"/>
      <c r="I134" s="84"/>
      <c r="J134" s="7" t="s">
        <v>187</v>
      </c>
      <c r="K134" s="103"/>
      <c r="L134" s="107">
        <v>22</v>
      </c>
      <c r="M134" s="108">
        <v>15928.439999999999</v>
      </c>
      <c r="N134" s="88" t="s">
        <v>312</v>
      </c>
      <c r="O134" s="88" t="str">
        <f>VLOOKUP(доп_часы[[#This Row],[классификатор]],Помочни!H:I,2,0)</f>
        <v>Сопутствующие работы (в т.ч. работы до согласования сборника нормативов 2020)</v>
      </c>
      <c r="P134" s="125">
        <f t="shared" si="15"/>
        <v>4.5725111520429373E-5</v>
      </c>
      <c r="Q134" s="126">
        <f t="shared" si="16"/>
        <v>3.1336944441378015E-5</v>
      </c>
      <c r="R134" s="127">
        <f t="shared" si="17"/>
        <v>3.0030480938152224E-5</v>
      </c>
      <c r="S134" s="143" t="s">
        <v>367</v>
      </c>
      <c r="T134" s="143" t="s">
        <v>367</v>
      </c>
      <c r="U134" s="89" t="s">
        <v>129</v>
      </c>
      <c r="V134" s="89" t="str">
        <f>IF(
    доп_часы[[#This Row],[опимс укр]]="",
    IF(
        IFERROR(
            MATCH(SUBSTITUTE(доп_часы[[#This Row],[классификатор]],",","."),классификатор,0),
            0
        ),
        LOWER(TRIM(доп_часы[[#This Row],[проект]])) &amp; "_" &amp; "9999",
        LOWER(TRIM(доп_часы[[#This Row],[проект]])) &amp; "_" &amp; "9998"
    ),
    LOWER(TRIM(доп_часы[[#This Row],[проект]])) &amp; "_" &amp; LOWER(TRIM(доп_часы[[#This Row],[опимс укр]]))
)</f>
        <v>кс-7 сивакинская_20.2</v>
      </c>
      <c r="W134" s="98" t="str">
        <f>VLOOKUP(доп_часы[[#This Row],[опимс укр]],Помочни!J:K,2,0)</f>
        <v>ПРР</v>
      </c>
      <c r="X134" s="88"/>
      <c r="Y134" s="88"/>
      <c r="Z134" s="88"/>
      <c r="AA134" s="91"/>
    </row>
    <row r="135" spans="1:27">
      <c r="A135" s="82">
        <v>44440</v>
      </c>
      <c r="B135" s="84" t="str">
        <f t="shared" si="12"/>
        <v>КС-7 Сивакинская</v>
      </c>
      <c r="C135" s="84" t="str">
        <f t="shared" si="13"/>
        <v>КС-7 Сивакинская</v>
      </c>
      <c r="D135" s="83" t="s">
        <v>196</v>
      </c>
      <c r="E135" s="83" t="str">
        <f t="shared" si="14"/>
        <v>велесстрой-монтаж</v>
      </c>
      <c r="F135" s="89" t="s">
        <v>0</v>
      </c>
      <c r="G135" s="84" t="s">
        <v>299</v>
      </c>
      <c r="H135" s="84"/>
      <c r="I135" s="84"/>
      <c r="J135" s="7" t="s">
        <v>199</v>
      </c>
      <c r="K135" s="103"/>
      <c r="L135" s="107">
        <v>182</v>
      </c>
      <c r="M135" s="108">
        <v>104347.88</v>
      </c>
      <c r="N135" s="88" t="s">
        <v>321</v>
      </c>
      <c r="O135" s="88" t="str">
        <f>VLOOKUP(доп_часы[[#This Row],[классификатор]],Помочни!H:I,2,0)</f>
        <v>Сопутствующие работы (в т.ч. работы до согласования сборника нормативов 2020)</v>
      </c>
      <c r="P135" s="125">
        <f t="shared" si="15"/>
        <v>3.7827137712355207E-4</v>
      </c>
      <c r="Q135" s="126">
        <f t="shared" si="16"/>
        <v>2.592419949241272E-4</v>
      </c>
      <c r="R135" s="127">
        <f t="shared" si="17"/>
        <v>2.484339786701684E-4</v>
      </c>
      <c r="S135" s="143" t="s">
        <v>367</v>
      </c>
      <c r="T135" s="143" t="s">
        <v>367</v>
      </c>
      <c r="U135" s="89" t="s">
        <v>128</v>
      </c>
      <c r="V135" s="89" t="str">
        <f>IF(
    доп_часы[[#This Row],[опимс укр]]="",
    IF(
        IFERROR(
            MATCH(SUBSTITUTE(доп_часы[[#This Row],[классификатор]],",","."),классификатор,0),
            0
        ),
        LOWER(TRIM(доп_часы[[#This Row],[проект]])) &amp; "_" &amp; "9999",
        LOWER(TRIM(доп_часы[[#This Row],[проект]])) &amp; "_" &amp; "9998"
    ),
    LOWER(TRIM(доп_часы[[#This Row],[проект]])) &amp; "_" &amp; LOWER(TRIM(доп_часы[[#This Row],[опимс укр]]))
)</f>
        <v>кс-7 сивакинская_20.5</v>
      </c>
      <c r="W135" s="98" t="str">
        <f>VLOOKUP(доп_часы[[#This Row],[опимс укр]],Помочни!J:K,2,0)</f>
        <v>Откачка воды</v>
      </c>
      <c r="X135" s="88"/>
      <c r="Y135" s="88"/>
      <c r="Z135" s="88"/>
      <c r="AA135" s="91"/>
    </row>
    <row r="136" spans="1:27">
      <c r="A136" s="72">
        <v>44440</v>
      </c>
      <c r="B136" s="75" t="str">
        <f t="shared" si="12"/>
        <v>КС-7 Сивакинская</v>
      </c>
      <c r="C136" s="75" t="s">
        <v>117</v>
      </c>
      <c r="D136" s="74" t="s">
        <v>117</v>
      </c>
      <c r="E136" s="74" t="str">
        <f t="shared" si="14"/>
        <v>велесстрой-монтаж</v>
      </c>
      <c r="F136" s="79" t="s">
        <v>89</v>
      </c>
      <c r="G136" s="75"/>
      <c r="H136" s="75"/>
      <c r="I136" s="75"/>
      <c r="J136" s="73"/>
      <c r="K136" s="102"/>
      <c r="L136" s="77">
        <f>10674.39-SUM(L117:L128)</f>
        <v>9426.39</v>
      </c>
      <c r="M136" s="78">
        <f>7534983.72-SUM(M117:M128)</f>
        <v>6631406.7599999998</v>
      </c>
      <c r="N136" s="51"/>
      <c r="O136" s="51" t="str">
        <f>VLOOKUP(доп_часы[[#This Row],[классификатор]],Помочни!H:I,2,0)</f>
        <v>ОСНОВНЫЕ ПРОЕКТНЫЕ РАБОТЫ (норматив)</v>
      </c>
      <c r="P136" s="139">
        <f>L136/$P$3</f>
        <v>1.9591942453866373E-2</v>
      </c>
      <c r="Q136" s="140"/>
      <c r="R136" s="140"/>
      <c r="S136" s="144"/>
      <c r="T136" s="144"/>
      <c r="U136" s="79"/>
      <c r="V136" s="79"/>
      <c r="W136" s="101" t="e">
        <f>VLOOKUP(доп_часы[[#This Row],[опимс укр]],Помочни!J:K,2,0)</f>
        <v>#N/A</v>
      </c>
      <c r="X136" s="51"/>
      <c r="Y136" s="51"/>
      <c r="Z136" s="51"/>
      <c r="AA136" s="80"/>
    </row>
    <row r="137" spans="1:27">
      <c r="A137" s="72">
        <v>44440</v>
      </c>
      <c r="B137" s="75" t="str">
        <f t="shared" si="12"/>
        <v>КС-7 Сивакинская</v>
      </c>
      <c r="C137" s="75" t="s">
        <v>117</v>
      </c>
      <c r="D137" s="74" t="s">
        <v>117</v>
      </c>
      <c r="E137" s="74" t="str">
        <f t="shared" si="14"/>
        <v>велесстрой-монтаж</v>
      </c>
      <c r="F137" s="79" t="s">
        <v>90</v>
      </c>
      <c r="G137" s="75"/>
      <c r="H137" s="75"/>
      <c r="I137" s="75"/>
      <c r="J137" s="73"/>
      <c r="K137" s="102"/>
      <c r="L137" s="77">
        <f>10532-SUM(L117:L128)</f>
        <v>9284</v>
      </c>
      <c r="M137" s="78">
        <f>8494358.3-SUM(M117:M128)</f>
        <v>7590781.3400000008</v>
      </c>
      <c r="N137" s="51"/>
      <c r="O137" s="51" t="str">
        <f>VLOOKUP(доп_часы[[#This Row],[классификатор]],Помочни!H:I,2,0)</f>
        <v>ОСНОВНЫЕ ПРОЕКТНЫЕ РАБОТЫ (карнет)</v>
      </c>
      <c r="P137" s="139"/>
      <c r="Q137" s="140">
        <f>L137/$Q$3</f>
        <v>1.3224190554261522E-2</v>
      </c>
      <c r="R137" s="140">
        <f>L137/$R$3</f>
        <v>1.2672862955900239E-2</v>
      </c>
      <c r="S137" s="144"/>
      <c r="T137" s="144"/>
      <c r="U137" s="79"/>
      <c r="V137" s="79"/>
      <c r="W137" s="101" t="e">
        <f>VLOOKUP(доп_часы[[#This Row],[опимс укр]],Помочни!J:K,2,0)</f>
        <v>#N/A</v>
      </c>
      <c r="X137" s="51"/>
      <c r="Y137" s="51"/>
      <c r="Z137" s="51"/>
      <c r="AA137" s="80"/>
    </row>
    <row r="138" spans="1:27">
      <c r="A138" s="72">
        <v>44440</v>
      </c>
      <c r="B138" s="75" t="str">
        <f t="shared" si="12"/>
        <v>КС-7 Сивакинская</v>
      </c>
      <c r="C138" s="75" t="str">
        <f t="shared" si="13"/>
        <v>КС-7 Сивакинская</v>
      </c>
      <c r="D138" s="74" t="s">
        <v>196</v>
      </c>
      <c r="E138" s="74" t="str">
        <f t="shared" si="14"/>
        <v>велесстрой-монтаж</v>
      </c>
      <c r="F138" s="79" t="s">
        <v>89</v>
      </c>
      <c r="G138" s="75"/>
      <c r="H138" s="75"/>
      <c r="I138" s="75"/>
      <c r="J138" s="73"/>
      <c r="K138" s="102"/>
      <c r="L138" s="77">
        <f>3938.64-SUM(L129:L135)</f>
        <v>2725.64</v>
      </c>
      <c r="M138" s="78">
        <f>2677438.78-SUM(M129:M135)</f>
        <v>1913970.19</v>
      </c>
      <c r="N138" s="51"/>
      <c r="O138" s="51" t="str">
        <f>VLOOKUP(доп_часы[[#This Row],[классификатор]],Помочни!H:I,2,0)</f>
        <v>ОСНОВНЫЕ ПРОЕКТНЫЕ РАБОТЫ (норматив)</v>
      </c>
      <c r="P138" s="139">
        <f>L138/$P$3</f>
        <v>5.6650087711155959E-3</v>
      </c>
      <c r="Q138" s="140"/>
      <c r="R138" s="140"/>
      <c r="S138" s="144"/>
      <c r="T138" s="144"/>
      <c r="U138" s="79"/>
      <c r="V138" s="79"/>
      <c r="W138" s="101" t="e">
        <f>VLOOKUP(доп_часы[[#This Row],[опимс укр]],Помочни!J:K,2,0)</f>
        <v>#N/A</v>
      </c>
      <c r="X138" s="51"/>
      <c r="Y138" s="51"/>
      <c r="Z138" s="51"/>
      <c r="AA138" s="80"/>
    </row>
    <row r="139" spans="1:27">
      <c r="A139" s="72">
        <v>44440</v>
      </c>
      <c r="B139" s="75" t="str">
        <f t="shared" si="12"/>
        <v>КС-7 Сивакинская</v>
      </c>
      <c r="C139" s="75" t="str">
        <f t="shared" si="13"/>
        <v>КС-7 Сивакинская</v>
      </c>
      <c r="D139" s="74" t="s">
        <v>196</v>
      </c>
      <c r="E139" s="74" t="str">
        <f t="shared" si="14"/>
        <v>велесстрой-монтаж</v>
      </c>
      <c r="F139" s="79" t="s">
        <v>90</v>
      </c>
      <c r="G139" s="75"/>
      <c r="H139" s="75"/>
      <c r="I139" s="75"/>
      <c r="J139" s="73"/>
      <c r="K139" s="102"/>
      <c r="L139" s="77">
        <f>3955-SUM(L129:L135)</f>
        <v>2742</v>
      </c>
      <c r="M139" s="78">
        <f>3031108.9-SUM(M129:M135)</f>
        <v>2267640.31</v>
      </c>
      <c r="N139" s="51"/>
      <c r="O139" s="51" t="str">
        <f>VLOOKUP(доп_часы[[#This Row],[классификатор]],Помочни!H:I,2,0)</f>
        <v>ОСНОВНЫЕ ПРОЕКТНЫЕ РАБОТЫ (карнет)</v>
      </c>
      <c r="P139" s="139"/>
      <c r="Q139" s="140">
        <f>L139/$Q$3</f>
        <v>3.9057228026481141E-3</v>
      </c>
      <c r="R139" s="140">
        <f>L139/$R$3</f>
        <v>3.7428899423824274E-3</v>
      </c>
      <c r="S139" s="144"/>
      <c r="T139" s="144"/>
      <c r="U139" s="79"/>
      <c r="V139" s="79"/>
      <c r="W139" s="101" t="e">
        <f>VLOOKUP(доп_часы[[#This Row],[опимс укр]],Помочни!J:K,2,0)</f>
        <v>#N/A</v>
      </c>
      <c r="X139" s="51"/>
      <c r="Y139" s="51"/>
      <c r="Z139" s="51"/>
      <c r="AA139" s="80"/>
    </row>
    <row r="140" spans="1:27">
      <c r="A140" s="82">
        <v>44470</v>
      </c>
      <c r="B140" s="84" t="str">
        <f t="shared" si="12"/>
        <v>КС-7 Сивакинская</v>
      </c>
      <c r="C140" s="84" t="str">
        <f t="shared" si="13"/>
        <v>КС-7 Сивакинская</v>
      </c>
      <c r="D140" s="83" t="s">
        <v>196</v>
      </c>
      <c r="E140" s="83" t="str">
        <f t="shared" si="14"/>
        <v>велесстрой-монтаж</v>
      </c>
      <c r="F140" s="89" t="s">
        <v>26</v>
      </c>
      <c r="G140" s="84" t="s">
        <v>309</v>
      </c>
      <c r="H140" s="84"/>
      <c r="I140" s="7"/>
      <c r="J140" s="7" t="s">
        <v>187</v>
      </c>
      <c r="K140" s="105"/>
      <c r="L140" s="86">
        <v>739</v>
      </c>
      <c r="M140" s="122">
        <v>598656.51</v>
      </c>
      <c r="N140" s="88"/>
      <c r="O140" s="88" t="str">
        <f>VLOOKUP(доп_часы[[#This Row],[классификатор]],Помочни!H:I,2,0)</f>
        <v>УМиТ</v>
      </c>
      <c r="P140" s="125">
        <f t="shared" si="15"/>
        <v>1.5359480642544231E-3</v>
      </c>
      <c r="Q140" s="126">
        <f t="shared" si="16"/>
        <v>1.0526364519171979E-3</v>
      </c>
      <c r="R140" s="127">
        <f t="shared" si="17"/>
        <v>1.0087511551497498E-3</v>
      </c>
      <c r="S140" s="143" t="s">
        <v>369</v>
      </c>
      <c r="T140" s="143" t="s">
        <v>369</v>
      </c>
      <c r="U140" s="89"/>
      <c r="V140" s="89" t="str">
        <f>IF(
    доп_часы[[#This Row],[опимс укр]]="",
    IF(
        IFERROR(
            MATCH(SUBSTITUTE(доп_часы[[#This Row],[классификатор]],",","."),классификатор,0),
            0
        ),
        LOWER(TRIM(доп_часы[[#This Row],[проект]])) &amp; "_" &amp; "9999",
        LOWER(TRIM(доп_часы[[#This Row],[проект]])) &amp; "_" &amp; "9998"
    ),
    LOWER(TRIM(доп_часы[[#This Row],[проект]])) &amp; "_" &amp; LOWER(TRIM(доп_часы[[#This Row],[опимс укр]]))
)</f>
        <v>кс-7 сивакинская_9998</v>
      </c>
      <c r="W140" s="98" t="e">
        <f>VLOOKUP(доп_часы[[#This Row],[опимс укр]],Помочни!J:K,2,0)</f>
        <v>#N/A</v>
      </c>
      <c r="X140" s="88" t="s">
        <v>350</v>
      </c>
      <c r="Y140" s="88" t="s">
        <v>351</v>
      </c>
      <c r="Z140" s="88"/>
      <c r="AA140" s="91"/>
    </row>
    <row r="141" spans="1:27">
      <c r="A141" s="82">
        <v>44470</v>
      </c>
      <c r="B141" s="84" t="str">
        <f t="shared" si="12"/>
        <v>КС-7 Сивакинская</v>
      </c>
      <c r="C141" s="84" t="str">
        <f t="shared" si="13"/>
        <v>КС-7 Сивакинская</v>
      </c>
      <c r="D141" s="83" t="s">
        <v>196</v>
      </c>
      <c r="E141" s="83" t="str">
        <f t="shared" si="14"/>
        <v>велесстрой-монтаж</v>
      </c>
      <c r="F141" s="89" t="s">
        <v>18</v>
      </c>
      <c r="G141" s="84" t="s">
        <v>310</v>
      </c>
      <c r="H141" s="84"/>
      <c r="I141" s="7"/>
      <c r="J141" s="7" t="s">
        <v>187</v>
      </c>
      <c r="K141" s="105"/>
      <c r="L141" s="86">
        <v>55</v>
      </c>
      <c r="M141" s="122">
        <v>44554.950000000004</v>
      </c>
      <c r="N141" s="88"/>
      <c r="O141" s="88" t="str">
        <f>VLOOKUP(доп_часы[[#This Row],[классификатор]],Помочни!H:I,2,0)</f>
        <v>Энергетики</v>
      </c>
      <c r="P141" s="125">
        <f t="shared" si="15"/>
        <v>1.1431277880107343E-4</v>
      </c>
      <c r="Q141" s="126">
        <f t="shared" si="16"/>
        <v>7.8342361103445028E-5</v>
      </c>
      <c r="R141" s="127">
        <f t="shared" si="17"/>
        <v>7.5076202345380561E-5</v>
      </c>
      <c r="S141" s="143" t="s">
        <v>372</v>
      </c>
      <c r="T141" s="143" t="s">
        <v>372</v>
      </c>
      <c r="U141" s="89"/>
      <c r="V141" s="89" t="str">
        <f>IF(
    доп_часы[[#This Row],[опимс укр]]="",
    IF(
        IFERROR(
            MATCH(SUBSTITUTE(доп_часы[[#This Row],[классификатор]],",","."),классификатор,0),
            0
        ),
        LOWER(TRIM(доп_часы[[#This Row],[проект]])) &amp; "_" &amp; "9999",
        LOWER(TRIM(доп_часы[[#This Row],[проект]])) &amp; "_" &amp; "9998"
    ),
    LOWER(TRIM(доп_часы[[#This Row],[проект]])) &amp; "_" &amp; LOWER(TRIM(доп_часы[[#This Row],[опимс укр]]))
)</f>
        <v>кс-7 сивакинская_9998</v>
      </c>
      <c r="W141" s="98" t="e">
        <f>VLOOKUP(доп_часы[[#This Row],[опимс укр]],Помочни!J:K,2,0)</f>
        <v>#N/A</v>
      </c>
      <c r="X141" s="88" t="s">
        <v>350</v>
      </c>
      <c r="Y141" s="88" t="s">
        <v>351</v>
      </c>
      <c r="Z141" s="88"/>
      <c r="AA141" s="91"/>
    </row>
    <row r="142" spans="1:27" s="4" customFormat="1">
      <c r="A142" s="82">
        <v>44470</v>
      </c>
      <c r="B142" s="84" t="str">
        <f t="shared" si="12"/>
        <v>КС-7 Сивакинская</v>
      </c>
      <c r="C142" s="84" t="str">
        <f t="shared" si="13"/>
        <v>КС-7 Сивакинская</v>
      </c>
      <c r="D142" s="83" t="s">
        <v>196</v>
      </c>
      <c r="E142" s="83" t="str">
        <f t="shared" si="14"/>
        <v>велесстрой-монтаж</v>
      </c>
      <c r="F142" s="89" t="s">
        <v>126</v>
      </c>
      <c r="G142" s="84" t="s">
        <v>322</v>
      </c>
      <c r="H142" s="84"/>
      <c r="I142" s="7"/>
      <c r="J142" s="7" t="s">
        <v>199</v>
      </c>
      <c r="K142" s="105"/>
      <c r="L142" s="86">
        <v>60.25</v>
      </c>
      <c r="M142" s="122">
        <v>36402.447500000002</v>
      </c>
      <c r="N142" s="88"/>
      <c r="O142" s="88" t="str">
        <f>VLOOKUP(доп_часы[[#This Row],[классификатор]],Помочни!H:I,2,0)</f>
        <v>Простой: Карантин</v>
      </c>
      <c r="P142" s="125">
        <f t="shared" si="15"/>
        <v>1.252244531411759E-4</v>
      </c>
      <c r="Q142" s="126">
        <f t="shared" si="16"/>
        <v>8.5820495572410245E-5</v>
      </c>
      <c r="R142" s="127">
        <f t="shared" si="17"/>
        <v>8.2242567114712345E-5</v>
      </c>
      <c r="S142" s="143" t="s">
        <v>373</v>
      </c>
      <c r="T142" s="143" t="s">
        <v>373</v>
      </c>
      <c r="U142" s="89"/>
      <c r="V142" s="89" t="str">
        <f>IF(
    доп_часы[[#This Row],[опимс укр]]="",
    IF(
        IFERROR(
            MATCH(SUBSTITUTE(доп_часы[[#This Row],[классификатор]],",","."),классификатор,0),
            0
        ),
        LOWER(TRIM(доп_часы[[#This Row],[проект]])) &amp; "_" &amp; "9999",
        LOWER(TRIM(доп_часы[[#This Row],[проект]])) &amp; "_" &amp; "9998"
    ),
    LOWER(TRIM(доп_часы[[#This Row],[проект]])) &amp; "_" &amp; LOWER(TRIM(доп_часы[[#This Row],[опимс укр]]))
)</f>
        <v>кс-7 сивакинская_9998</v>
      </c>
      <c r="W142" s="98" t="e">
        <f>VLOOKUP(доп_часы[[#This Row],[опимс укр]],Помочни!J:K,2,0)</f>
        <v>#N/A</v>
      </c>
      <c r="X142" s="88"/>
      <c r="Y142" s="88"/>
      <c r="Z142" s="88"/>
      <c r="AA142" s="91"/>
    </row>
    <row r="143" spans="1:27">
      <c r="A143" s="82">
        <v>44470</v>
      </c>
      <c r="B143" s="84" t="str">
        <f t="shared" si="12"/>
        <v>КС-7 Сивакинская</v>
      </c>
      <c r="C143" s="84" t="s">
        <v>117</v>
      </c>
      <c r="D143" s="83" t="s">
        <v>117</v>
      </c>
      <c r="E143" s="83" t="str">
        <f t="shared" si="14"/>
        <v>велесстрой-монтаж</v>
      </c>
      <c r="F143" s="89" t="s">
        <v>17</v>
      </c>
      <c r="G143" s="84" t="s">
        <v>303</v>
      </c>
      <c r="H143" s="84"/>
      <c r="I143" s="84"/>
      <c r="J143" s="7" t="s">
        <v>187</v>
      </c>
      <c r="K143" s="105"/>
      <c r="L143" s="86">
        <v>50</v>
      </c>
      <c r="M143" s="122">
        <v>40504.5</v>
      </c>
      <c r="N143" s="88"/>
      <c r="O143" s="88" t="str">
        <f>VLOOKUP(доп_часы[[#This Row],[классификатор]],Помочни!H:I,2,0)</f>
        <v>АХО</v>
      </c>
      <c r="P143" s="125">
        <f t="shared" si="15"/>
        <v>1.0392070800097585E-4</v>
      </c>
      <c r="Q143" s="126">
        <f t="shared" si="16"/>
        <v>7.1220328275859118E-5</v>
      </c>
      <c r="R143" s="127">
        <f t="shared" si="17"/>
        <v>6.825109304125506E-5</v>
      </c>
      <c r="S143" s="143" t="s">
        <v>368</v>
      </c>
      <c r="T143" s="143" t="s">
        <v>368</v>
      </c>
      <c r="U143" s="89"/>
      <c r="V143" s="89" t="str">
        <f>IF(
    доп_часы[[#This Row],[опимс укр]]="",
    IF(
        IFERROR(
            MATCH(SUBSTITUTE(доп_часы[[#This Row],[классификатор]],",","."),классификатор,0),
            0
        ),
        LOWER(TRIM(доп_часы[[#This Row],[проект]])) &amp; "_" &amp; "9999",
        LOWER(TRIM(доп_часы[[#This Row],[проект]])) &amp; "_" &amp; "9998"
    ),
    LOWER(TRIM(доп_часы[[#This Row],[проект]])) &amp; "_" &amp; LOWER(TRIM(доп_часы[[#This Row],[опимс укр]]))
)</f>
        <v>кс-7 сивакинская_9998</v>
      </c>
      <c r="W143" s="98" t="e">
        <f>VLOOKUP(доп_часы[[#This Row],[опимс укр]],Помочни!J:K,2,0)</f>
        <v>#N/A</v>
      </c>
      <c r="X143" s="88" t="s">
        <v>350</v>
      </c>
      <c r="Y143" s="88" t="s">
        <v>351</v>
      </c>
      <c r="Z143" s="88"/>
      <c r="AA143" s="91"/>
    </row>
    <row r="144" spans="1:27">
      <c r="A144" s="82">
        <v>44470</v>
      </c>
      <c r="B144" s="84" t="str">
        <f t="shared" si="12"/>
        <v>КС-7 Сивакинская</v>
      </c>
      <c r="C144" s="84" t="s">
        <v>117</v>
      </c>
      <c r="D144" s="83" t="s">
        <v>117</v>
      </c>
      <c r="E144" s="83" t="str">
        <f t="shared" si="14"/>
        <v>велесстрой-монтаж</v>
      </c>
      <c r="F144" s="89" t="s">
        <v>17</v>
      </c>
      <c r="G144" s="84" t="s">
        <v>304</v>
      </c>
      <c r="H144" s="84"/>
      <c r="I144" s="84"/>
      <c r="J144" s="7" t="s">
        <v>226</v>
      </c>
      <c r="K144" s="105"/>
      <c r="L144" s="86">
        <v>190</v>
      </c>
      <c r="M144" s="122">
        <v>123116.2</v>
      </c>
      <c r="N144" s="88"/>
      <c r="O144" s="88" t="str">
        <f>VLOOKUP(доп_часы[[#This Row],[классификатор]],Помочни!H:I,2,0)</f>
        <v>АХО</v>
      </c>
      <c r="P144" s="125">
        <f t="shared" si="15"/>
        <v>3.9489869040370819E-4</v>
      </c>
      <c r="Q144" s="126">
        <f t="shared" si="16"/>
        <v>2.7063724744826468E-4</v>
      </c>
      <c r="R144" s="127">
        <f t="shared" si="17"/>
        <v>2.5935415355676919E-4</v>
      </c>
      <c r="S144" s="143" t="s">
        <v>368</v>
      </c>
      <c r="T144" s="143" t="s">
        <v>368</v>
      </c>
      <c r="U144" s="89"/>
      <c r="V144" s="89" t="str">
        <f>IF(
    доп_часы[[#This Row],[опимс укр]]="",
    IF(
        IFERROR(
            MATCH(SUBSTITUTE(доп_часы[[#This Row],[классификатор]],",","."),классификатор,0),
            0
        ),
        LOWER(TRIM(доп_часы[[#This Row],[проект]])) &amp; "_" &amp; "9999",
        LOWER(TRIM(доп_часы[[#This Row],[проект]])) &amp; "_" &amp; "9998"
    ),
    LOWER(TRIM(доп_часы[[#This Row],[проект]])) &amp; "_" &amp; LOWER(TRIM(доп_часы[[#This Row],[опимс укр]]))
)</f>
        <v>кс-7 сивакинская_9998</v>
      </c>
      <c r="W144" s="98" t="e">
        <f>VLOOKUP(доп_часы[[#This Row],[опимс укр]],Помочни!J:K,2,0)</f>
        <v>#N/A</v>
      </c>
      <c r="X144" s="88" t="s">
        <v>350</v>
      </c>
      <c r="Y144" s="88" t="s">
        <v>351</v>
      </c>
      <c r="Z144" s="88"/>
      <c r="AA144" s="91"/>
    </row>
    <row r="145" spans="1:27">
      <c r="A145" s="82">
        <v>44470</v>
      </c>
      <c r="B145" s="84" t="str">
        <f t="shared" si="12"/>
        <v>КС-7 Сивакинская</v>
      </c>
      <c r="C145" s="84" t="s">
        <v>117</v>
      </c>
      <c r="D145" s="83" t="s">
        <v>117</v>
      </c>
      <c r="E145" s="83" t="str">
        <f t="shared" si="14"/>
        <v>велесстрой-монтаж</v>
      </c>
      <c r="F145" s="89" t="s">
        <v>17</v>
      </c>
      <c r="G145" s="84" t="s">
        <v>305</v>
      </c>
      <c r="H145" s="84"/>
      <c r="I145" s="84"/>
      <c r="J145" s="7" t="s">
        <v>187</v>
      </c>
      <c r="K145" s="105"/>
      <c r="L145" s="86">
        <v>570</v>
      </c>
      <c r="M145" s="122">
        <v>461751.30000000005</v>
      </c>
      <c r="N145" s="88"/>
      <c r="O145" s="88" t="str">
        <f>VLOOKUP(доп_часы[[#This Row],[классификатор]],Помочни!H:I,2,0)</f>
        <v>АХО</v>
      </c>
      <c r="P145" s="125">
        <f t="shared" si="15"/>
        <v>1.1846960712111247E-3</v>
      </c>
      <c r="Q145" s="126">
        <f t="shared" si="16"/>
        <v>8.1191174234479394E-4</v>
      </c>
      <c r="R145" s="127">
        <f t="shared" si="17"/>
        <v>7.7806246067030761E-4</v>
      </c>
      <c r="S145" s="143" t="s">
        <v>368</v>
      </c>
      <c r="T145" s="143" t="s">
        <v>368</v>
      </c>
      <c r="U145" s="89"/>
      <c r="V145" s="89" t="str">
        <f>IF(
    доп_часы[[#This Row],[опимс укр]]="",
    IF(
        IFERROR(
            MATCH(SUBSTITUTE(доп_часы[[#This Row],[классификатор]],",","."),классификатор,0),
            0
        ),
        LOWER(TRIM(доп_часы[[#This Row],[проект]])) &amp; "_" &amp; "9999",
        LOWER(TRIM(доп_часы[[#This Row],[проект]])) &amp; "_" &amp; "9998"
    ),
    LOWER(TRIM(доп_часы[[#This Row],[проект]])) &amp; "_" &amp; LOWER(TRIM(доп_часы[[#This Row],[опимс укр]]))
)</f>
        <v>кс-7 сивакинская_9998</v>
      </c>
      <c r="W145" s="98" t="e">
        <f>VLOOKUP(доп_часы[[#This Row],[опимс укр]],Помочни!J:K,2,0)</f>
        <v>#N/A</v>
      </c>
      <c r="X145" s="88" t="s">
        <v>350</v>
      </c>
      <c r="Y145" s="88" t="s">
        <v>351</v>
      </c>
      <c r="Z145" s="88"/>
      <c r="AA145" s="91"/>
    </row>
    <row r="146" spans="1:27">
      <c r="A146" s="82">
        <v>44470</v>
      </c>
      <c r="B146" s="84" t="str">
        <f t="shared" si="12"/>
        <v>КС-7 Сивакинская</v>
      </c>
      <c r="C146" s="84" t="s">
        <v>117</v>
      </c>
      <c r="D146" s="83" t="s">
        <v>117</v>
      </c>
      <c r="E146" s="83" t="str">
        <f t="shared" si="14"/>
        <v>велесстрой-монтаж</v>
      </c>
      <c r="F146" s="89" t="s">
        <v>17</v>
      </c>
      <c r="G146" s="84" t="s">
        <v>306</v>
      </c>
      <c r="H146" s="84"/>
      <c r="I146" s="84"/>
      <c r="J146" s="7" t="s">
        <v>187</v>
      </c>
      <c r="K146" s="105"/>
      <c r="L146" s="86">
        <v>310</v>
      </c>
      <c r="M146" s="122">
        <v>251127.90000000002</v>
      </c>
      <c r="N146" s="88"/>
      <c r="O146" s="88" t="str">
        <f>VLOOKUP(доп_часы[[#This Row],[классификатор]],Помочни!H:I,2,0)</f>
        <v>АХО</v>
      </c>
      <c r="P146" s="125">
        <f t="shared" si="15"/>
        <v>6.4430838960605023E-4</v>
      </c>
      <c r="Q146" s="126">
        <f t="shared" si="16"/>
        <v>4.4156603531032656E-4</v>
      </c>
      <c r="R146" s="127">
        <f t="shared" si="17"/>
        <v>4.2315677685578136E-4</v>
      </c>
      <c r="S146" s="143" t="s">
        <v>368</v>
      </c>
      <c r="T146" s="143" t="s">
        <v>368</v>
      </c>
      <c r="U146" s="89"/>
      <c r="V146" s="89" t="str">
        <f>IF(
    доп_часы[[#This Row],[опимс укр]]="",
    IF(
        IFERROR(
            MATCH(SUBSTITUTE(доп_часы[[#This Row],[классификатор]],",","."),классификатор,0),
            0
        ),
        LOWER(TRIM(доп_часы[[#This Row],[проект]])) &amp; "_" &amp; "9999",
        LOWER(TRIM(доп_часы[[#This Row],[проект]])) &amp; "_" &amp; "9998"
    ),
    LOWER(TRIM(доп_часы[[#This Row],[проект]])) &amp; "_" &amp; LOWER(TRIM(доп_часы[[#This Row],[опимс укр]]))
)</f>
        <v>кс-7 сивакинская_9998</v>
      </c>
      <c r="W146" s="98" t="e">
        <f>VLOOKUP(доп_часы[[#This Row],[опимс укр]],Помочни!J:K,2,0)</f>
        <v>#N/A</v>
      </c>
      <c r="X146" s="88" t="s">
        <v>350</v>
      </c>
      <c r="Y146" s="88" t="s">
        <v>351</v>
      </c>
      <c r="Z146" s="88"/>
      <c r="AA146" s="91"/>
    </row>
    <row r="147" spans="1:27">
      <c r="A147" s="82">
        <v>44470</v>
      </c>
      <c r="B147" s="84" t="str">
        <f t="shared" si="12"/>
        <v>КС-7 Сивакинская</v>
      </c>
      <c r="C147" s="84" t="s">
        <v>117</v>
      </c>
      <c r="D147" s="83" t="s">
        <v>117</v>
      </c>
      <c r="E147" s="83" t="str">
        <f t="shared" si="14"/>
        <v>велесстрой-монтаж</v>
      </c>
      <c r="F147" s="89" t="s">
        <v>17</v>
      </c>
      <c r="G147" s="84" t="s">
        <v>307</v>
      </c>
      <c r="H147" s="84"/>
      <c r="I147" s="84"/>
      <c r="J147" s="7" t="s">
        <v>187</v>
      </c>
      <c r="K147" s="105"/>
      <c r="L147" s="86">
        <v>322</v>
      </c>
      <c r="M147" s="122">
        <v>260848.98</v>
      </c>
      <c r="N147" s="88"/>
      <c r="O147" s="88" t="str">
        <f>VLOOKUP(доп_часы[[#This Row],[классификатор]],Помочни!H:I,2,0)</f>
        <v>АХО</v>
      </c>
      <c r="P147" s="125">
        <f t="shared" si="15"/>
        <v>6.6924935952628441E-4</v>
      </c>
      <c r="Q147" s="126">
        <f t="shared" si="16"/>
        <v>4.5865891409653276E-4</v>
      </c>
      <c r="R147" s="127">
        <f t="shared" si="17"/>
        <v>4.3953703918568257E-4</v>
      </c>
      <c r="S147" s="143" t="s">
        <v>368</v>
      </c>
      <c r="T147" s="143" t="s">
        <v>368</v>
      </c>
      <c r="U147" s="89"/>
      <c r="V147" s="89" t="str">
        <f>IF(
    доп_часы[[#This Row],[опимс укр]]="",
    IF(
        IFERROR(
            MATCH(SUBSTITUTE(доп_часы[[#This Row],[классификатор]],",","."),классификатор,0),
            0
        ),
        LOWER(TRIM(доп_часы[[#This Row],[проект]])) &amp; "_" &amp; "9999",
        LOWER(TRIM(доп_часы[[#This Row],[проект]])) &amp; "_" &amp; "9998"
    ),
    LOWER(TRIM(доп_часы[[#This Row],[проект]])) &amp; "_" &amp; LOWER(TRIM(доп_часы[[#This Row],[опимс укр]]))
)</f>
        <v>кс-7 сивакинская_9998</v>
      </c>
      <c r="W147" s="98" t="e">
        <f>VLOOKUP(доп_часы[[#This Row],[опимс укр]],Помочни!J:K,2,0)</f>
        <v>#N/A</v>
      </c>
      <c r="X147" s="88" t="s">
        <v>350</v>
      </c>
      <c r="Y147" s="88" t="s">
        <v>351</v>
      </c>
      <c r="Z147" s="88"/>
      <c r="AA147" s="91"/>
    </row>
    <row r="148" spans="1:27">
      <c r="A148" s="82">
        <v>44470</v>
      </c>
      <c r="B148" s="84" t="str">
        <f t="shared" si="12"/>
        <v>КС-7 Сивакинская</v>
      </c>
      <c r="C148" s="84" t="s">
        <v>117</v>
      </c>
      <c r="D148" s="83" t="s">
        <v>117</v>
      </c>
      <c r="E148" s="83" t="str">
        <f t="shared" si="14"/>
        <v>велесстрой-монтаж</v>
      </c>
      <c r="F148" s="89" t="s">
        <v>17</v>
      </c>
      <c r="G148" s="84" t="s">
        <v>308</v>
      </c>
      <c r="H148" s="84"/>
      <c r="I148" s="84"/>
      <c r="J148" s="7" t="s">
        <v>226</v>
      </c>
      <c r="K148" s="105"/>
      <c r="L148" s="86">
        <v>37</v>
      </c>
      <c r="M148" s="122">
        <v>23975.260000000002</v>
      </c>
      <c r="N148" s="88"/>
      <c r="O148" s="88" t="str">
        <f>VLOOKUP(доп_часы[[#This Row],[классификатор]],Помочни!H:I,2,0)</f>
        <v>АХО</v>
      </c>
      <c r="P148" s="125">
        <f t="shared" si="15"/>
        <v>7.6901323920722128E-5</v>
      </c>
      <c r="Q148" s="126">
        <f t="shared" si="16"/>
        <v>5.2703042924135749E-5</v>
      </c>
      <c r="R148" s="127">
        <f t="shared" si="17"/>
        <v>5.0505808850528742E-5</v>
      </c>
      <c r="S148" s="143" t="s">
        <v>368</v>
      </c>
      <c r="T148" s="143" t="s">
        <v>368</v>
      </c>
      <c r="U148" s="89"/>
      <c r="V148" s="89" t="str">
        <f>IF(
    доп_часы[[#This Row],[опимс укр]]="",
    IF(
        IFERROR(
            MATCH(SUBSTITUTE(доп_часы[[#This Row],[классификатор]],",","."),классификатор,0),
            0
        ),
        LOWER(TRIM(доп_часы[[#This Row],[проект]])) &amp; "_" &amp; "9999",
        LOWER(TRIM(доп_часы[[#This Row],[проект]])) &amp; "_" &amp; "9998"
    ),
    LOWER(TRIM(доп_часы[[#This Row],[проект]])) &amp; "_" &amp; LOWER(TRIM(доп_часы[[#This Row],[опимс укр]]))
)</f>
        <v>кс-7 сивакинская_9998</v>
      </c>
      <c r="W148" s="98" t="e">
        <f>VLOOKUP(доп_часы[[#This Row],[опимс укр]],Помочни!J:K,2,0)</f>
        <v>#N/A</v>
      </c>
      <c r="X148" s="88" t="s">
        <v>350</v>
      </c>
      <c r="Y148" s="88" t="s">
        <v>351</v>
      </c>
      <c r="Z148" s="88"/>
      <c r="AA148" s="91"/>
    </row>
    <row r="149" spans="1:27">
      <c r="A149" s="72">
        <v>44470</v>
      </c>
      <c r="B149" s="75" t="str">
        <f t="shared" si="12"/>
        <v>КС-7 Сивакинская</v>
      </c>
      <c r="C149" s="75" t="s">
        <v>117</v>
      </c>
      <c r="D149" s="74" t="s">
        <v>117</v>
      </c>
      <c r="E149" s="74" t="str">
        <f t="shared" si="14"/>
        <v>велесстрой-монтаж</v>
      </c>
      <c r="F149" s="79" t="s">
        <v>89</v>
      </c>
      <c r="G149" s="75"/>
      <c r="H149" s="75"/>
      <c r="I149" s="75"/>
      <c r="J149" s="73"/>
      <c r="K149" s="110"/>
      <c r="L149" s="77">
        <f>8133.94-SUM(L143:L148)</f>
        <v>6654.94</v>
      </c>
      <c r="M149" s="78">
        <f>6657274.82-SUM(M143:M148)</f>
        <v>5495950.6799999997</v>
      </c>
      <c r="N149" s="51"/>
      <c r="O149" s="51" t="str">
        <f>VLOOKUP(доп_часы[[#This Row],[классификатор]],Помочни!H:I,2,0)</f>
        <v>ОСНОВНЫЕ ПРОЕКТНЫЕ РАБОТЫ (норматив)</v>
      </c>
      <c r="P149" s="139">
        <f>L149/$P$3</f>
        <v>1.3831721530080283E-2</v>
      </c>
      <c r="Q149" s="140"/>
      <c r="R149" s="140"/>
      <c r="S149" s="144"/>
      <c r="T149" s="144"/>
      <c r="U149" s="79"/>
      <c r="V149" s="79" t="str">
        <f>IF(
    доп_часы[[#This Row],[опимс укр]]="",
    IF(
        IFERROR(
            MATCH(SUBSTITUTE(доп_часы[[#This Row],[классификатор]],",","."),классификатор,0),
            0
        ),
        LOWER(TRIM(доп_часы[[#This Row],[проект]])) &amp; "_" &amp; "9999",
        LOWER(TRIM(доп_часы[[#This Row],[проект]])) &amp; "_" &amp; "9998"
    ),
    LOWER(TRIM(доп_часы[[#This Row],[проект]])) &amp; "_" &amp; LOWER(TRIM(доп_часы[[#This Row],[опимс укр]]))
)</f>
        <v>кс-7 сивакинская_9998</v>
      </c>
      <c r="W149" s="106" t="e">
        <f>VLOOKUP(доп_часы[[#This Row],[опимс укр]],Помочни!J:K,2,0)</f>
        <v>#N/A</v>
      </c>
      <c r="X149" s="51"/>
      <c r="Y149" s="51"/>
      <c r="Z149" s="51"/>
      <c r="AA149" s="80"/>
    </row>
    <row r="150" spans="1:27">
      <c r="A150" s="72">
        <v>44470</v>
      </c>
      <c r="B150" s="75" t="str">
        <f t="shared" si="12"/>
        <v>КС-7 Сивакинская</v>
      </c>
      <c r="C150" s="75" t="s">
        <v>117</v>
      </c>
      <c r="D150" s="74" t="s">
        <v>117</v>
      </c>
      <c r="E150" s="74" t="str">
        <f t="shared" si="14"/>
        <v>велесстрой-монтаж</v>
      </c>
      <c r="F150" s="79" t="s">
        <v>90</v>
      </c>
      <c r="G150" s="75"/>
      <c r="H150" s="75"/>
      <c r="I150" s="75"/>
      <c r="J150" s="73"/>
      <c r="K150" s="110"/>
      <c r="L150" s="77">
        <f>20796-SUM(L143:L148)</f>
        <v>19317</v>
      </c>
      <c r="M150" s="78">
        <f>15251305.3-SUM(M143:M148)</f>
        <v>14089981.16</v>
      </c>
      <c r="N150" s="51"/>
      <c r="O150" s="51" t="str">
        <f>VLOOKUP(доп_часы[[#This Row],[классификатор]],Помочни!H:I,2,0)</f>
        <v>ОСНОВНЫЕ ПРОЕКТНЫЕ РАБОТЫ (карнет)</v>
      </c>
      <c r="P150" s="139"/>
      <c r="Q150" s="140">
        <f>L150/$Q$3</f>
        <v>2.7515261626095414E-2</v>
      </c>
      <c r="R150" s="140">
        <f>L150/$R$3</f>
        <v>2.6368127285558478E-2</v>
      </c>
      <c r="S150" s="144"/>
      <c r="T150" s="144"/>
      <c r="U150" s="79"/>
      <c r="V150" s="79" t="str">
        <f>IF(
    доп_часы[[#This Row],[опимс укр]]="",
    IF(
        IFERROR(
            MATCH(SUBSTITUTE(доп_часы[[#This Row],[классификатор]],",","."),классификатор,0),
            0
        ),
        LOWER(TRIM(доп_часы[[#This Row],[проект]])) &amp; "_" &amp; "9999",
        LOWER(TRIM(доп_часы[[#This Row],[проект]])) &amp; "_" &amp; "9998"
    ),
    LOWER(TRIM(доп_часы[[#This Row],[проект]])) &amp; "_" &amp; LOWER(TRIM(доп_часы[[#This Row],[опимс укр]]))
)</f>
        <v>кс-7 сивакинская_9998</v>
      </c>
      <c r="W150" s="106" t="e">
        <f>VLOOKUP(доп_часы[[#This Row],[опимс укр]],Помочни!J:K,2,0)</f>
        <v>#N/A</v>
      </c>
      <c r="X150" s="51"/>
      <c r="Y150" s="51"/>
      <c r="Z150" s="51"/>
      <c r="AA150" s="80"/>
    </row>
    <row r="151" spans="1:27">
      <c r="A151" s="72">
        <v>44470</v>
      </c>
      <c r="B151" s="75" t="str">
        <f t="shared" si="12"/>
        <v>КС-7 Сивакинская</v>
      </c>
      <c r="C151" s="75" t="str">
        <f t="shared" si="13"/>
        <v>КС-7 Сивакинская</v>
      </c>
      <c r="D151" s="74" t="s">
        <v>196</v>
      </c>
      <c r="E151" s="74" t="str">
        <f t="shared" si="14"/>
        <v>велесстрой-монтаж</v>
      </c>
      <c r="F151" s="79" t="s">
        <v>89</v>
      </c>
      <c r="G151" s="75"/>
      <c r="H151" s="75"/>
      <c r="I151" s="75"/>
      <c r="J151" s="73"/>
      <c r="K151" s="110"/>
      <c r="L151" s="77">
        <f>18048.78-SUM(L140:L142)</f>
        <v>17194.53</v>
      </c>
      <c r="M151" s="78">
        <f>13807248.73-SUM(M140:M142)</f>
        <v>13127634.8225</v>
      </c>
      <c r="N151" s="51"/>
      <c r="O151" s="51" t="str">
        <f>VLOOKUP(доп_часы[[#This Row],[классификатор]],Помочни!H:I,2,0)</f>
        <v>ОСНОВНЫЕ ПРОЕКТНЫЕ РАБОТЫ (норматив)</v>
      </c>
      <c r="P151" s="139">
        <f>L151/$P$3</f>
        <v>3.573735462688038E-2</v>
      </c>
      <c r="Q151" s="140"/>
      <c r="R151" s="140"/>
      <c r="S151" s="144"/>
      <c r="T151" s="144"/>
      <c r="U151" s="79"/>
      <c r="V151" s="79" t="str">
        <f>IF(
    доп_часы[[#This Row],[опимс укр]]="",
    IF(
        IFERROR(
            MATCH(SUBSTITUTE(доп_часы[[#This Row],[классификатор]],",","."),классификатор,0),
            0
        ),
        LOWER(TRIM(доп_часы[[#This Row],[проект]])) &amp; "_" &amp; "9999",
        LOWER(TRIM(доп_часы[[#This Row],[проект]])) &amp; "_" &amp; "9998"
    ),
    LOWER(TRIM(доп_часы[[#This Row],[проект]])) &amp; "_" &amp; LOWER(TRIM(доп_часы[[#This Row],[опимс укр]]))
)</f>
        <v>кс-7 сивакинская_9998</v>
      </c>
      <c r="W151" s="106" t="e">
        <f>VLOOKUP(доп_часы[[#This Row],[опимс укр]],Помочни!J:K,2,0)</f>
        <v>#N/A</v>
      </c>
      <c r="X151" s="51"/>
      <c r="Y151" s="51"/>
      <c r="Z151" s="51"/>
      <c r="AA151" s="80"/>
    </row>
    <row r="152" spans="1:27">
      <c r="A152" s="72">
        <v>44470</v>
      </c>
      <c r="B152" s="75" t="str">
        <f t="shared" si="12"/>
        <v>КС-7 Сивакинская</v>
      </c>
      <c r="C152" s="75" t="str">
        <f t="shared" si="13"/>
        <v>КС-7 Сивакинская</v>
      </c>
      <c r="D152" s="74" t="s">
        <v>196</v>
      </c>
      <c r="E152" s="74" t="str">
        <f t="shared" si="14"/>
        <v>велесстрой-монтаж</v>
      </c>
      <c r="F152" s="79" t="s">
        <v>90</v>
      </c>
      <c r="G152" s="75"/>
      <c r="H152" s="75"/>
      <c r="I152" s="75"/>
      <c r="J152" s="73"/>
      <c r="K152" s="110"/>
      <c r="L152" s="77">
        <f>8177-SUM(L140:L142)</f>
        <v>7322.75</v>
      </c>
      <c r="M152" s="78">
        <f>6463104.9-SUM(M140:M142)</f>
        <v>5783490.9925000006</v>
      </c>
      <c r="N152" s="51"/>
      <c r="O152" s="51" t="str">
        <f>VLOOKUP(доп_часы[[#This Row],[классификатор]],Помочни!H:I,2,0)</f>
        <v>ОСНОВНЫЕ ПРОЕКТНЫЕ РАБОТЫ (карнет)</v>
      </c>
      <c r="P152" s="139"/>
      <c r="Q152" s="140">
        <f>L152/$Q$3</f>
        <v>1.0430573177640947E-2</v>
      </c>
      <c r="R152" s="140">
        <f>L152/$R$3</f>
        <v>9.9957138313570091E-3</v>
      </c>
      <c r="S152" s="144"/>
      <c r="T152" s="144"/>
      <c r="U152" s="79"/>
      <c r="V152" s="79" t="str">
        <f>IF(
    доп_часы[[#This Row],[опимс укр]]="",
    IF(
        IFERROR(
            MATCH(SUBSTITUTE(доп_часы[[#This Row],[классификатор]],",","."),классификатор,0),
            0
        ),
        LOWER(TRIM(доп_часы[[#This Row],[проект]])) &amp; "_" &amp; "9999",
        LOWER(TRIM(доп_часы[[#This Row],[проект]])) &amp; "_" &amp; "9998"
    ),
    LOWER(TRIM(доп_часы[[#This Row],[проект]])) &amp; "_" &amp; LOWER(TRIM(доп_часы[[#This Row],[опимс укр]]))
)</f>
        <v>кс-7 сивакинская_9998</v>
      </c>
      <c r="W152" s="106" t="e">
        <f>VLOOKUP(доп_часы[[#This Row],[опимс укр]],Помочни!J:K,2,0)</f>
        <v>#N/A</v>
      </c>
      <c r="X152" s="51"/>
      <c r="Y152" s="51"/>
      <c r="Z152" s="51"/>
      <c r="AA152" s="80"/>
    </row>
    <row r="153" spans="1:27">
      <c r="A153" s="82">
        <v>44501</v>
      </c>
      <c r="B153" s="84" t="str">
        <f t="shared" si="12"/>
        <v>КС-7 Сивакинская</v>
      </c>
      <c r="C153" s="84" t="s">
        <v>117</v>
      </c>
      <c r="D153" s="83" t="s">
        <v>117</v>
      </c>
      <c r="E153" s="83" t="str">
        <f t="shared" si="14"/>
        <v>велесстрой-монтаж</v>
      </c>
      <c r="F153" s="89" t="s">
        <v>17</v>
      </c>
      <c r="G153" s="84" t="s">
        <v>328</v>
      </c>
      <c r="H153" s="84"/>
      <c r="I153" s="7"/>
      <c r="J153" s="7" t="s">
        <v>187</v>
      </c>
      <c r="K153" s="85"/>
      <c r="L153" s="86">
        <v>19</v>
      </c>
      <c r="M153" s="122">
        <v>15391.710000000001</v>
      </c>
      <c r="N153" s="88"/>
      <c r="O153" s="88" t="str">
        <f>VLOOKUP(доп_часы[[#This Row],[классификатор]],Помочни!H:I,2,0)</f>
        <v>АХО</v>
      </c>
      <c r="P153" s="125">
        <f t="shared" si="15"/>
        <v>3.9489869040370822E-5</v>
      </c>
      <c r="Q153" s="126">
        <f t="shared" si="16"/>
        <v>2.7063724744826468E-5</v>
      </c>
      <c r="R153" s="127">
        <f t="shared" si="17"/>
        <v>2.5935415355676921E-5</v>
      </c>
      <c r="S153" s="143" t="s">
        <v>368</v>
      </c>
      <c r="T153" s="143" t="s">
        <v>368</v>
      </c>
      <c r="U153" s="89"/>
      <c r="V153" s="89" t="str">
        <f>IF(
    доп_часы[[#This Row],[опимс укр]]="",
    IF(
        IFERROR(
            MATCH(SUBSTITUTE(доп_часы[[#This Row],[классификатор]],",","."),классификатор,0),
            0
        ),
        LOWER(TRIM(доп_часы[[#This Row],[проект]])) &amp; "_" &amp; "9999",
        LOWER(TRIM(доп_часы[[#This Row],[проект]])) &amp; "_" &amp; "9998"
    ),
    LOWER(TRIM(доп_часы[[#This Row],[проект]])) &amp; "_" &amp; LOWER(TRIM(доп_часы[[#This Row],[опимс укр]]))
)</f>
        <v>кс-7 сивакинская_9998</v>
      </c>
      <c r="W153" s="98" t="e">
        <f>VLOOKUP(доп_часы[[#This Row],[опимс укр]],Помочни!J:K,2,0)</f>
        <v>#N/A</v>
      </c>
      <c r="X153" s="88" t="s">
        <v>350</v>
      </c>
      <c r="Y153" s="88" t="s">
        <v>351</v>
      </c>
      <c r="Z153" s="88"/>
      <c r="AA153" s="91"/>
    </row>
    <row r="154" spans="1:27">
      <c r="A154" s="82">
        <v>44501</v>
      </c>
      <c r="B154" s="84" t="str">
        <f t="shared" si="12"/>
        <v>КС-7 Сивакинская</v>
      </c>
      <c r="C154" s="84" t="s">
        <v>117</v>
      </c>
      <c r="D154" s="83" t="s">
        <v>117</v>
      </c>
      <c r="E154" s="83" t="str">
        <f t="shared" si="14"/>
        <v>велесстрой-монтаж</v>
      </c>
      <c r="F154" s="89" t="s">
        <v>17</v>
      </c>
      <c r="G154" s="84" t="s">
        <v>304</v>
      </c>
      <c r="H154" s="84"/>
      <c r="I154" s="7"/>
      <c r="J154" s="7" t="s">
        <v>226</v>
      </c>
      <c r="K154" s="85"/>
      <c r="L154" s="86">
        <v>135</v>
      </c>
      <c r="M154" s="122">
        <v>87477.3</v>
      </c>
      <c r="N154" s="88"/>
      <c r="O154" s="88" t="str">
        <f>VLOOKUP(доп_часы[[#This Row],[классификатор]],Помочни!H:I,2,0)</f>
        <v>АХО</v>
      </c>
      <c r="P154" s="125">
        <f t="shared" si="15"/>
        <v>2.8058591160263477E-4</v>
      </c>
      <c r="Q154" s="126">
        <f t="shared" si="16"/>
        <v>1.9229488634481964E-4</v>
      </c>
      <c r="R154" s="127">
        <f t="shared" si="17"/>
        <v>1.8427795121138865E-4</v>
      </c>
      <c r="S154" s="143" t="s">
        <v>368</v>
      </c>
      <c r="T154" s="143" t="s">
        <v>368</v>
      </c>
      <c r="U154" s="89"/>
      <c r="V154" s="89" t="str">
        <f>IF(
    доп_часы[[#This Row],[опимс укр]]="",
    IF(
        IFERROR(
            MATCH(SUBSTITUTE(доп_часы[[#This Row],[классификатор]],",","."),классификатор,0),
            0
        ),
        LOWER(TRIM(доп_часы[[#This Row],[проект]])) &amp; "_" &amp; "9999",
        LOWER(TRIM(доп_часы[[#This Row],[проект]])) &amp; "_" &amp; "9998"
    ),
    LOWER(TRIM(доп_часы[[#This Row],[проект]])) &amp; "_" &amp; LOWER(TRIM(доп_часы[[#This Row],[опимс укр]]))
)</f>
        <v>кс-7 сивакинская_9998</v>
      </c>
      <c r="W154" s="98" t="e">
        <f>VLOOKUP(доп_часы[[#This Row],[опимс укр]],Помочни!J:K,2,0)</f>
        <v>#N/A</v>
      </c>
      <c r="X154" s="88" t="s">
        <v>350</v>
      </c>
      <c r="Y154" s="88" t="s">
        <v>351</v>
      </c>
      <c r="Z154" s="88"/>
      <c r="AA154" s="91"/>
    </row>
    <row r="155" spans="1:27">
      <c r="A155" s="82">
        <v>44501</v>
      </c>
      <c r="B155" s="84" t="str">
        <f t="shared" si="12"/>
        <v>КС-7 Сивакинская</v>
      </c>
      <c r="C155" s="84" t="s">
        <v>117</v>
      </c>
      <c r="D155" s="83" t="s">
        <v>117</v>
      </c>
      <c r="E155" s="83" t="str">
        <f t="shared" si="14"/>
        <v>велесстрой-монтаж</v>
      </c>
      <c r="F155" s="89" t="s">
        <v>17</v>
      </c>
      <c r="G155" s="84" t="s">
        <v>305</v>
      </c>
      <c r="H155" s="84"/>
      <c r="I155" s="7"/>
      <c r="J155" s="7" t="s">
        <v>187</v>
      </c>
      <c r="K155" s="85"/>
      <c r="L155" s="86">
        <v>300</v>
      </c>
      <c r="M155" s="122">
        <v>243027</v>
      </c>
      <c r="N155" s="88"/>
      <c r="O155" s="88" t="str">
        <f>VLOOKUP(доп_часы[[#This Row],[классификатор]],Помочни!H:I,2,0)</f>
        <v>АХО</v>
      </c>
      <c r="P155" s="125">
        <f t="shared" si="15"/>
        <v>6.2352424800585509E-4</v>
      </c>
      <c r="Q155" s="126">
        <f t="shared" si="16"/>
        <v>4.2732196965515471E-4</v>
      </c>
      <c r="R155" s="127">
        <f t="shared" si="17"/>
        <v>4.0950655824753031E-4</v>
      </c>
      <c r="S155" s="143" t="s">
        <v>368</v>
      </c>
      <c r="T155" s="143" t="s">
        <v>368</v>
      </c>
      <c r="U155" s="89"/>
      <c r="V155" s="89" t="str">
        <f>IF(
    доп_часы[[#This Row],[опимс укр]]="",
    IF(
        IFERROR(
            MATCH(SUBSTITUTE(доп_часы[[#This Row],[классификатор]],",","."),классификатор,0),
            0
        ),
        LOWER(TRIM(доп_часы[[#This Row],[проект]])) &amp; "_" &amp; "9999",
        LOWER(TRIM(доп_часы[[#This Row],[проект]])) &amp; "_" &amp; "9998"
    ),
    LOWER(TRIM(доп_часы[[#This Row],[проект]])) &amp; "_" &amp; LOWER(TRIM(доп_часы[[#This Row],[опимс укр]]))
)</f>
        <v>кс-7 сивакинская_9998</v>
      </c>
      <c r="W155" s="98" t="e">
        <f>VLOOKUP(доп_часы[[#This Row],[опимс укр]],Помочни!J:K,2,0)</f>
        <v>#N/A</v>
      </c>
      <c r="X155" s="88" t="s">
        <v>350</v>
      </c>
      <c r="Y155" s="88" t="s">
        <v>351</v>
      </c>
      <c r="Z155" s="88"/>
      <c r="AA155" s="91"/>
    </row>
    <row r="156" spans="1:27">
      <c r="A156" s="82">
        <v>44501</v>
      </c>
      <c r="B156" s="84" t="str">
        <f t="shared" si="12"/>
        <v>КС-7 Сивакинская</v>
      </c>
      <c r="C156" s="84" t="s">
        <v>117</v>
      </c>
      <c r="D156" s="83" t="s">
        <v>117</v>
      </c>
      <c r="E156" s="83" t="str">
        <f t="shared" si="14"/>
        <v>велесстрой-монтаж</v>
      </c>
      <c r="F156" s="89" t="s">
        <v>17</v>
      </c>
      <c r="G156" s="84" t="s">
        <v>307</v>
      </c>
      <c r="H156" s="84"/>
      <c r="I156" s="7"/>
      <c r="J156" s="7" t="s">
        <v>226</v>
      </c>
      <c r="K156" s="85"/>
      <c r="L156" s="86">
        <v>133</v>
      </c>
      <c r="M156" s="122">
        <v>86181.34</v>
      </c>
      <c r="N156" s="88"/>
      <c r="O156" s="88" t="str">
        <f>VLOOKUP(доп_часы[[#This Row],[классификатор]],Помочни!H:I,2,0)</f>
        <v>АХО</v>
      </c>
      <c r="P156" s="125">
        <f t="shared" si="15"/>
        <v>2.7642908328259574E-4</v>
      </c>
      <c r="Q156" s="126">
        <f t="shared" si="16"/>
        <v>1.8944607321378526E-4</v>
      </c>
      <c r="R156" s="127">
        <f t="shared" si="17"/>
        <v>1.8154790748973844E-4</v>
      </c>
      <c r="S156" s="143" t="s">
        <v>368</v>
      </c>
      <c r="T156" s="143" t="s">
        <v>368</v>
      </c>
      <c r="U156" s="89"/>
      <c r="V156" s="89" t="str">
        <f>IF(
    доп_часы[[#This Row],[опимс укр]]="",
    IF(
        IFERROR(
            MATCH(SUBSTITUTE(доп_часы[[#This Row],[классификатор]],",","."),классификатор,0),
            0
        ),
        LOWER(TRIM(доп_часы[[#This Row],[проект]])) &amp; "_" &amp; "9999",
        LOWER(TRIM(доп_часы[[#This Row],[проект]])) &amp; "_" &amp; "9998"
    ),
    LOWER(TRIM(доп_часы[[#This Row],[проект]])) &amp; "_" &amp; LOWER(TRIM(доп_часы[[#This Row],[опимс укр]]))
)</f>
        <v>кс-7 сивакинская_9998</v>
      </c>
      <c r="W156" s="98" t="e">
        <f>VLOOKUP(доп_часы[[#This Row],[опимс укр]],Помочни!J:K,2,0)</f>
        <v>#N/A</v>
      </c>
      <c r="X156" s="88" t="s">
        <v>350</v>
      </c>
      <c r="Y156" s="88" t="s">
        <v>351</v>
      </c>
      <c r="Z156" s="88"/>
      <c r="AA156" s="91"/>
    </row>
    <row r="157" spans="1:27">
      <c r="A157" s="82">
        <v>44501</v>
      </c>
      <c r="B157" s="84" t="str">
        <f t="shared" si="12"/>
        <v>КС-7 Сивакинская</v>
      </c>
      <c r="C157" s="84" t="s">
        <v>117</v>
      </c>
      <c r="D157" s="83" t="s">
        <v>117</v>
      </c>
      <c r="E157" s="83" t="str">
        <f t="shared" si="14"/>
        <v>велесстрой-монтаж</v>
      </c>
      <c r="F157" s="89" t="s">
        <v>17</v>
      </c>
      <c r="G157" s="84" t="s">
        <v>308</v>
      </c>
      <c r="H157" s="84"/>
      <c r="I157" s="7"/>
      <c r="J157" s="7" t="s">
        <v>226</v>
      </c>
      <c r="K157" s="85"/>
      <c r="L157" s="86">
        <v>96</v>
      </c>
      <c r="M157" s="122">
        <v>62206.079999999994</v>
      </c>
      <c r="N157" s="88"/>
      <c r="O157" s="88" t="str">
        <f>VLOOKUP(доп_часы[[#This Row],[классификатор]],Помочни!H:I,2,0)</f>
        <v>АХО</v>
      </c>
      <c r="P157" s="125">
        <f t="shared" si="15"/>
        <v>1.9952775936187361E-4</v>
      </c>
      <c r="Q157" s="126">
        <f t="shared" si="16"/>
        <v>1.3674303028964952E-4</v>
      </c>
      <c r="R157" s="127">
        <f t="shared" si="17"/>
        <v>1.310420986392097E-4</v>
      </c>
      <c r="S157" s="143" t="s">
        <v>368</v>
      </c>
      <c r="T157" s="143" t="s">
        <v>368</v>
      </c>
      <c r="U157" s="89"/>
      <c r="V157" s="89" t="str">
        <f>IF(
    доп_часы[[#This Row],[опимс укр]]="",
    IF(
        IFERROR(
            MATCH(SUBSTITUTE(доп_часы[[#This Row],[классификатор]],",","."),классификатор,0),
            0
        ),
        LOWER(TRIM(доп_часы[[#This Row],[проект]])) &amp; "_" &amp; "9999",
        LOWER(TRIM(доп_часы[[#This Row],[проект]])) &amp; "_" &amp; "9998"
    ),
    LOWER(TRIM(доп_часы[[#This Row],[проект]])) &amp; "_" &amp; LOWER(TRIM(доп_часы[[#This Row],[опимс укр]]))
)</f>
        <v>кс-7 сивакинская_9998</v>
      </c>
      <c r="W157" s="98" t="e">
        <f>VLOOKUP(доп_часы[[#This Row],[опимс укр]],Помочни!J:K,2,0)</f>
        <v>#N/A</v>
      </c>
      <c r="X157" s="88" t="s">
        <v>350</v>
      </c>
      <c r="Y157" s="88" t="s">
        <v>351</v>
      </c>
      <c r="Z157" s="88"/>
      <c r="AA157" s="91"/>
    </row>
    <row r="158" spans="1:27">
      <c r="A158" s="82">
        <v>44501</v>
      </c>
      <c r="B158" s="84" t="str">
        <f t="shared" si="12"/>
        <v>КС-7 Сивакинская</v>
      </c>
      <c r="C158" s="84" t="s">
        <v>117</v>
      </c>
      <c r="D158" s="83" t="s">
        <v>117</v>
      </c>
      <c r="E158" s="83" t="str">
        <f t="shared" si="14"/>
        <v>велесстрой-монтаж</v>
      </c>
      <c r="F158" s="89" t="s">
        <v>17</v>
      </c>
      <c r="G158" s="84" t="s">
        <v>329</v>
      </c>
      <c r="H158" s="84"/>
      <c r="I158" s="7"/>
      <c r="J158" s="7" t="s">
        <v>226</v>
      </c>
      <c r="K158" s="85"/>
      <c r="L158" s="86">
        <v>322</v>
      </c>
      <c r="M158" s="122">
        <v>208649.56</v>
      </c>
      <c r="N158" s="88"/>
      <c r="O158" s="88" t="str">
        <f>VLOOKUP(доп_часы[[#This Row],[классификатор]],Помочни!H:I,2,0)</f>
        <v>АХО</v>
      </c>
      <c r="P158" s="125">
        <f t="shared" si="15"/>
        <v>6.6924935952628441E-4</v>
      </c>
      <c r="Q158" s="126">
        <f t="shared" si="16"/>
        <v>4.5865891409653276E-4</v>
      </c>
      <c r="R158" s="127">
        <f t="shared" si="17"/>
        <v>4.3953703918568257E-4</v>
      </c>
      <c r="S158" s="143" t="s">
        <v>368</v>
      </c>
      <c r="T158" s="143" t="s">
        <v>368</v>
      </c>
      <c r="U158" s="89"/>
      <c r="V158" s="89" t="str">
        <f>IF(
    доп_часы[[#This Row],[опимс укр]]="",
    IF(
        IFERROR(
            MATCH(SUBSTITUTE(доп_часы[[#This Row],[классификатор]],",","."),классификатор,0),
            0
        ),
        LOWER(TRIM(доп_часы[[#This Row],[проект]])) &amp; "_" &amp; "9999",
        LOWER(TRIM(доп_часы[[#This Row],[проект]])) &amp; "_" &amp; "9998"
    ),
    LOWER(TRIM(доп_часы[[#This Row],[проект]])) &amp; "_" &amp; LOWER(TRIM(доп_часы[[#This Row],[опимс укр]]))
)</f>
        <v>кс-7 сивакинская_9998</v>
      </c>
      <c r="W158" s="98" t="e">
        <f>VLOOKUP(доп_часы[[#This Row],[опимс укр]],Помочни!J:K,2,0)</f>
        <v>#N/A</v>
      </c>
      <c r="X158" s="88" t="s">
        <v>350</v>
      </c>
      <c r="Y158" s="88" t="s">
        <v>351</v>
      </c>
      <c r="Z158" s="88"/>
      <c r="AA158" s="91"/>
    </row>
    <row r="159" spans="1:27">
      <c r="A159" s="82">
        <v>44501</v>
      </c>
      <c r="B159" s="84" t="str">
        <f t="shared" si="12"/>
        <v>КС-7 Сивакинская</v>
      </c>
      <c r="C159" s="84" t="s">
        <v>117</v>
      </c>
      <c r="D159" s="83" t="s">
        <v>117</v>
      </c>
      <c r="E159" s="83" t="str">
        <f t="shared" si="14"/>
        <v>велесстрой-монтаж</v>
      </c>
      <c r="F159" s="89" t="s">
        <v>17</v>
      </c>
      <c r="G159" s="84" t="s">
        <v>330</v>
      </c>
      <c r="H159" s="84"/>
      <c r="I159" s="7"/>
      <c r="J159" s="7" t="s">
        <v>187</v>
      </c>
      <c r="K159" s="85"/>
      <c r="L159" s="86">
        <v>10</v>
      </c>
      <c r="M159" s="122">
        <v>8100.9000000000005</v>
      </c>
      <c r="N159" s="88"/>
      <c r="O159" s="88" t="str">
        <f>VLOOKUP(доп_часы[[#This Row],[классификатор]],Помочни!H:I,2,0)</f>
        <v>АХО</v>
      </c>
      <c r="P159" s="125">
        <f t="shared" si="15"/>
        <v>2.0784141600195168E-5</v>
      </c>
      <c r="Q159" s="126">
        <f t="shared" si="16"/>
        <v>1.4244065655171825E-5</v>
      </c>
      <c r="R159" s="127">
        <f t="shared" si="17"/>
        <v>1.3650218608251011E-5</v>
      </c>
      <c r="S159" s="143" t="s">
        <v>368</v>
      </c>
      <c r="T159" s="143" t="s">
        <v>368</v>
      </c>
      <c r="U159" s="89"/>
      <c r="V159" s="89" t="str">
        <f>IF(
    доп_часы[[#This Row],[опимс укр]]="",
    IF(
        IFERROR(
            MATCH(SUBSTITUTE(доп_часы[[#This Row],[классификатор]],",","."),классификатор,0),
            0
        ),
        LOWER(TRIM(доп_часы[[#This Row],[проект]])) &amp; "_" &amp; "9999",
        LOWER(TRIM(доп_часы[[#This Row],[проект]])) &amp; "_" &amp; "9998"
    ),
    LOWER(TRIM(доп_часы[[#This Row],[проект]])) &amp; "_" &amp; LOWER(TRIM(доп_часы[[#This Row],[опимс укр]]))
)</f>
        <v>кс-7 сивакинская_9998</v>
      </c>
      <c r="W159" s="98" t="e">
        <f>VLOOKUP(доп_часы[[#This Row],[опимс укр]],Помочни!J:K,2,0)</f>
        <v>#N/A</v>
      </c>
      <c r="X159" s="88" t="s">
        <v>350</v>
      </c>
      <c r="Y159" s="88" t="s">
        <v>351</v>
      </c>
      <c r="Z159" s="88"/>
      <c r="AA159" s="91"/>
    </row>
    <row r="160" spans="1:27">
      <c r="A160" s="82">
        <v>44501</v>
      </c>
      <c r="B160" s="84" t="str">
        <f t="shared" si="12"/>
        <v>КС-7 Сивакинская</v>
      </c>
      <c r="C160" s="84" t="s">
        <v>117</v>
      </c>
      <c r="D160" s="83" t="s">
        <v>117</v>
      </c>
      <c r="E160" s="83" t="str">
        <f t="shared" si="14"/>
        <v>велесстрой-монтаж</v>
      </c>
      <c r="F160" s="89" t="s">
        <v>17</v>
      </c>
      <c r="G160" s="84" t="s">
        <v>331</v>
      </c>
      <c r="H160" s="84"/>
      <c r="I160" s="7"/>
      <c r="J160" s="7" t="s">
        <v>187</v>
      </c>
      <c r="K160" s="85"/>
      <c r="L160" s="86">
        <v>20</v>
      </c>
      <c r="M160" s="122">
        <v>16201.800000000001</v>
      </c>
      <c r="N160" s="88"/>
      <c r="O160" s="88" t="str">
        <f>VLOOKUP(доп_часы[[#This Row],[классификатор]],Помочни!H:I,2,0)</f>
        <v>АХО</v>
      </c>
      <c r="P160" s="125">
        <f t="shared" si="15"/>
        <v>4.1568283200390336E-5</v>
      </c>
      <c r="Q160" s="126">
        <f t="shared" si="16"/>
        <v>2.848813131034365E-5</v>
      </c>
      <c r="R160" s="127">
        <f t="shared" si="17"/>
        <v>2.7300437216502023E-5</v>
      </c>
      <c r="S160" s="143" t="s">
        <v>368</v>
      </c>
      <c r="T160" s="143" t="s">
        <v>368</v>
      </c>
      <c r="U160" s="89"/>
      <c r="V160" s="89" t="str">
        <f>IF(
    доп_часы[[#This Row],[опимс укр]]="",
    IF(
        IFERROR(
            MATCH(SUBSTITUTE(доп_часы[[#This Row],[классификатор]],",","."),классификатор,0),
            0
        ),
        LOWER(TRIM(доп_часы[[#This Row],[проект]])) &amp; "_" &amp; "9999",
        LOWER(TRIM(доп_часы[[#This Row],[проект]])) &amp; "_" &amp; "9998"
    ),
    LOWER(TRIM(доп_часы[[#This Row],[проект]])) &amp; "_" &amp; LOWER(TRIM(доп_часы[[#This Row],[опимс укр]]))
)</f>
        <v>кс-7 сивакинская_9998</v>
      </c>
      <c r="W160" s="98" t="e">
        <f>VLOOKUP(доп_часы[[#This Row],[опимс укр]],Помочни!J:K,2,0)</f>
        <v>#N/A</v>
      </c>
      <c r="X160" s="88" t="s">
        <v>350</v>
      </c>
      <c r="Y160" s="88" t="s">
        <v>351</v>
      </c>
      <c r="Z160" s="88"/>
      <c r="AA160" s="91"/>
    </row>
    <row r="161" spans="1:27">
      <c r="A161" s="82">
        <v>44501</v>
      </c>
      <c r="B161" s="84" t="str">
        <f t="shared" si="12"/>
        <v>КС-7 Сивакинская</v>
      </c>
      <c r="C161" s="84" t="str">
        <f t="shared" si="13"/>
        <v>КС-7 Сивакинская</v>
      </c>
      <c r="D161" s="83" t="s">
        <v>196</v>
      </c>
      <c r="E161" s="83" t="str">
        <f t="shared" si="14"/>
        <v>велесстрой-монтаж</v>
      </c>
      <c r="F161" s="89" t="s">
        <v>26</v>
      </c>
      <c r="G161" s="84" t="s">
        <v>332</v>
      </c>
      <c r="H161" s="84"/>
      <c r="I161" s="7"/>
      <c r="J161" s="7" t="s">
        <v>187</v>
      </c>
      <c r="K161" s="85"/>
      <c r="L161" s="86">
        <v>20</v>
      </c>
      <c r="M161" s="122">
        <v>16201.800000000001</v>
      </c>
      <c r="N161" s="88"/>
      <c r="O161" s="88" t="str">
        <f>VLOOKUP(доп_часы[[#This Row],[классификатор]],Помочни!H:I,2,0)</f>
        <v>УМиТ</v>
      </c>
      <c r="P161" s="125">
        <f t="shared" si="15"/>
        <v>4.1568283200390336E-5</v>
      </c>
      <c r="Q161" s="126">
        <f t="shared" si="16"/>
        <v>2.848813131034365E-5</v>
      </c>
      <c r="R161" s="127">
        <f t="shared" si="17"/>
        <v>2.7300437216502023E-5</v>
      </c>
      <c r="S161" s="143" t="s">
        <v>369</v>
      </c>
      <c r="T161" s="143" t="s">
        <v>369</v>
      </c>
      <c r="U161" s="89"/>
      <c r="V161" s="89" t="str">
        <f>IF(
    доп_часы[[#This Row],[опимс укр]]="",
    IF(
        IFERROR(
            MATCH(SUBSTITUTE(доп_часы[[#This Row],[классификатор]],",","."),классификатор,0),
            0
        ),
        LOWER(TRIM(доп_часы[[#This Row],[проект]])) &amp; "_" &amp; "9999",
        LOWER(TRIM(доп_часы[[#This Row],[проект]])) &amp; "_" &amp; "9998"
    ),
    LOWER(TRIM(доп_часы[[#This Row],[проект]])) &amp; "_" &amp; LOWER(TRIM(доп_часы[[#This Row],[опимс укр]]))
)</f>
        <v>кс-7 сивакинская_9998</v>
      </c>
      <c r="W161" s="98" t="e">
        <f>VLOOKUP(доп_часы[[#This Row],[опимс укр]],Помочни!J:K,2,0)</f>
        <v>#N/A</v>
      </c>
      <c r="X161" s="88" t="s">
        <v>350</v>
      </c>
      <c r="Y161" s="88" t="s">
        <v>351</v>
      </c>
      <c r="Z161" s="88"/>
      <c r="AA161" s="91"/>
    </row>
    <row r="162" spans="1:27">
      <c r="A162" s="82">
        <v>44501</v>
      </c>
      <c r="B162" s="84" t="str">
        <f t="shared" si="12"/>
        <v>КС-7 Сивакинская</v>
      </c>
      <c r="C162" s="84" t="str">
        <f t="shared" si="13"/>
        <v>КС-7 Сивакинская</v>
      </c>
      <c r="D162" s="83" t="s">
        <v>196</v>
      </c>
      <c r="E162" s="83" t="str">
        <f t="shared" si="14"/>
        <v>велесстрой-монтаж</v>
      </c>
      <c r="F162" s="89" t="s">
        <v>26</v>
      </c>
      <c r="G162" s="84" t="s">
        <v>333</v>
      </c>
      <c r="H162" s="84"/>
      <c r="I162" s="7"/>
      <c r="J162" s="7" t="s">
        <v>187</v>
      </c>
      <c r="K162" s="85"/>
      <c r="L162" s="86">
        <v>320</v>
      </c>
      <c r="M162" s="122">
        <v>259228.80000000002</v>
      </c>
      <c r="N162" s="88"/>
      <c r="O162" s="88" t="str">
        <f>VLOOKUP(доп_часы[[#This Row],[классификатор]],Помочни!H:I,2,0)</f>
        <v>УМиТ</v>
      </c>
      <c r="P162" s="125">
        <f t="shared" si="15"/>
        <v>6.6509253120624538E-4</v>
      </c>
      <c r="Q162" s="126">
        <f t="shared" si="16"/>
        <v>4.558101009654984E-4</v>
      </c>
      <c r="R162" s="127">
        <f t="shared" si="17"/>
        <v>4.3680699546403236E-4</v>
      </c>
      <c r="S162" s="143" t="s">
        <v>369</v>
      </c>
      <c r="T162" s="143" t="s">
        <v>369</v>
      </c>
      <c r="U162" s="89"/>
      <c r="V162" s="89" t="str">
        <f>IF(
    доп_часы[[#This Row],[опимс укр]]="",
    IF(
        IFERROR(
            MATCH(SUBSTITUTE(доп_часы[[#This Row],[классификатор]],",","."),классификатор,0),
            0
        ),
        LOWER(TRIM(доп_часы[[#This Row],[проект]])) &amp; "_" &amp; "9999",
        LOWER(TRIM(доп_часы[[#This Row],[проект]])) &amp; "_" &amp; "9998"
    ),
    LOWER(TRIM(доп_часы[[#This Row],[проект]])) &amp; "_" &amp; LOWER(TRIM(доп_часы[[#This Row],[опимс укр]]))
)</f>
        <v>кс-7 сивакинская_9998</v>
      </c>
      <c r="W162" s="98" t="e">
        <f>VLOOKUP(доп_часы[[#This Row],[опимс укр]],Помочни!J:K,2,0)</f>
        <v>#N/A</v>
      </c>
      <c r="X162" s="88" t="s">
        <v>350</v>
      </c>
      <c r="Y162" s="88" t="s">
        <v>351</v>
      </c>
      <c r="Z162" s="88"/>
      <c r="AA162" s="91"/>
    </row>
    <row r="163" spans="1:27">
      <c r="A163" s="82">
        <v>44501</v>
      </c>
      <c r="B163" s="84" t="str">
        <f t="shared" si="12"/>
        <v>КС-7 Сивакинская</v>
      </c>
      <c r="C163" s="84" t="str">
        <f t="shared" si="13"/>
        <v>КС-7 Сивакинская</v>
      </c>
      <c r="D163" s="83" t="s">
        <v>196</v>
      </c>
      <c r="E163" s="83" t="str">
        <f t="shared" si="14"/>
        <v>велесстрой-монтаж</v>
      </c>
      <c r="F163" s="89" t="s">
        <v>18</v>
      </c>
      <c r="G163" s="84" t="s">
        <v>334</v>
      </c>
      <c r="H163" s="84"/>
      <c r="I163" s="7"/>
      <c r="J163" s="7" t="s">
        <v>187</v>
      </c>
      <c r="K163" s="85"/>
      <c r="L163" s="86">
        <v>28</v>
      </c>
      <c r="M163" s="122">
        <v>22682.52</v>
      </c>
      <c r="N163" s="88"/>
      <c r="O163" s="88" t="str">
        <f>VLOOKUP(доп_часы[[#This Row],[классификатор]],Помочни!H:I,2,0)</f>
        <v>Энергетики</v>
      </c>
      <c r="P163" s="125">
        <f t="shared" si="15"/>
        <v>5.8195596480546475E-5</v>
      </c>
      <c r="Q163" s="126">
        <f t="shared" si="16"/>
        <v>3.988338383448111E-5</v>
      </c>
      <c r="R163" s="127">
        <f t="shared" si="17"/>
        <v>3.8220612103102833E-5</v>
      </c>
      <c r="S163" s="143" t="s">
        <v>372</v>
      </c>
      <c r="T163" s="143" t="s">
        <v>372</v>
      </c>
      <c r="U163" s="89"/>
      <c r="V163" s="89" t="str">
        <f>IF(
    доп_часы[[#This Row],[опимс укр]]="",
    IF(
        IFERROR(
            MATCH(SUBSTITUTE(доп_часы[[#This Row],[классификатор]],",","."),классификатор,0),
            0
        ),
        LOWER(TRIM(доп_часы[[#This Row],[проект]])) &amp; "_" &amp; "9999",
        LOWER(TRIM(доп_часы[[#This Row],[проект]])) &amp; "_" &amp; "9998"
    ),
    LOWER(TRIM(доп_часы[[#This Row],[проект]])) &amp; "_" &amp; LOWER(TRIM(доп_часы[[#This Row],[опимс укр]]))
)</f>
        <v>кс-7 сивакинская_9998</v>
      </c>
      <c r="W163" s="98" t="e">
        <f>VLOOKUP(доп_часы[[#This Row],[опимс укр]],Помочни!J:K,2,0)</f>
        <v>#N/A</v>
      </c>
      <c r="X163" s="88" t="s">
        <v>350</v>
      </c>
      <c r="Y163" s="88" t="s">
        <v>351</v>
      </c>
      <c r="Z163" s="88"/>
      <c r="AA163" s="91"/>
    </row>
    <row r="164" spans="1:27">
      <c r="A164" s="82">
        <v>44501</v>
      </c>
      <c r="B164" s="84" t="str">
        <f t="shared" si="12"/>
        <v>КС-7 Сивакинская</v>
      </c>
      <c r="C164" s="84" t="str">
        <f t="shared" si="13"/>
        <v>КС-7 Сивакинская</v>
      </c>
      <c r="D164" s="83" t="s">
        <v>196</v>
      </c>
      <c r="E164" s="83" t="str">
        <f t="shared" si="14"/>
        <v>велесстрой-монтаж</v>
      </c>
      <c r="F164" s="97">
        <v>6</v>
      </c>
      <c r="G164" s="84" t="s">
        <v>335</v>
      </c>
      <c r="H164" s="84"/>
      <c r="I164" s="7"/>
      <c r="J164" s="7" t="s">
        <v>187</v>
      </c>
      <c r="K164" s="85"/>
      <c r="L164" s="86">
        <v>150</v>
      </c>
      <c r="M164" s="122">
        <v>121513.5</v>
      </c>
      <c r="N164" s="88"/>
      <c r="O164" s="88" t="str">
        <f>VLOOKUP(доп_часы[[#This Row],[классификатор]],Помочни!H:I,2,0)</f>
        <v>Непредвиденные работы</v>
      </c>
      <c r="P164" s="125">
        <f t="shared" si="15"/>
        <v>3.1176212400292754E-4</v>
      </c>
      <c r="Q164" s="126">
        <f t="shared" si="16"/>
        <v>2.1366098482757736E-4</v>
      </c>
      <c r="R164" s="127">
        <f t="shared" si="17"/>
        <v>2.0475327912376515E-4</v>
      </c>
      <c r="S164" s="143" t="s">
        <v>374</v>
      </c>
      <c r="T164" s="143" t="s">
        <v>374</v>
      </c>
      <c r="U164" s="89"/>
      <c r="V164" s="89" t="str">
        <f>IF(
    доп_часы[[#This Row],[опимс укр]]="",
    IF(
        IFERROR(
            MATCH(SUBSTITUTE(доп_часы[[#This Row],[классификатор]],",","."),классификатор,0),
            0
        ),
        LOWER(TRIM(доп_часы[[#This Row],[проект]])) &amp; "_" &amp; "9999",
        LOWER(TRIM(доп_часы[[#This Row],[проект]])) &amp; "_" &amp; "9998"
    ),
    LOWER(TRIM(доп_часы[[#This Row],[проект]])) &amp; "_" &amp; LOWER(TRIM(доп_часы[[#This Row],[опимс укр]]))
)</f>
        <v>кс-7 сивакинская_9998</v>
      </c>
      <c r="W164" s="98" t="e">
        <f>VLOOKUP(доп_часы[[#This Row],[опимс укр]],Помочни!J:K,2,0)</f>
        <v>#N/A</v>
      </c>
      <c r="X164" s="88"/>
      <c r="Y164" s="88"/>
      <c r="Z164" s="88"/>
      <c r="AA164" s="91"/>
    </row>
    <row r="165" spans="1:27">
      <c r="A165" s="82">
        <v>44501</v>
      </c>
      <c r="B165" s="84" t="str">
        <f t="shared" si="12"/>
        <v>КС-7 Сивакинская</v>
      </c>
      <c r="C165" s="84" t="str">
        <f t="shared" si="13"/>
        <v>КС-7 Сивакинская</v>
      </c>
      <c r="D165" s="83" t="s">
        <v>196</v>
      </c>
      <c r="E165" s="83" t="str">
        <f t="shared" si="14"/>
        <v>велесстрой-монтаж</v>
      </c>
      <c r="F165" s="89" t="s">
        <v>12</v>
      </c>
      <c r="G165" s="84" t="s">
        <v>197</v>
      </c>
      <c r="H165" s="84"/>
      <c r="I165" s="7"/>
      <c r="J165" s="7" t="s">
        <v>199</v>
      </c>
      <c r="K165" s="85"/>
      <c r="L165" s="86">
        <v>-94</v>
      </c>
      <c r="M165" s="122">
        <v>-53893.960000000006</v>
      </c>
      <c r="N165" s="88" t="s">
        <v>325</v>
      </c>
      <c r="O165" s="88" t="str">
        <f>VLOOKUP(доп_часы[[#This Row],[классификатор]],Помочни!H:I,2,0)</f>
        <v>Основные проектные работы (по заявкам)</v>
      </c>
      <c r="P165" s="125">
        <f t="shared" si="15"/>
        <v>-1.9537093104183458E-4</v>
      </c>
      <c r="Q165" s="126">
        <f t="shared" si="16"/>
        <v>-1.3389421715861516E-4</v>
      </c>
      <c r="R165" s="127">
        <f t="shared" si="17"/>
        <v>-1.2831205491755951E-4</v>
      </c>
      <c r="S165" s="143" t="s">
        <v>367</v>
      </c>
      <c r="T165" s="143" t="s">
        <v>367</v>
      </c>
      <c r="U165" s="89">
        <v>4</v>
      </c>
      <c r="V165" s="89" t="str">
        <f>IF(
    доп_часы[[#This Row],[опимс укр]]="",
    IF(
        IFERROR(
            MATCH(SUBSTITUTE(доп_часы[[#This Row],[классификатор]],",","."),классификатор,0),
            0
        ),
        LOWER(TRIM(доп_часы[[#This Row],[проект]])) &amp; "_" &amp; "9999",
        LOWER(TRIM(доп_часы[[#This Row],[проект]])) &amp; "_" &amp; "9998"
    ),
    LOWER(TRIM(доп_часы[[#This Row],[проект]])) &amp; "_" &amp; LOWER(TRIM(доп_часы[[#This Row],[опимс укр]]))
)</f>
        <v>кс-7 сивакинская_4</v>
      </c>
      <c r="W165" s="98" t="str">
        <f>VLOOKUP(доп_часы[[#This Row],[опимс укр]],Помочни!J:K,2,0)</f>
        <v>Устройство свай</v>
      </c>
      <c r="X165" s="88"/>
      <c r="Y165" s="88"/>
      <c r="Z165" s="88"/>
      <c r="AA165" s="91"/>
    </row>
    <row r="166" spans="1:27">
      <c r="A166" s="82">
        <v>44501</v>
      </c>
      <c r="B166" s="84" t="str">
        <f t="shared" si="12"/>
        <v>КС-7 Сивакинская</v>
      </c>
      <c r="C166" s="84" t="str">
        <f t="shared" si="13"/>
        <v>КС-7 Сивакинская</v>
      </c>
      <c r="D166" s="83" t="s">
        <v>196</v>
      </c>
      <c r="E166" s="83" t="str">
        <f t="shared" si="14"/>
        <v>велесстрой-монтаж</v>
      </c>
      <c r="F166" s="89" t="s">
        <v>0</v>
      </c>
      <c r="G166" s="84" t="s">
        <v>198</v>
      </c>
      <c r="H166" s="84"/>
      <c r="I166" s="7"/>
      <c r="J166" s="7" t="s">
        <v>187</v>
      </c>
      <c r="K166" s="85"/>
      <c r="L166" s="86">
        <v>-40</v>
      </c>
      <c r="M166" s="122">
        <v>-28960.800000000003</v>
      </c>
      <c r="N166" s="88" t="s">
        <v>325</v>
      </c>
      <c r="O166" s="88" t="str">
        <f>VLOOKUP(доп_часы[[#This Row],[классификатор]],Помочни!H:I,2,0)</f>
        <v>Сопутствующие работы (в т.ч. работы до согласования сборника нормативов 2020)</v>
      </c>
      <c r="P166" s="125">
        <f t="shared" si="15"/>
        <v>-8.3136566400780673E-5</v>
      </c>
      <c r="Q166" s="126">
        <f t="shared" si="16"/>
        <v>-5.69762626206873E-5</v>
      </c>
      <c r="R166" s="127">
        <f t="shared" si="17"/>
        <v>-5.4600874433004045E-5</v>
      </c>
      <c r="S166" s="143" t="s">
        <v>367</v>
      </c>
      <c r="T166" s="143" t="s">
        <v>367</v>
      </c>
      <c r="U166" s="89">
        <v>4</v>
      </c>
      <c r="V166" s="89" t="str">
        <f>IF(
    доп_часы[[#This Row],[опимс укр]]="",
    IF(
        IFERROR(
            MATCH(SUBSTITUTE(доп_часы[[#This Row],[классификатор]],",","."),классификатор,0),
            0
        ),
        LOWER(TRIM(доп_часы[[#This Row],[проект]])) &amp; "_" &amp; "9999",
        LOWER(TRIM(доп_часы[[#This Row],[проект]])) &amp; "_" &amp; "9998"
    ),
    LOWER(TRIM(доп_часы[[#This Row],[проект]])) &amp; "_" &amp; LOWER(TRIM(доп_часы[[#This Row],[опимс укр]]))
)</f>
        <v>кс-7 сивакинская_4</v>
      </c>
      <c r="W166" s="98" t="str">
        <f>VLOOKUP(доп_часы[[#This Row],[опимс укр]],Помочни!J:K,2,0)</f>
        <v>Устройство свай</v>
      </c>
      <c r="X166" s="88"/>
      <c r="Y166" s="88"/>
      <c r="Z166" s="88"/>
      <c r="AA166" s="91"/>
    </row>
    <row r="167" spans="1:27">
      <c r="A167" s="82">
        <v>44501</v>
      </c>
      <c r="B167" s="84" t="str">
        <f t="shared" si="12"/>
        <v>КС-7 Сивакинская</v>
      </c>
      <c r="C167" s="84" t="str">
        <f t="shared" si="13"/>
        <v>КС-7 Сивакинская</v>
      </c>
      <c r="D167" s="111" t="s">
        <v>196</v>
      </c>
      <c r="E167" s="83" t="str">
        <f t="shared" si="14"/>
        <v>велесстрой-монтаж</v>
      </c>
      <c r="F167" s="89" t="s">
        <v>0</v>
      </c>
      <c r="G167" s="84" t="s">
        <v>100</v>
      </c>
      <c r="H167" s="84"/>
      <c r="I167" s="7"/>
      <c r="J167" s="7" t="s">
        <v>199</v>
      </c>
      <c r="K167" s="85"/>
      <c r="L167" s="86">
        <v>-800</v>
      </c>
      <c r="M167" s="122">
        <v>-458672</v>
      </c>
      <c r="N167" s="88" t="s">
        <v>325</v>
      </c>
      <c r="O167" s="88" t="str">
        <f>VLOOKUP(доп_часы[[#This Row],[классификатор]],Помочни!H:I,2,0)</f>
        <v>Сопутствующие работы (в т.ч. работы до согласования сборника нормативов 2020)</v>
      </c>
      <c r="P167" s="125">
        <f t="shared" si="15"/>
        <v>-1.6627313280156136E-3</v>
      </c>
      <c r="Q167" s="126">
        <f t="shared" si="16"/>
        <v>-1.1395252524137459E-3</v>
      </c>
      <c r="R167" s="127">
        <f t="shared" si="17"/>
        <v>-1.092017488660081E-3</v>
      </c>
      <c r="S167" s="143" t="s">
        <v>367</v>
      </c>
      <c r="T167" s="143" t="s">
        <v>367</v>
      </c>
      <c r="U167" s="97">
        <v>2</v>
      </c>
      <c r="V167" s="89" t="str">
        <f>IF(
    доп_часы[[#This Row],[опимс укр]]="",
    IF(
        IFERROR(
            MATCH(SUBSTITUTE(доп_часы[[#This Row],[классификатор]],",","."),классификатор,0),
            0
        ),
        LOWER(TRIM(доп_часы[[#This Row],[проект]])) &amp; "_" &amp; "9999",
        LOWER(TRIM(доп_часы[[#This Row],[проект]])) &amp; "_" &amp; "9998"
    ),
    LOWER(TRIM(доп_часы[[#This Row],[проект]])) &amp; "_" &amp; LOWER(TRIM(доп_часы[[#This Row],[опимс укр]]))
)</f>
        <v>кс-7 сивакинская_2</v>
      </c>
      <c r="W167" s="98" t="str">
        <f>VLOOKUP(доп_часы[[#This Row],[опимс укр]],Помочни!J:K,2,0)</f>
        <v>ВЗиС</v>
      </c>
      <c r="X167" s="88"/>
      <c r="Y167" s="88"/>
      <c r="Z167" s="88"/>
      <c r="AA167" s="91"/>
    </row>
    <row r="168" spans="1:27" s="4" customFormat="1">
      <c r="A168" s="82">
        <v>44501</v>
      </c>
      <c r="B168" s="84" t="str">
        <f t="shared" si="12"/>
        <v>КС-7 Сивакинская</v>
      </c>
      <c r="C168" s="84" t="str">
        <f t="shared" si="13"/>
        <v>КС-7 Сивакинская</v>
      </c>
      <c r="D168" s="83" t="s">
        <v>196</v>
      </c>
      <c r="E168" s="83" t="str">
        <f t="shared" si="14"/>
        <v>велесстрой-монтаж</v>
      </c>
      <c r="F168" s="89" t="s">
        <v>0</v>
      </c>
      <c r="G168" s="84" t="s">
        <v>323</v>
      </c>
      <c r="H168" s="84"/>
      <c r="I168" s="7"/>
      <c r="J168" s="7" t="s">
        <v>187</v>
      </c>
      <c r="K168" s="85"/>
      <c r="L168" s="86">
        <v>-139</v>
      </c>
      <c r="M168" s="122">
        <v>-100638.78</v>
      </c>
      <c r="N168" s="88" t="s">
        <v>325</v>
      </c>
      <c r="O168" s="88" t="str">
        <f>VLOOKUP(доп_часы[[#This Row],[классификатор]],Помочни!H:I,2,0)</f>
        <v>Сопутствующие работы (в т.ч. работы до согласования сборника нормативов 2020)</v>
      </c>
      <c r="P168" s="125">
        <f t="shared" si="15"/>
        <v>-2.8889956824271283E-4</v>
      </c>
      <c r="Q168" s="126">
        <f t="shared" si="16"/>
        <v>-1.9799251260688836E-4</v>
      </c>
      <c r="R168" s="127">
        <f t="shared" si="17"/>
        <v>-1.8973803865468905E-4</v>
      </c>
      <c r="S168" s="143" t="s">
        <v>367</v>
      </c>
      <c r="T168" s="143" t="s">
        <v>367</v>
      </c>
      <c r="U168" s="97">
        <v>2</v>
      </c>
      <c r="V168" s="89" t="str">
        <f>IF(
    доп_часы[[#This Row],[опимс укр]]="",
    IF(
        IFERROR(
            MATCH(SUBSTITUTE(доп_часы[[#This Row],[классификатор]],",","."),классификатор,0),
            0
        ),
        LOWER(TRIM(доп_часы[[#This Row],[проект]])) &amp; "_" &amp; "9999",
        LOWER(TRIM(доп_часы[[#This Row],[проект]])) &amp; "_" &amp; "9998"
    ),
    LOWER(TRIM(доп_часы[[#This Row],[проект]])) &amp; "_" &amp; LOWER(TRIM(доп_часы[[#This Row],[опимс укр]]))
)</f>
        <v>кс-7 сивакинская_2</v>
      </c>
      <c r="W168" s="98" t="str">
        <f>VLOOKUP(доп_часы[[#This Row],[опимс укр]],Помочни!J:K,2,0)</f>
        <v>ВЗиС</v>
      </c>
      <c r="X168" s="88"/>
      <c r="Y168" s="88"/>
      <c r="Z168" s="88"/>
      <c r="AA168" s="91"/>
    </row>
    <row r="169" spans="1:27" s="4" customFormat="1">
      <c r="A169" s="82">
        <v>44501</v>
      </c>
      <c r="B169" s="84" t="str">
        <f t="shared" si="12"/>
        <v>КС-7 Сивакинская</v>
      </c>
      <c r="C169" s="84" t="str">
        <f t="shared" si="13"/>
        <v>КС-7 Сивакинская</v>
      </c>
      <c r="D169" s="83" t="s">
        <v>196</v>
      </c>
      <c r="E169" s="83" t="str">
        <f t="shared" si="14"/>
        <v>велесстрой-монтаж</v>
      </c>
      <c r="F169" s="89" t="s">
        <v>0</v>
      </c>
      <c r="G169" s="84" t="s">
        <v>206</v>
      </c>
      <c r="H169" s="84"/>
      <c r="I169" s="7"/>
      <c r="J169" s="7" t="s">
        <v>187</v>
      </c>
      <c r="K169" s="85"/>
      <c r="L169" s="86">
        <v>-124</v>
      </c>
      <c r="M169" s="122">
        <v>-89778.48000000001</v>
      </c>
      <c r="N169" s="88" t="s">
        <v>325</v>
      </c>
      <c r="O169" s="88" t="str">
        <f>VLOOKUP(доп_часы[[#This Row],[классификатор]],Помочни!H:I,2,0)</f>
        <v>Сопутствующие работы (в т.ч. работы до согласования сборника нормативов 2020)</v>
      </c>
      <c r="P169" s="125">
        <f t="shared" si="15"/>
        <v>-2.577233558424201E-4</v>
      </c>
      <c r="Q169" s="126">
        <f t="shared" si="16"/>
        <v>-1.7662641412413062E-4</v>
      </c>
      <c r="R169" s="127">
        <f t="shared" si="17"/>
        <v>-1.6926271074231255E-4</v>
      </c>
      <c r="S169" s="143" t="s">
        <v>367</v>
      </c>
      <c r="T169" s="143" t="s">
        <v>367</v>
      </c>
      <c r="U169" s="97">
        <v>2</v>
      </c>
      <c r="V169" s="89" t="str">
        <f>IF(
    доп_часы[[#This Row],[опимс укр]]="",
    IF(
        IFERROR(
            MATCH(SUBSTITUTE(доп_часы[[#This Row],[классификатор]],",","."),классификатор,0),
            0
        ),
        LOWER(TRIM(доп_часы[[#This Row],[проект]])) &amp; "_" &amp; "9999",
        LOWER(TRIM(доп_часы[[#This Row],[проект]])) &amp; "_" &amp; "9998"
    ),
    LOWER(TRIM(доп_часы[[#This Row],[проект]])) &amp; "_" &amp; LOWER(TRIM(доп_часы[[#This Row],[опимс укр]]))
)</f>
        <v>кс-7 сивакинская_2</v>
      </c>
      <c r="W169" s="98" t="str">
        <f>VLOOKUP(доп_часы[[#This Row],[опимс укр]],Помочни!J:K,2,0)</f>
        <v>ВЗиС</v>
      </c>
      <c r="X169" s="88"/>
      <c r="Y169" s="88"/>
      <c r="Z169" s="88"/>
      <c r="AA169" s="91"/>
    </row>
    <row r="170" spans="1:27" s="109" customFormat="1">
      <c r="A170" s="82">
        <v>44501</v>
      </c>
      <c r="B170" s="84" t="str">
        <f t="shared" si="12"/>
        <v>КС-7 Сивакинская</v>
      </c>
      <c r="C170" s="84" t="str">
        <f t="shared" si="13"/>
        <v>КС-7 Сивакинская</v>
      </c>
      <c r="D170" s="83" t="s">
        <v>196</v>
      </c>
      <c r="E170" s="83" t="str">
        <f t="shared" si="14"/>
        <v>велесстрой-монтаж</v>
      </c>
      <c r="F170" s="89" t="s">
        <v>26</v>
      </c>
      <c r="G170" s="84" t="s">
        <v>200</v>
      </c>
      <c r="H170" s="84"/>
      <c r="I170" s="7"/>
      <c r="J170" s="7" t="s">
        <v>187</v>
      </c>
      <c r="K170" s="85"/>
      <c r="L170" s="86">
        <v>-10</v>
      </c>
      <c r="M170" s="122">
        <v>-7240.2000000000007</v>
      </c>
      <c r="N170" s="88" t="s">
        <v>325</v>
      </c>
      <c r="O170" s="88" t="str">
        <f>VLOOKUP(доп_часы[[#This Row],[классификатор]],Помочни!H:I,2,0)</f>
        <v>УМиТ</v>
      </c>
      <c r="P170" s="125">
        <f t="shared" si="15"/>
        <v>-2.0784141600195168E-5</v>
      </c>
      <c r="Q170" s="126">
        <f t="shared" si="16"/>
        <v>-1.4244065655171825E-5</v>
      </c>
      <c r="R170" s="127">
        <f t="shared" si="17"/>
        <v>-1.3650218608251011E-5</v>
      </c>
      <c r="S170" s="143" t="s">
        <v>369</v>
      </c>
      <c r="T170" s="143" t="s">
        <v>369</v>
      </c>
      <c r="U170" s="89"/>
      <c r="V170" s="89" t="str">
        <f>IF(
    доп_часы[[#This Row],[опимс укр]]="",
    IF(
        IFERROR(
            MATCH(SUBSTITUTE(доп_часы[[#This Row],[классификатор]],",","."),классификатор,0),
            0
        ),
        LOWER(TRIM(доп_часы[[#This Row],[проект]])) &amp; "_" &amp; "9999",
        LOWER(TRIM(доп_часы[[#This Row],[проект]])) &amp; "_" &amp; "9998"
    ),
    LOWER(TRIM(доп_часы[[#This Row],[проект]])) &amp; "_" &amp; LOWER(TRIM(доп_часы[[#This Row],[опимс укр]]))
)</f>
        <v>кс-7 сивакинская_9998</v>
      </c>
      <c r="W170" s="98" t="e">
        <f>VLOOKUP(доп_часы[[#This Row],[опимс укр]],Помочни!J:K,2,0)</f>
        <v>#N/A</v>
      </c>
      <c r="X170" s="88" t="s">
        <v>350</v>
      </c>
      <c r="Y170" s="88" t="s">
        <v>351</v>
      </c>
      <c r="Z170" s="88"/>
      <c r="AA170" s="91"/>
    </row>
    <row r="171" spans="1:27">
      <c r="A171" s="82">
        <v>44501</v>
      </c>
      <c r="B171" s="84" t="str">
        <f t="shared" si="12"/>
        <v>КС-7 Сивакинская</v>
      </c>
      <c r="C171" s="84" t="str">
        <f t="shared" si="13"/>
        <v>КС-7 Сивакинская</v>
      </c>
      <c r="D171" s="83" t="s">
        <v>196</v>
      </c>
      <c r="E171" s="83" t="str">
        <f t="shared" si="14"/>
        <v>велесстрой-монтаж</v>
      </c>
      <c r="F171" s="89" t="s">
        <v>26</v>
      </c>
      <c r="G171" s="84" t="s">
        <v>201</v>
      </c>
      <c r="H171" s="84"/>
      <c r="I171" s="7"/>
      <c r="J171" s="7" t="s">
        <v>187</v>
      </c>
      <c r="K171" s="85"/>
      <c r="L171" s="86">
        <v>-6</v>
      </c>
      <c r="M171" s="122">
        <v>-4344.12</v>
      </c>
      <c r="N171" s="88" t="s">
        <v>325</v>
      </c>
      <c r="O171" s="88" t="str">
        <f>VLOOKUP(доп_часы[[#This Row],[классификатор]],Помочни!H:I,2,0)</f>
        <v>УМиТ</v>
      </c>
      <c r="P171" s="125">
        <f t="shared" si="15"/>
        <v>-1.2470484960117101E-5</v>
      </c>
      <c r="Q171" s="126">
        <f t="shared" si="16"/>
        <v>-8.546439393103095E-6</v>
      </c>
      <c r="R171" s="127">
        <f t="shared" si="17"/>
        <v>-8.1901311649506061E-6</v>
      </c>
      <c r="S171" s="143" t="s">
        <v>369</v>
      </c>
      <c r="T171" s="143" t="s">
        <v>369</v>
      </c>
      <c r="U171" s="89"/>
      <c r="V171" s="89" t="str">
        <f>IF(
    доп_часы[[#This Row],[опимс укр]]="",
    IF(
        IFERROR(
            MATCH(SUBSTITUTE(доп_часы[[#This Row],[классификатор]],",","."),классификатор,0),
            0
        ),
        LOWER(TRIM(доп_часы[[#This Row],[проект]])) &amp; "_" &amp; "9999",
        LOWER(TRIM(доп_часы[[#This Row],[проект]])) &amp; "_" &amp; "9998"
    ),
    LOWER(TRIM(доп_часы[[#This Row],[проект]])) &amp; "_" &amp; LOWER(TRIM(доп_часы[[#This Row],[опимс укр]]))
)</f>
        <v>кс-7 сивакинская_9998</v>
      </c>
      <c r="W171" s="98" t="e">
        <f>VLOOKUP(доп_часы[[#This Row],[опимс укр]],Помочни!J:K,2,0)</f>
        <v>#N/A</v>
      </c>
      <c r="X171" s="88" t="s">
        <v>350</v>
      </c>
      <c r="Y171" s="88" t="s">
        <v>351</v>
      </c>
      <c r="Z171" s="88"/>
      <c r="AA171" s="91"/>
    </row>
    <row r="172" spans="1:27">
      <c r="A172" s="82">
        <v>44501</v>
      </c>
      <c r="B172" s="84" t="str">
        <f t="shared" si="12"/>
        <v>КС-7 Сивакинская</v>
      </c>
      <c r="C172" s="84" t="str">
        <f t="shared" si="13"/>
        <v>КС-7 Сивакинская</v>
      </c>
      <c r="D172" s="83" t="s">
        <v>196</v>
      </c>
      <c r="E172" s="83" t="str">
        <f t="shared" si="14"/>
        <v>велесстрой-монтаж</v>
      </c>
      <c r="F172" s="89" t="s">
        <v>26</v>
      </c>
      <c r="G172" s="84" t="s">
        <v>202</v>
      </c>
      <c r="H172" s="84"/>
      <c r="I172" s="7"/>
      <c r="J172" s="7" t="s">
        <v>187</v>
      </c>
      <c r="K172" s="85"/>
      <c r="L172" s="86">
        <v>-18</v>
      </c>
      <c r="M172" s="122">
        <v>-13032.36</v>
      </c>
      <c r="N172" s="88" t="s">
        <v>325</v>
      </c>
      <c r="O172" s="88" t="str">
        <f>VLOOKUP(доп_часы[[#This Row],[классификатор]],Помочни!H:I,2,0)</f>
        <v>УМиТ</v>
      </c>
      <c r="P172" s="125">
        <f t="shared" si="15"/>
        <v>-3.7411454880351307E-5</v>
      </c>
      <c r="Q172" s="126">
        <f t="shared" si="16"/>
        <v>-2.5639318179309285E-5</v>
      </c>
      <c r="R172" s="127">
        <f t="shared" si="17"/>
        <v>-2.4570393494851818E-5</v>
      </c>
      <c r="S172" s="143" t="s">
        <v>369</v>
      </c>
      <c r="T172" s="143" t="s">
        <v>369</v>
      </c>
      <c r="U172" s="89"/>
      <c r="V172" s="89" t="str">
        <f>IF(
    доп_часы[[#This Row],[опимс укр]]="",
    IF(
        IFERROR(
            MATCH(SUBSTITUTE(доп_часы[[#This Row],[классификатор]],",","."),классификатор,0),
            0
        ),
        LOWER(TRIM(доп_часы[[#This Row],[проект]])) &amp; "_" &amp; "9999",
        LOWER(TRIM(доп_часы[[#This Row],[проект]])) &amp; "_" &amp; "9998"
    ),
    LOWER(TRIM(доп_часы[[#This Row],[проект]])) &amp; "_" &amp; LOWER(TRIM(доп_часы[[#This Row],[опимс укр]]))
)</f>
        <v>кс-7 сивакинская_9998</v>
      </c>
      <c r="W172" s="98" t="e">
        <f>VLOOKUP(доп_часы[[#This Row],[опимс укр]],Помочни!J:K,2,0)</f>
        <v>#N/A</v>
      </c>
      <c r="X172" s="88" t="s">
        <v>350</v>
      </c>
      <c r="Y172" s="88" t="s">
        <v>351</v>
      </c>
      <c r="Z172" s="88"/>
      <c r="AA172" s="91"/>
    </row>
    <row r="173" spans="1:27">
      <c r="A173" s="82">
        <v>44501</v>
      </c>
      <c r="B173" s="84" t="str">
        <f t="shared" si="12"/>
        <v>КС-7 Сивакинская</v>
      </c>
      <c r="C173" s="84" t="str">
        <f t="shared" si="13"/>
        <v>КС-7 Сивакинская</v>
      </c>
      <c r="D173" s="83" t="s">
        <v>196</v>
      </c>
      <c r="E173" s="83" t="str">
        <f t="shared" si="14"/>
        <v>велесстрой-монтаж</v>
      </c>
      <c r="F173" s="89" t="s">
        <v>26</v>
      </c>
      <c r="G173" s="84" t="s">
        <v>203</v>
      </c>
      <c r="H173" s="84"/>
      <c r="I173" s="7"/>
      <c r="J173" s="7" t="s">
        <v>187</v>
      </c>
      <c r="K173" s="85"/>
      <c r="L173" s="86">
        <v>-10</v>
      </c>
      <c r="M173" s="122">
        <v>-7240.2000000000007</v>
      </c>
      <c r="N173" s="88" t="s">
        <v>325</v>
      </c>
      <c r="O173" s="88" t="str">
        <f>VLOOKUP(доп_часы[[#This Row],[классификатор]],Помочни!H:I,2,0)</f>
        <v>УМиТ</v>
      </c>
      <c r="P173" s="125">
        <f t="shared" si="15"/>
        <v>-2.0784141600195168E-5</v>
      </c>
      <c r="Q173" s="126">
        <f t="shared" si="16"/>
        <v>-1.4244065655171825E-5</v>
      </c>
      <c r="R173" s="127">
        <f t="shared" si="17"/>
        <v>-1.3650218608251011E-5</v>
      </c>
      <c r="S173" s="143" t="s">
        <v>369</v>
      </c>
      <c r="T173" s="143" t="s">
        <v>369</v>
      </c>
      <c r="U173" s="89"/>
      <c r="V173" s="89" t="str">
        <f>IF(
    доп_часы[[#This Row],[опимс укр]]="",
    IF(
        IFERROR(
            MATCH(SUBSTITUTE(доп_часы[[#This Row],[классификатор]],",","."),классификатор,0),
            0
        ),
        LOWER(TRIM(доп_часы[[#This Row],[проект]])) &amp; "_" &amp; "9999",
        LOWER(TRIM(доп_часы[[#This Row],[проект]])) &amp; "_" &amp; "9998"
    ),
    LOWER(TRIM(доп_часы[[#This Row],[проект]])) &amp; "_" &amp; LOWER(TRIM(доп_часы[[#This Row],[опимс укр]]))
)</f>
        <v>кс-7 сивакинская_9998</v>
      </c>
      <c r="W173" s="98" t="e">
        <f>VLOOKUP(доп_часы[[#This Row],[опимс укр]],Помочни!J:K,2,0)</f>
        <v>#N/A</v>
      </c>
      <c r="X173" s="88" t="s">
        <v>350</v>
      </c>
      <c r="Y173" s="88" t="s">
        <v>351</v>
      </c>
      <c r="Z173" s="88"/>
      <c r="AA173" s="91"/>
    </row>
    <row r="174" spans="1:27">
      <c r="A174" s="82">
        <v>44501</v>
      </c>
      <c r="B174" s="84" t="str">
        <f t="shared" si="12"/>
        <v>КС-7 Сивакинская</v>
      </c>
      <c r="C174" s="84" t="str">
        <f t="shared" si="13"/>
        <v>КС-7 Сивакинская</v>
      </c>
      <c r="D174" s="83" t="s">
        <v>196</v>
      </c>
      <c r="E174" s="83" t="str">
        <f t="shared" si="14"/>
        <v>велесстрой-монтаж</v>
      </c>
      <c r="F174" s="89" t="s">
        <v>40</v>
      </c>
      <c r="G174" s="84" t="s">
        <v>204</v>
      </c>
      <c r="H174" s="84"/>
      <c r="I174" s="7"/>
      <c r="J174" s="7" t="s">
        <v>187</v>
      </c>
      <c r="K174" s="85"/>
      <c r="L174" s="86">
        <v>-10</v>
      </c>
      <c r="M174" s="122">
        <v>-7240.2000000000007</v>
      </c>
      <c r="N174" s="88" t="s">
        <v>325</v>
      </c>
      <c r="O174" s="88" t="str">
        <f>VLOOKUP(доп_часы[[#This Row],[классификатор]],Помочни!H:I,2,0)</f>
        <v>СКК/Лаборатория</v>
      </c>
      <c r="P174" s="125">
        <f t="shared" si="15"/>
        <v>-2.0784141600195168E-5</v>
      </c>
      <c r="Q174" s="126">
        <f t="shared" si="16"/>
        <v>-1.4244065655171825E-5</v>
      </c>
      <c r="R174" s="127">
        <f t="shared" si="17"/>
        <v>-1.3650218608251011E-5</v>
      </c>
      <c r="S174" s="143" t="s">
        <v>370</v>
      </c>
      <c r="T174" s="143" t="s">
        <v>370</v>
      </c>
      <c r="U174" s="89"/>
      <c r="V174" s="89" t="str">
        <f>IF(
    доп_часы[[#This Row],[опимс укр]]="",
    IF(
        IFERROR(
            MATCH(SUBSTITUTE(доп_часы[[#This Row],[классификатор]],",","."),классификатор,0),
            0
        ),
        LOWER(TRIM(доп_часы[[#This Row],[проект]])) &amp; "_" &amp; "9999",
        LOWER(TRIM(доп_часы[[#This Row],[проект]])) &amp; "_" &amp; "9998"
    ),
    LOWER(TRIM(доп_часы[[#This Row],[проект]])) &amp; "_" &amp; LOWER(TRIM(доп_часы[[#This Row],[опимс укр]]))
)</f>
        <v>кс-7 сивакинская_9998</v>
      </c>
      <c r="W174" s="98" t="e">
        <f>VLOOKUP(доп_часы[[#This Row],[опимс укр]],Помочни!J:K,2,0)</f>
        <v>#N/A</v>
      </c>
      <c r="X174" s="88" t="s">
        <v>350</v>
      </c>
      <c r="Y174" s="88" t="s">
        <v>351</v>
      </c>
      <c r="Z174" s="88"/>
      <c r="AA174" s="91"/>
    </row>
    <row r="175" spans="1:27">
      <c r="A175" s="82">
        <v>44501</v>
      </c>
      <c r="B175" s="84" t="str">
        <f t="shared" si="12"/>
        <v>КС-7 Сивакинская</v>
      </c>
      <c r="C175" s="84" t="str">
        <f t="shared" si="13"/>
        <v>КС-7 Сивакинская</v>
      </c>
      <c r="D175" s="83" t="s">
        <v>196</v>
      </c>
      <c r="E175" s="83" t="str">
        <f t="shared" si="14"/>
        <v>велесстрой-монтаж</v>
      </c>
      <c r="F175" s="89" t="s">
        <v>0</v>
      </c>
      <c r="G175" s="84" t="s">
        <v>100</v>
      </c>
      <c r="H175" s="84"/>
      <c r="I175" s="7"/>
      <c r="J175" s="7" t="s">
        <v>199</v>
      </c>
      <c r="K175" s="85"/>
      <c r="L175" s="86">
        <v>-313</v>
      </c>
      <c r="M175" s="122">
        <v>-179455.41999999998</v>
      </c>
      <c r="N175" s="88" t="s">
        <v>325</v>
      </c>
      <c r="O175" s="88" t="str">
        <f>VLOOKUP(доп_часы[[#This Row],[классификатор]],Помочни!H:I,2,0)</f>
        <v>Сопутствующие работы (в т.ч. работы до согласования сборника нормативов 2020)</v>
      </c>
      <c r="P175" s="125">
        <f t="shared" si="15"/>
        <v>-6.5054363208610878E-4</v>
      </c>
      <c r="Q175" s="126">
        <f t="shared" si="16"/>
        <v>-4.4583925500687809E-4</v>
      </c>
      <c r="R175" s="127">
        <f t="shared" si="17"/>
        <v>-4.2725184243825665E-4</v>
      </c>
      <c r="S175" s="143" t="s">
        <v>367</v>
      </c>
      <c r="T175" s="143" t="s">
        <v>367</v>
      </c>
      <c r="U175" s="89" t="s">
        <v>128</v>
      </c>
      <c r="V175" s="89" t="str">
        <f>IF(
    доп_часы[[#This Row],[опимс укр]]="",
    IF(
        IFERROR(
            MATCH(SUBSTITUTE(доп_часы[[#This Row],[классификатор]],",","."),классификатор,0),
            0
        ),
        LOWER(TRIM(доп_часы[[#This Row],[проект]])) &amp; "_" &amp; "9999",
        LOWER(TRIM(доп_часы[[#This Row],[проект]])) &amp; "_" &amp; "9998"
    ),
    LOWER(TRIM(доп_часы[[#This Row],[проект]])) &amp; "_" &amp; LOWER(TRIM(доп_часы[[#This Row],[опимс укр]]))
)</f>
        <v>кс-7 сивакинская_20.5</v>
      </c>
      <c r="W175" s="98" t="str">
        <f>VLOOKUP(доп_часы[[#This Row],[опимс укр]],Помочни!J:K,2,0)</f>
        <v>Откачка воды</v>
      </c>
      <c r="X175" s="88"/>
      <c r="Y175" s="88"/>
      <c r="Z175" s="88"/>
      <c r="AA175" s="91"/>
    </row>
    <row r="176" spans="1:27">
      <c r="A176" s="82">
        <v>44501</v>
      </c>
      <c r="B176" s="84" t="str">
        <f t="shared" si="12"/>
        <v>КС-7 Сивакинская</v>
      </c>
      <c r="C176" s="84" t="str">
        <f t="shared" si="13"/>
        <v>КС-7 Сивакинская</v>
      </c>
      <c r="D176" s="83" t="s">
        <v>196</v>
      </c>
      <c r="E176" s="83" t="str">
        <f t="shared" si="14"/>
        <v>велесстрой-монтаж</v>
      </c>
      <c r="F176" s="89" t="s">
        <v>0</v>
      </c>
      <c r="G176" s="84" t="s">
        <v>324</v>
      </c>
      <c r="H176" s="84"/>
      <c r="I176" s="7"/>
      <c r="J176" s="7" t="s">
        <v>226</v>
      </c>
      <c r="K176" s="85"/>
      <c r="L176" s="86">
        <v>-21</v>
      </c>
      <c r="M176" s="122">
        <v>-12501.09</v>
      </c>
      <c r="N176" s="88" t="s">
        <v>325</v>
      </c>
      <c r="O176" s="88" t="str">
        <f>VLOOKUP(доп_часы[[#This Row],[классификатор]],Помочни!H:I,2,0)</f>
        <v>Сопутствующие работы (в т.ч. работы до согласования сборника нормативов 2020)</v>
      </c>
      <c r="P176" s="125">
        <f t="shared" si="15"/>
        <v>-4.3646697360409858E-5</v>
      </c>
      <c r="Q176" s="126">
        <f t="shared" si="16"/>
        <v>-2.9912537875860833E-5</v>
      </c>
      <c r="R176" s="127">
        <f t="shared" si="17"/>
        <v>-2.8665459077327125E-5</v>
      </c>
      <c r="S176" s="143" t="s">
        <v>367</v>
      </c>
      <c r="T176" s="143" t="s">
        <v>367</v>
      </c>
      <c r="U176" s="97">
        <v>3</v>
      </c>
      <c r="V176" s="89" t="str">
        <f>IF(
    доп_часы[[#This Row],[опимс укр]]="",
    IF(
        IFERROR(
            MATCH(SUBSTITUTE(доп_часы[[#This Row],[классификатор]],",","."),классификатор,0),
            0
        ),
        LOWER(TRIM(доп_часы[[#This Row],[проект]])) &amp; "_" &amp; "9999",
        LOWER(TRIM(доп_часы[[#This Row],[проект]])) &amp; "_" &amp; "9998"
    ),
    LOWER(TRIM(доп_часы[[#This Row],[проект]])) &amp; "_" &amp; LOWER(TRIM(доп_часы[[#This Row],[опимс укр]]))
)</f>
        <v>кс-7 сивакинская_3</v>
      </c>
      <c r="W176" s="98" t="str">
        <f>VLOOKUP(доп_часы[[#This Row],[опимс укр]],Помочни!J:K,2,0)</f>
        <v>Земляные работы</v>
      </c>
      <c r="X176" s="88"/>
      <c r="Y176" s="88"/>
      <c r="Z176" s="88"/>
      <c r="AA176" s="91"/>
    </row>
    <row r="177" spans="1:27">
      <c r="A177" s="82">
        <v>44501</v>
      </c>
      <c r="B177" s="84" t="str">
        <f t="shared" si="12"/>
        <v>КС-7 Сивакинская</v>
      </c>
      <c r="C177" s="84" t="str">
        <f t="shared" si="13"/>
        <v>КС-7 Сивакинская</v>
      </c>
      <c r="D177" s="83" t="s">
        <v>196</v>
      </c>
      <c r="E177" s="83" t="str">
        <f t="shared" si="14"/>
        <v>велесстрой-монтаж</v>
      </c>
      <c r="F177" s="89" t="s">
        <v>0</v>
      </c>
      <c r="G177" s="84" t="s">
        <v>228</v>
      </c>
      <c r="H177" s="84"/>
      <c r="I177" s="7"/>
      <c r="J177" s="7" t="s">
        <v>187</v>
      </c>
      <c r="K177" s="85"/>
      <c r="L177" s="86">
        <v>-404</v>
      </c>
      <c r="M177" s="122">
        <v>-292504.08</v>
      </c>
      <c r="N177" s="88" t="s">
        <v>325</v>
      </c>
      <c r="O177" s="88" t="str">
        <f>VLOOKUP(доп_часы[[#This Row],[классификатор]],Помочни!H:I,2,0)</f>
        <v>Сопутствующие работы (в т.ч. работы до согласования сборника нормативов 2020)</v>
      </c>
      <c r="P177" s="125">
        <f t="shared" si="15"/>
        <v>-8.3967932064788484E-4</v>
      </c>
      <c r="Q177" s="126">
        <f t="shared" si="16"/>
        <v>-5.7546025246894166E-4</v>
      </c>
      <c r="R177" s="127">
        <f t="shared" si="17"/>
        <v>-5.514688317733409E-4</v>
      </c>
      <c r="S177" s="143" t="s">
        <v>367</v>
      </c>
      <c r="T177" s="143" t="s">
        <v>367</v>
      </c>
      <c r="U177" s="89" t="s">
        <v>169</v>
      </c>
      <c r="V177" s="89" t="str">
        <f>IF(
    доп_часы[[#This Row],[опимс укр]]="",
    IF(
        IFERROR(
            MATCH(SUBSTITUTE(доп_часы[[#This Row],[классификатор]],",","."),классификатор,0),
            0
        ),
        LOWER(TRIM(доп_часы[[#This Row],[проект]])) &amp; "_" &amp; "9999",
        LOWER(TRIM(доп_часы[[#This Row],[проект]])) &amp; "_" &amp; "9998"
    ),
    LOWER(TRIM(доп_часы[[#This Row],[проект]])) &amp; "_" &amp; LOWER(TRIM(доп_часы[[#This Row],[опимс укр]]))
)</f>
        <v>кс-7 сивакинская_20.8</v>
      </c>
      <c r="W177" s="98" t="str">
        <f>VLOOKUP(доп_часы[[#This Row],[опимс укр]],Помочни!J:K,2,0)</f>
        <v>Временные работы (не относящиеся к ВЗИС)</v>
      </c>
      <c r="X177" s="88"/>
      <c r="Y177" s="88"/>
      <c r="Z177" s="88"/>
      <c r="AA177" s="91"/>
    </row>
    <row r="178" spans="1:27">
      <c r="A178" s="82">
        <v>44501</v>
      </c>
      <c r="B178" s="84" t="str">
        <f t="shared" si="12"/>
        <v>КС-7 Сивакинская</v>
      </c>
      <c r="C178" s="84" t="str">
        <f t="shared" si="13"/>
        <v>КС-7 Сивакинская</v>
      </c>
      <c r="D178" s="83" t="s">
        <v>196</v>
      </c>
      <c r="E178" s="83" t="str">
        <f t="shared" si="14"/>
        <v>велесстрой-монтаж</v>
      </c>
      <c r="F178" s="89" t="s">
        <v>0</v>
      </c>
      <c r="G178" s="84" t="s">
        <v>229</v>
      </c>
      <c r="H178" s="84"/>
      <c r="I178" s="7"/>
      <c r="J178" s="7" t="s">
        <v>187</v>
      </c>
      <c r="K178" s="85"/>
      <c r="L178" s="86">
        <v>-20</v>
      </c>
      <c r="M178" s="122">
        <v>-14480.400000000001</v>
      </c>
      <c r="N178" s="88" t="s">
        <v>325</v>
      </c>
      <c r="O178" s="88" t="str">
        <f>VLOOKUP(доп_часы[[#This Row],[классификатор]],Помочни!H:I,2,0)</f>
        <v>Сопутствующие работы (в т.ч. работы до согласования сборника нормативов 2020)</v>
      </c>
      <c r="P178" s="125">
        <f t="shared" si="15"/>
        <v>-4.1568283200390336E-5</v>
      </c>
      <c r="Q178" s="126">
        <f t="shared" si="16"/>
        <v>-2.848813131034365E-5</v>
      </c>
      <c r="R178" s="127">
        <f t="shared" si="17"/>
        <v>-2.7300437216502023E-5</v>
      </c>
      <c r="S178" s="143" t="s">
        <v>367</v>
      </c>
      <c r="T178" s="143" t="s">
        <v>367</v>
      </c>
      <c r="U178" s="89" t="s">
        <v>169</v>
      </c>
      <c r="V178" s="89" t="str">
        <f>IF(
    доп_часы[[#This Row],[опимс укр]]="",
    IF(
        IFERROR(
            MATCH(SUBSTITUTE(доп_часы[[#This Row],[классификатор]],",","."),классификатор,0),
            0
        ),
        LOWER(TRIM(доп_часы[[#This Row],[проект]])) &amp; "_" &amp; "9999",
        LOWER(TRIM(доп_часы[[#This Row],[проект]])) &amp; "_" &amp; "9998"
    ),
    LOWER(TRIM(доп_часы[[#This Row],[проект]])) &amp; "_" &amp; LOWER(TRIM(доп_часы[[#This Row],[опимс укр]]))
)</f>
        <v>кс-7 сивакинская_20.8</v>
      </c>
      <c r="W178" s="98" t="str">
        <f>VLOOKUP(доп_часы[[#This Row],[опимс укр]],Помочни!J:K,2,0)</f>
        <v>Временные работы (не относящиеся к ВЗИС)</v>
      </c>
      <c r="X178" s="88"/>
      <c r="Y178" s="88"/>
      <c r="Z178" s="88"/>
      <c r="AA178" s="91"/>
    </row>
    <row r="179" spans="1:27">
      <c r="A179" s="82">
        <v>44501</v>
      </c>
      <c r="B179" s="84" t="str">
        <f t="shared" si="12"/>
        <v>КС-7 Сивакинская</v>
      </c>
      <c r="C179" s="84" t="str">
        <f t="shared" si="13"/>
        <v>КС-7 Сивакинская</v>
      </c>
      <c r="D179" s="83" t="s">
        <v>196</v>
      </c>
      <c r="E179" s="83" t="str">
        <f t="shared" si="14"/>
        <v>велесстрой-монтаж</v>
      </c>
      <c r="F179" s="89" t="s">
        <v>0</v>
      </c>
      <c r="G179" s="84" t="s">
        <v>230</v>
      </c>
      <c r="H179" s="84"/>
      <c r="I179" s="7"/>
      <c r="J179" s="7" t="s">
        <v>187</v>
      </c>
      <c r="K179" s="85"/>
      <c r="L179" s="86">
        <v>-5</v>
      </c>
      <c r="M179" s="122">
        <v>-3620.1000000000004</v>
      </c>
      <c r="N179" s="88" t="s">
        <v>325</v>
      </c>
      <c r="O179" s="88" t="str">
        <f>VLOOKUP(доп_часы[[#This Row],[классификатор]],Помочни!H:I,2,0)</f>
        <v>Сопутствующие работы (в т.ч. работы до согласования сборника нормативов 2020)</v>
      </c>
      <c r="P179" s="125">
        <f t="shared" si="15"/>
        <v>-1.0392070800097584E-5</v>
      </c>
      <c r="Q179" s="126">
        <f t="shared" si="16"/>
        <v>-7.1220328275859125E-6</v>
      </c>
      <c r="R179" s="127">
        <f t="shared" si="17"/>
        <v>-6.8251093041255057E-6</v>
      </c>
      <c r="S179" s="143" t="s">
        <v>367</v>
      </c>
      <c r="T179" s="143" t="s">
        <v>367</v>
      </c>
      <c r="U179" s="97">
        <v>3</v>
      </c>
      <c r="V179" s="89" t="str">
        <f>IF(
    доп_часы[[#This Row],[опимс укр]]="",
    IF(
        IFERROR(
            MATCH(SUBSTITUTE(доп_часы[[#This Row],[классификатор]],",","."),классификатор,0),
            0
        ),
        LOWER(TRIM(доп_часы[[#This Row],[проект]])) &amp; "_" &amp; "9999",
        LOWER(TRIM(доп_часы[[#This Row],[проект]])) &amp; "_" &amp; "9998"
    ),
    LOWER(TRIM(доп_часы[[#This Row],[проект]])) &amp; "_" &amp; LOWER(TRIM(доп_часы[[#This Row],[опимс укр]]))
)</f>
        <v>кс-7 сивакинская_3</v>
      </c>
      <c r="W179" s="98" t="str">
        <f>VLOOKUP(доп_часы[[#This Row],[опимс укр]],Помочни!J:K,2,0)</f>
        <v>Земляные работы</v>
      </c>
      <c r="X179" s="88"/>
      <c r="Y179" s="88"/>
      <c r="Z179" s="88"/>
      <c r="AA179" s="91"/>
    </row>
    <row r="180" spans="1:27">
      <c r="A180" s="82">
        <v>44501</v>
      </c>
      <c r="B180" s="84" t="str">
        <f t="shared" si="12"/>
        <v>КС-7 Сивакинская</v>
      </c>
      <c r="C180" s="84" t="str">
        <f t="shared" si="13"/>
        <v>КС-7 Сивакинская</v>
      </c>
      <c r="D180" s="83" t="s">
        <v>196</v>
      </c>
      <c r="E180" s="83" t="str">
        <f t="shared" si="14"/>
        <v>велесстрой-монтаж</v>
      </c>
      <c r="F180" s="89" t="s">
        <v>0</v>
      </c>
      <c r="G180" s="84" t="s">
        <v>231</v>
      </c>
      <c r="H180" s="84"/>
      <c r="I180" s="7"/>
      <c r="J180" s="7" t="s">
        <v>187</v>
      </c>
      <c r="K180" s="85"/>
      <c r="L180" s="86">
        <v>-40</v>
      </c>
      <c r="M180" s="122">
        <v>-28960.800000000003</v>
      </c>
      <c r="N180" s="88" t="s">
        <v>325</v>
      </c>
      <c r="O180" s="88" t="str">
        <f>VLOOKUP(доп_часы[[#This Row],[классификатор]],Помочни!H:I,2,0)</f>
        <v>Сопутствующие работы (в т.ч. работы до согласования сборника нормативов 2020)</v>
      </c>
      <c r="P180" s="125">
        <f t="shared" si="15"/>
        <v>-8.3136566400780673E-5</v>
      </c>
      <c r="Q180" s="126">
        <f t="shared" si="16"/>
        <v>-5.69762626206873E-5</v>
      </c>
      <c r="R180" s="127">
        <f t="shared" si="17"/>
        <v>-5.4600874433004045E-5</v>
      </c>
      <c r="S180" s="143" t="s">
        <v>367</v>
      </c>
      <c r="T180" s="143" t="s">
        <v>367</v>
      </c>
      <c r="U180" s="97">
        <v>5</v>
      </c>
      <c r="V180" s="89" t="str">
        <f>IF(
    доп_часы[[#This Row],[опимс укр]]="",
    IF(
        IFERROR(
            MATCH(SUBSTITUTE(доп_часы[[#This Row],[классификатор]],",","."),классификатор,0),
            0
        ),
        LOWER(TRIM(доп_часы[[#This Row],[проект]])) &amp; "_" &amp; "9999",
        LOWER(TRIM(доп_часы[[#This Row],[проект]])) &amp; "_" &amp; "9998"
    ),
    LOWER(TRIM(доп_часы[[#This Row],[проект]])) &amp; "_" &amp; LOWER(TRIM(доп_часы[[#This Row],[опимс укр]]))
)</f>
        <v>кс-7 сивакинская_5</v>
      </c>
      <c r="W180" s="98" t="str">
        <f>VLOOKUP(доп_часы[[#This Row],[опимс укр]],Помочни!J:K,2,0)</f>
        <v>Бетонные работы</v>
      </c>
      <c r="X180" s="88"/>
      <c r="Y180" s="88"/>
      <c r="Z180" s="88"/>
      <c r="AA180" s="91"/>
    </row>
    <row r="181" spans="1:27">
      <c r="A181" s="82">
        <v>44501</v>
      </c>
      <c r="B181" s="84" t="str">
        <f t="shared" si="12"/>
        <v>КС-7 Сивакинская</v>
      </c>
      <c r="C181" s="84" t="str">
        <f t="shared" si="13"/>
        <v>КС-7 Сивакинская</v>
      </c>
      <c r="D181" s="83" t="s">
        <v>196</v>
      </c>
      <c r="E181" s="83" t="str">
        <f t="shared" si="14"/>
        <v>велесстрой-монтаж</v>
      </c>
      <c r="F181" s="89" t="s">
        <v>0</v>
      </c>
      <c r="G181" s="84" t="s">
        <v>232</v>
      </c>
      <c r="H181" s="84"/>
      <c r="I181" s="7"/>
      <c r="J181" s="7" t="s">
        <v>187</v>
      </c>
      <c r="K181" s="85"/>
      <c r="L181" s="86">
        <v>-6</v>
      </c>
      <c r="M181" s="122">
        <v>-4344.12</v>
      </c>
      <c r="N181" s="88" t="s">
        <v>325</v>
      </c>
      <c r="O181" s="88" t="str">
        <f>VLOOKUP(доп_часы[[#This Row],[классификатор]],Помочни!H:I,2,0)</f>
        <v>Сопутствующие работы (в т.ч. работы до согласования сборника нормативов 2020)</v>
      </c>
      <c r="P181" s="125">
        <f t="shared" si="15"/>
        <v>-1.2470484960117101E-5</v>
      </c>
      <c r="Q181" s="126">
        <f t="shared" si="16"/>
        <v>-8.546439393103095E-6</v>
      </c>
      <c r="R181" s="127">
        <f t="shared" si="17"/>
        <v>-8.1901311649506061E-6</v>
      </c>
      <c r="S181" s="143" t="s">
        <v>367</v>
      </c>
      <c r="T181" s="143" t="s">
        <v>367</v>
      </c>
      <c r="U181" s="97">
        <v>4</v>
      </c>
      <c r="V181" s="89" t="str">
        <f>IF(
    доп_часы[[#This Row],[опимс укр]]="",
    IF(
        IFERROR(
            MATCH(SUBSTITUTE(доп_часы[[#This Row],[классификатор]],",","."),классификатор,0),
            0
        ),
        LOWER(TRIM(доп_часы[[#This Row],[проект]])) &amp; "_" &amp; "9999",
        LOWER(TRIM(доп_часы[[#This Row],[проект]])) &amp; "_" &amp; "9998"
    ),
    LOWER(TRIM(доп_часы[[#This Row],[проект]])) &amp; "_" &amp; LOWER(TRIM(доп_часы[[#This Row],[опимс укр]]))
)</f>
        <v>кс-7 сивакинская_4</v>
      </c>
      <c r="W181" s="98" t="str">
        <f>VLOOKUP(доп_часы[[#This Row],[опимс укр]],Помочни!J:K,2,0)</f>
        <v>Устройство свай</v>
      </c>
      <c r="X181" s="88"/>
      <c r="Y181" s="88"/>
      <c r="Z181" s="88"/>
      <c r="AA181" s="91"/>
    </row>
    <row r="182" spans="1:27">
      <c r="A182" s="82">
        <v>44501</v>
      </c>
      <c r="B182" s="84" t="str">
        <f t="shared" si="12"/>
        <v>КС-7 Сивакинская</v>
      </c>
      <c r="C182" s="84" t="str">
        <f t="shared" si="13"/>
        <v>КС-7 Сивакинская</v>
      </c>
      <c r="D182" s="83" t="s">
        <v>196</v>
      </c>
      <c r="E182" s="83" t="str">
        <f t="shared" si="14"/>
        <v>велесстрой-монтаж</v>
      </c>
      <c r="F182" s="89" t="s">
        <v>26</v>
      </c>
      <c r="G182" s="84" t="s">
        <v>233</v>
      </c>
      <c r="H182" s="84"/>
      <c r="I182" s="7"/>
      <c r="J182" s="7" t="s">
        <v>187</v>
      </c>
      <c r="K182" s="85"/>
      <c r="L182" s="86">
        <v>-33</v>
      </c>
      <c r="M182" s="122">
        <v>-23892.66</v>
      </c>
      <c r="N182" s="88" t="s">
        <v>325</v>
      </c>
      <c r="O182" s="88" t="str">
        <f>VLOOKUP(доп_часы[[#This Row],[классификатор]],Помочни!H:I,2,0)</f>
        <v>УМиТ</v>
      </c>
      <c r="P182" s="125">
        <f t="shared" si="15"/>
        <v>-6.8587667280644056E-5</v>
      </c>
      <c r="Q182" s="126">
        <f t="shared" si="16"/>
        <v>-4.7005416662067019E-5</v>
      </c>
      <c r="R182" s="127">
        <f t="shared" si="17"/>
        <v>-4.5045721407228334E-5</v>
      </c>
      <c r="S182" s="143" t="s">
        <v>369</v>
      </c>
      <c r="T182" s="143" t="s">
        <v>369</v>
      </c>
      <c r="U182" s="89"/>
      <c r="V182" s="89" t="str">
        <f>IF(
    доп_часы[[#This Row],[опимс укр]]="",
    IF(
        IFERROR(
            MATCH(SUBSTITUTE(доп_часы[[#This Row],[классификатор]],",","."),классификатор,0),
            0
        ),
        LOWER(TRIM(доп_часы[[#This Row],[проект]])) &amp; "_" &amp; "9999",
        LOWER(TRIM(доп_часы[[#This Row],[проект]])) &amp; "_" &amp; "9998"
    ),
    LOWER(TRIM(доп_часы[[#This Row],[проект]])) &amp; "_" &amp; LOWER(TRIM(доп_часы[[#This Row],[опимс укр]]))
)</f>
        <v>кс-7 сивакинская_9998</v>
      </c>
      <c r="W182" s="98" t="e">
        <f>VLOOKUP(доп_часы[[#This Row],[опимс укр]],Помочни!J:K,2,0)</f>
        <v>#N/A</v>
      </c>
      <c r="X182" s="88" t="s">
        <v>350</v>
      </c>
      <c r="Y182" s="88" t="s">
        <v>351</v>
      </c>
      <c r="Z182" s="88"/>
      <c r="AA182" s="91"/>
    </row>
    <row r="183" spans="1:27">
      <c r="A183" s="82">
        <v>44501</v>
      </c>
      <c r="B183" s="84" t="str">
        <f t="shared" si="12"/>
        <v>КС-7 Сивакинская</v>
      </c>
      <c r="C183" s="84" t="str">
        <f t="shared" si="13"/>
        <v>КС-7 Сивакинская</v>
      </c>
      <c r="D183" s="83" t="s">
        <v>196</v>
      </c>
      <c r="E183" s="83" t="str">
        <f t="shared" si="14"/>
        <v>велесстрой-монтаж</v>
      </c>
      <c r="F183" s="89" t="s">
        <v>26</v>
      </c>
      <c r="G183" s="84" t="s">
        <v>234</v>
      </c>
      <c r="H183" s="84"/>
      <c r="I183" s="7"/>
      <c r="J183" s="7" t="s">
        <v>187</v>
      </c>
      <c r="K183" s="85"/>
      <c r="L183" s="86">
        <v>-22</v>
      </c>
      <c r="M183" s="122">
        <v>-15928.439999999999</v>
      </c>
      <c r="N183" s="88" t="s">
        <v>325</v>
      </c>
      <c r="O183" s="88" t="str">
        <f>VLOOKUP(доп_часы[[#This Row],[классификатор]],Помочни!H:I,2,0)</f>
        <v>УМиТ</v>
      </c>
      <c r="P183" s="125">
        <f t="shared" si="15"/>
        <v>-4.5725111520429373E-5</v>
      </c>
      <c r="Q183" s="126">
        <f t="shared" si="16"/>
        <v>-3.1336944441378015E-5</v>
      </c>
      <c r="R183" s="127">
        <f t="shared" si="17"/>
        <v>-3.0030480938152224E-5</v>
      </c>
      <c r="S183" s="143" t="s">
        <v>369</v>
      </c>
      <c r="T183" s="143" t="s">
        <v>369</v>
      </c>
      <c r="U183" s="89"/>
      <c r="V183" s="89" t="str">
        <f>IF(
    доп_часы[[#This Row],[опимс укр]]="",
    IF(
        IFERROR(
            MATCH(SUBSTITUTE(доп_часы[[#This Row],[классификатор]],",","."),классификатор,0),
            0
        ),
        LOWER(TRIM(доп_часы[[#This Row],[проект]])) &amp; "_" &amp; "9999",
        LOWER(TRIM(доп_часы[[#This Row],[проект]])) &amp; "_" &amp; "9998"
    ),
    LOWER(TRIM(доп_часы[[#This Row],[проект]])) &amp; "_" &amp; LOWER(TRIM(доп_часы[[#This Row],[опимс укр]]))
)</f>
        <v>кс-7 сивакинская_9998</v>
      </c>
      <c r="W183" s="98" t="e">
        <f>VLOOKUP(доп_часы[[#This Row],[опимс укр]],Помочни!J:K,2,0)</f>
        <v>#N/A</v>
      </c>
      <c r="X183" s="88" t="s">
        <v>350</v>
      </c>
      <c r="Y183" s="88" t="s">
        <v>351</v>
      </c>
      <c r="Z183" s="88"/>
      <c r="AA183" s="91"/>
    </row>
    <row r="184" spans="1:27">
      <c r="A184" s="82">
        <v>44501</v>
      </c>
      <c r="B184" s="84" t="str">
        <f t="shared" si="12"/>
        <v>КС-7 Сивакинская</v>
      </c>
      <c r="C184" s="84" t="str">
        <f t="shared" si="13"/>
        <v>КС-7 Сивакинская</v>
      </c>
      <c r="D184" s="83" t="s">
        <v>196</v>
      </c>
      <c r="E184" s="83" t="str">
        <f t="shared" si="14"/>
        <v>велесстрой-монтаж</v>
      </c>
      <c r="F184" s="89" t="s">
        <v>26</v>
      </c>
      <c r="G184" s="84" t="s">
        <v>235</v>
      </c>
      <c r="H184" s="84"/>
      <c r="I184" s="7"/>
      <c r="J184" s="7" t="s">
        <v>187</v>
      </c>
      <c r="K184" s="85"/>
      <c r="L184" s="86">
        <v>-20</v>
      </c>
      <c r="M184" s="122">
        <v>-14480.400000000001</v>
      </c>
      <c r="N184" s="88" t="s">
        <v>325</v>
      </c>
      <c r="O184" s="88" t="str">
        <f>VLOOKUP(доп_часы[[#This Row],[классификатор]],Помочни!H:I,2,0)</f>
        <v>УМиТ</v>
      </c>
      <c r="P184" s="125">
        <f t="shared" si="15"/>
        <v>-4.1568283200390336E-5</v>
      </c>
      <c r="Q184" s="126">
        <f t="shared" si="16"/>
        <v>-2.848813131034365E-5</v>
      </c>
      <c r="R184" s="127">
        <f t="shared" si="17"/>
        <v>-2.7300437216502023E-5</v>
      </c>
      <c r="S184" s="143" t="s">
        <v>369</v>
      </c>
      <c r="T184" s="143" t="s">
        <v>369</v>
      </c>
      <c r="U184" s="89"/>
      <c r="V184" s="89" t="str">
        <f>IF(
    доп_часы[[#This Row],[опимс укр]]="",
    IF(
        IFERROR(
            MATCH(SUBSTITUTE(доп_часы[[#This Row],[классификатор]],",","."),классификатор,0),
            0
        ),
        LOWER(TRIM(доп_часы[[#This Row],[проект]])) &amp; "_" &amp; "9999",
        LOWER(TRIM(доп_часы[[#This Row],[проект]])) &amp; "_" &amp; "9998"
    ),
    LOWER(TRIM(доп_часы[[#This Row],[проект]])) &amp; "_" &amp; LOWER(TRIM(доп_часы[[#This Row],[опимс укр]]))
)</f>
        <v>кс-7 сивакинская_9998</v>
      </c>
      <c r="W184" s="98" t="e">
        <f>VLOOKUP(доп_часы[[#This Row],[опимс укр]],Помочни!J:K,2,0)</f>
        <v>#N/A</v>
      </c>
      <c r="X184" s="88" t="s">
        <v>350</v>
      </c>
      <c r="Y184" s="88" t="s">
        <v>351</v>
      </c>
      <c r="Z184" s="88"/>
      <c r="AA184" s="91"/>
    </row>
    <row r="185" spans="1:27">
      <c r="A185" s="82">
        <v>44501</v>
      </c>
      <c r="B185" s="84" t="str">
        <f t="shared" si="12"/>
        <v>КС-7 Сивакинская</v>
      </c>
      <c r="C185" s="84" t="str">
        <f t="shared" si="13"/>
        <v>КС-7 Сивакинская</v>
      </c>
      <c r="D185" s="83" t="s">
        <v>196</v>
      </c>
      <c r="E185" s="83" t="str">
        <f t="shared" si="14"/>
        <v>велесстрой-монтаж</v>
      </c>
      <c r="F185" s="89" t="s">
        <v>26</v>
      </c>
      <c r="G185" s="84" t="s">
        <v>236</v>
      </c>
      <c r="H185" s="84"/>
      <c r="I185" s="7"/>
      <c r="J185" s="7" t="s">
        <v>187</v>
      </c>
      <c r="K185" s="85"/>
      <c r="L185" s="86">
        <v>-20</v>
      </c>
      <c r="M185" s="122">
        <v>-14480.400000000001</v>
      </c>
      <c r="N185" s="88" t="s">
        <v>325</v>
      </c>
      <c r="O185" s="88" t="str">
        <f>VLOOKUP(доп_часы[[#This Row],[классификатор]],Помочни!H:I,2,0)</f>
        <v>УМиТ</v>
      </c>
      <c r="P185" s="125">
        <f t="shared" si="15"/>
        <v>-4.1568283200390336E-5</v>
      </c>
      <c r="Q185" s="126">
        <f t="shared" si="16"/>
        <v>-2.848813131034365E-5</v>
      </c>
      <c r="R185" s="127">
        <f t="shared" si="17"/>
        <v>-2.7300437216502023E-5</v>
      </c>
      <c r="S185" s="143" t="s">
        <v>369</v>
      </c>
      <c r="T185" s="143" t="s">
        <v>369</v>
      </c>
      <c r="U185" s="89"/>
      <c r="V185" s="89" t="str">
        <f>IF(
    доп_часы[[#This Row],[опимс укр]]="",
    IF(
        IFERROR(
            MATCH(SUBSTITUTE(доп_часы[[#This Row],[классификатор]],",","."),классификатор,0),
            0
        ),
        LOWER(TRIM(доп_часы[[#This Row],[проект]])) &amp; "_" &amp; "9999",
        LOWER(TRIM(доп_часы[[#This Row],[проект]])) &amp; "_" &amp; "9998"
    ),
    LOWER(TRIM(доп_часы[[#This Row],[проект]])) &amp; "_" &amp; LOWER(TRIM(доп_часы[[#This Row],[опимс укр]]))
)</f>
        <v>кс-7 сивакинская_9998</v>
      </c>
      <c r="W185" s="98" t="e">
        <f>VLOOKUP(доп_часы[[#This Row],[опимс укр]],Помочни!J:K,2,0)</f>
        <v>#N/A</v>
      </c>
      <c r="X185" s="88" t="s">
        <v>350</v>
      </c>
      <c r="Y185" s="88" t="s">
        <v>351</v>
      </c>
      <c r="Z185" s="88"/>
      <c r="AA185" s="91"/>
    </row>
    <row r="186" spans="1:27">
      <c r="A186" s="82">
        <v>44501</v>
      </c>
      <c r="B186" s="84" t="str">
        <f t="shared" si="12"/>
        <v>КС-7 Сивакинская</v>
      </c>
      <c r="C186" s="84" t="str">
        <f t="shared" si="13"/>
        <v>КС-7 Сивакинская</v>
      </c>
      <c r="D186" s="83" t="s">
        <v>196</v>
      </c>
      <c r="E186" s="83" t="str">
        <f t="shared" si="14"/>
        <v>велесстрой-монтаж</v>
      </c>
      <c r="F186" s="89" t="s">
        <v>0</v>
      </c>
      <c r="G186" s="84" t="s">
        <v>100</v>
      </c>
      <c r="H186" s="84"/>
      <c r="I186" s="7"/>
      <c r="J186" s="7" t="s">
        <v>199</v>
      </c>
      <c r="K186" s="85"/>
      <c r="L186" s="86">
        <v>-240</v>
      </c>
      <c r="M186" s="122">
        <v>-137601.60000000001</v>
      </c>
      <c r="N186" s="88" t="s">
        <v>325</v>
      </c>
      <c r="O186" s="88" t="str">
        <f>VLOOKUP(доп_часы[[#This Row],[классификатор]],Помочни!H:I,2,0)</f>
        <v>Сопутствующие работы (в т.ч. работы до согласования сборника нормативов 2020)</v>
      </c>
      <c r="P186" s="125">
        <f t="shared" si="15"/>
        <v>-4.9881939840468409E-4</v>
      </c>
      <c r="Q186" s="126">
        <f t="shared" si="16"/>
        <v>-3.418575757241238E-4</v>
      </c>
      <c r="R186" s="127">
        <f t="shared" si="17"/>
        <v>-3.2760524659802425E-4</v>
      </c>
      <c r="S186" s="143" t="s">
        <v>367</v>
      </c>
      <c r="T186" s="143" t="s">
        <v>367</v>
      </c>
      <c r="U186" s="89" t="s">
        <v>128</v>
      </c>
      <c r="V186" s="89" t="str">
        <f>IF(
    доп_часы[[#This Row],[опимс укр]]="",
    IF(
        IFERROR(
            MATCH(SUBSTITUTE(доп_часы[[#This Row],[классификатор]],",","."),классификатор,0),
            0
        ),
        LOWER(TRIM(доп_часы[[#This Row],[проект]])) &amp; "_" &amp; "9999",
        LOWER(TRIM(доп_часы[[#This Row],[проект]])) &amp; "_" &amp; "9998"
    ),
    LOWER(TRIM(доп_часы[[#This Row],[проект]])) &amp; "_" &amp; LOWER(TRIM(доп_часы[[#This Row],[опимс укр]]))
)</f>
        <v>кс-7 сивакинская_20.5</v>
      </c>
      <c r="W186" s="98" t="str">
        <f>VLOOKUP(доп_часы[[#This Row],[опимс укр]],Помочни!J:K,2,0)</f>
        <v>Откачка воды</v>
      </c>
      <c r="X186" s="88"/>
      <c r="Y186" s="88"/>
      <c r="Z186" s="88"/>
      <c r="AA186" s="91"/>
    </row>
    <row r="187" spans="1:27">
      <c r="A187" s="82">
        <v>44501</v>
      </c>
      <c r="B187" s="84" t="str">
        <f t="shared" si="12"/>
        <v>КС-7 Сивакинская</v>
      </c>
      <c r="C187" s="84" t="str">
        <f t="shared" si="13"/>
        <v>КС-7 Сивакинская</v>
      </c>
      <c r="D187" s="83" t="s">
        <v>196</v>
      </c>
      <c r="E187" s="83" t="str">
        <f t="shared" si="14"/>
        <v>велесстрой-монтаж</v>
      </c>
      <c r="F187" s="89" t="s">
        <v>0</v>
      </c>
      <c r="G187" s="84" t="s">
        <v>232</v>
      </c>
      <c r="H187" s="84"/>
      <c r="I187" s="7"/>
      <c r="J187" s="7" t="s">
        <v>187</v>
      </c>
      <c r="K187" s="85"/>
      <c r="L187" s="86">
        <v>-255</v>
      </c>
      <c r="M187" s="122">
        <v>-184625.09999999998</v>
      </c>
      <c r="N187" s="88" t="s">
        <v>325</v>
      </c>
      <c r="O187" s="88" t="str">
        <f>VLOOKUP(доп_часы[[#This Row],[классификатор]],Помочни!H:I,2,0)</f>
        <v>Сопутствующие работы (в т.ч. работы до согласования сборника нормативов 2020)</v>
      </c>
      <c r="P187" s="125">
        <f t="shared" si="15"/>
        <v>-5.2999561080497681E-4</v>
      </c>
      <c r="Q187" s="126">
        <f t="shared" si="16"/>
        <v>-3.6322367420688154E-4</v>
      </c>
      <c r="R187" s="127">
        <f t="shared" si="17"/>
        <v>-3.480805745104008E-4</v>
      </c>
      <c r="S187" s="143" t="s">
        <v>367</v>
      </c>
      <c r="T187" s="143" t="s">
        <v>367</v>
      </c>
      <c r="U187" s="97">
        <v>4</v>
      </c>
      <c r="V187" s="89" t="str">
        <f>IF(
    доп_часы[[#This Row],[опимс укр]]="",
    IF(
        IFERROR(
            MATCH(SUBSTITUTE(доп_часы[[#This Row],[классификатор]],",","."),классификатор,0),
            0
        ),
        LOWER(TRIM(доп_часы[[#This Row],[проект]])) &amp; "_" &amp; "9999",
        LOWER(TRIM(доп_часы[[#This Row],[проект]])) &amp; "_" &amp; "9998"
    ),
    LOWER(TRIM(доп_часы[[#This Row],[проект]])) &amp; "_" &amp; LOWER(TRIM(доп_часы[[#This Row],[опимс укр]]))
)</f>
        <v>кс-7 сивакинская_4</v>
      </c>
      <c r="W187" s="98" t="str">
        <f>VLOOKUP(доп_часы[[#This Row],[опимс укр]],Помочни!J:K,2,0)</f>
        <v>Устройство свай</v>
      </c>
      <c r="X187" s="88"/>
      <c r="Y187" s="88"/>
      <c r="Z187" s="88"/>
      <c r="AA187" s="91"/>
    </row>
    <row r="188" spans="1:27">
      <c r="A188" s="82">
        <v>44501</v>
      </c>
      <c r="B188" s="84" t="str">
        <f t="shared" si="12"/>
        <v>КС-7 Сивакинская</v>
      </c>
      <c r="C188" s="84" t="str">
        <f t="shared" si="13"/>
        <v>КС-7 Сивакинская</v>
      </c>
      <c r="D188" s="83" t="s">
        <v>196</v>
      </c>
      <c r="E188" s="83" t="str">
        <f t="shared" si="14"/>
        <v>велесстрой-монтаж</v>
      </c>
      <c r="F188" s="89" t="s">
        <v>26</v>
      </c>
      <c r="G188" s="84" t="s">
        <v>260</v>
      </c>
      <c r="H188" s="84"/>
      <c r="I188" s="7"/>
      <c r="J188" s="7" t="s">
        <v>187</v>
      </c>
      <c r="K188" s="85"/>
      <c r="L188" s="86">
        <v>-772</v>
      </c>
      <c r="M188" s="122">
        <v>-558943.43999999994</v>
      </c>
      <c r="N188" s="88" t="s">
        <v>325</v>
      </c>
      <c r="O188" s="88" t="str">
        <f>VLOOKUP(доп_часы[[#This Row],[классификатор]],Помочни!H:I,2,0)</f>
        <v>УМиТ</v>
      </c>
      <c r="P188" s="125">
        <f t="shared" si="15"/>
        <v>-1.6045357315350671E-3</v>
      </c>
      <c r="Q188" s="126">
        <f t="shared" si="16"/>
        <v>-1.0996418685792649E-3</v>
      </c>
      <c r="R188" s="127">
        <f t="shared" si="17"/>
        <v>-1.0537968765569781E-3</v>
      </c>
      <c r="S188" s="143" t="s">
        <v>369</v>
      </c>
      <c r="T188" s="143" t="s">
        <v>369</v>
      </c>
      <c r="U188" s="89"/>
      <c r="V188" s="89" t="str">
        <f>IF(
    доп_часы[[#This Row],[опимс укр]]="",
    IF(
        IFERROR(
            MATCH(SUBSTITUTE(доп_часы[[#This Row],[классификатор]],",","."),классификатор,0),
            0
        ),
        LOWER(TRIM(доп_часы[[#This Row],[проект]])) &amp; "_" &amp; "9999",
        LOWER(TRIM(доп_часы[[#This Row],[проект]])) &amp; "_" &amp; "9998"
    ),
    LOWER(TRIM(доп_часы[[#This Row],[проект]])) &amp; "_" &amp; LOWER(TRIM(доп_часы[[#This Row],[опимс укр]]))
)</f>
        <v>кс-7 сивакинская_9998</v>
      </c>
      <c r="W188" s="98" t="e">
        <f>VLOOKUP(доп_часы[[#This Row],[опимс укр]],Помочни!J:K,2,0)</f>
        <v>#N/A</v>
      </c>
      <c r="X188" s="88" t="s">
        <v>350</v>
      </c>
      <c r="Y188" s="88" t="s">
        <v>351</v>
      </c>
      <c r="Z188" s="88"/>
      <c r="AA188" s="91"/>
    </row>
    <row r="189" spans="1:27">
      <c r="A189" s="82">
        <v>44501</v>
      </c>
      <c r="B189" s="84" t="str">
        <f t="shared" si="12"/>
        <v>КС-7 Сивакинская</v>
      </c>
      <c r="C189" s="84" t="str">
        <f t="shared" si="13"/>
        <v>КС-7 Сивакинская</v>
      </c>
      <c r="D189" s="83" t="s">
        <v>196</v>
      </c>
      <c r="E189" s="83" t="str">
        <f t="shared" si="14"/>
        <v>велесстрой-монтаж</v>
      </c>
      <c r="F189" s="89" t="s">
        <v>26</v>
      </c>
      <c r="G189" s="84" t="s">
        <v>261</v>
      </c>
      <c r="H189" s="84"/>
      <c r="I189" s="7"/>
      <c r="J189" s="7" t="s">
        <v>187</v>
      </c>
      <c r="K189" s="85"/>
      <c r="L189" s="86">
        <v>-20</v>
      </c>
      <c r="M189" s="122">
        <v>-14480.400000000001</v>
      </c>
      <c r="N189" s="88" t="s">
        <v>325</v>
      </c>
      <c r="O189" s="88" t="str">
        <f>VLOOKUP(доп_часы[[#This Row],[классификатор]],Помочни!H:I,2,0)</f>
        <v>УМиТ</v>
      </c>
      <c r="P189" s="125">
        <f t="shared" si="15"/>
        <v>-4.1568283200390336E-5</v>
      </c>
      <c r="Q189" s="126">
        <f t="shared" si="16"/>
        <v>-2.848813131034365E-5</v>
      </c>
      <c r="R189" s="127">
        <f t="shared" si="17"/>
        <v>-2.7300437216502023E-5</v>
      </c>
      <c r="S189" s="143" t="s">
        <v>369</v>
      </c>
      <c r="T189" s="143" t="s">
        <v>369</v>
      </c>
      <c r="U189" s="89"/>
      <c r="V189" s="89" t="str">
        <f>IF(
    доп_часы[[#This Row],[опимс укр]]="",
    IF(
        IFERROR(
            MATCH(SUBSTITUTE(доп_часы[[#This Row],[классификатор]],",","."),классификатор,0),
            0
        ),
        LOWER(TRIM(доп_часы[[#This Row],[проект]])) &amp; "_" &amp; "9999",
        LOWER(TRIM(доп_часы[[#This Row],[проект]])) &amp; "_" &amp; "9998"
    ),
    LOWER(TRIM(доп_часы[[#This Row],[проект]])) &amp; "_" &amp; LOWER(TRIM(доп_часы[[#This Row],[опимс укр]]))
)</f>
        <v>кс-7 сивакинская_9998</v>
      </c>
      <c r="W189" s="98" t="e">
        <f>VLOOKUP(доп_часы[[#This Row],[опимс укр]],Помочни!J:K,2,0)</f>
        <v>#N/A</v>
      </c>
      <c r="X189" s="88" t="s">
        <v>350</v>
      </c>
      <c r="Y189" s="88" t="s">
        <v>351</v>
      </c>
      <c r="Z189" s="88"/>
      <c r="AA189" s="91"/>
    </row>
    <row r="190" spans="1:27">
      <c r="A190" s="82">
        <v>44501</v>
      </c>
      <c r="B190" s="84" t="str">
        <f t="shared" si="12"/>
        <v>КС-7 Сивакинская</v>
      </c>
      <c r="C190" s="84" t="str">
        <f t="shared" si="13"/>
        <v>КС-7 Сивакинская</v>
      </c>
      <c r="D190" s="83" t="s">
        <v>196</v>
      </c>
      <c r="E190" s="83" t="str">
        <f t="shared" si="14"/>
        <v>велесстрой-монтаж</v>
      </c>
      <c r="F190" s="89" t="s">
        <v>0</v>
      </c>
      <c r="G190" s="84" t="s">
        <v>295</v>
      </c>
      <c r="H190" s="84"/>
      <c r="I190" s="7"/>
      <c r="J190" s="7" t="s">
        <v>199</v>
      </c>
      <c r="K190" s="85"/>
      <c r="L190" s="86">
        <v>-478</v>
      </c>
      <c r="M190" s="122">
        <v>-274056.52</v>
      </c>
      <c r="N190" s="88" t="s">
        <v>325</v>
      </c>
      <c r="O190" s="88" t="str">
        <f>VLOOKUP(доп_часы[[#This Row],[классификатор]],Помочни!H:I,2,0)</f>
        <v>Сопутствующие работы (в т.ч. работы до согласования сборника нормативов 2020)</v>
      </c>
      <c r="P190" s="125">
        <f t="shared" si="15"/>
        <v>-9.9348196848932915E-4</v>
      </c>
      <c r="Q190" s="126">
        <f t="shared" si="16"/>
        <v>-6.8086633831721324E-4</v>
      </c>
      <c r="R190" s="127">
        <f t="shared" si="17"/>
        <v>-6.5248044947439833E-4</v>
      </c>
      <c r="S190" s="143" t="s">
        <v>367</v>
      </c>
      <c r="T190" s="143" t="s">
        <v>367</v>
      </c>
      <c r="U190" s="89" t="s">
        <v>128</v>
      </c>
      <c r="V190" s="89" t="str">
        <f>IF(
    доп_часы[[#This Row],[опимс укр]]="",
    IF(
        IFERROR(
            MATCH(SUBSTITUTE(доп_часы[[#This Row],[классификатор]],",","."),классификатор,0),
            0
        ),
        LOWER(TRIM(доп_часы[[#This Row],[проект]])) &amp; "_" &amp; "9999",
        LOWER(TRIM(доп_часы[[#This Row],[проект]])) &amp; "_" &amp; "9998"
    ),
    LOWER(TRIM(доп_часы[[#This Row],[проект]])) &amp; "_" &amp; LOWER(TRIM(доп_часы[[#This Row],[опимс укр]]))
)</f>
        <v>кс-7 сивакинская_20.5</v>
      </c>
      <c r="W190" s="98" t="str">
        <f>VLOOKUP(доп_часы[[#This Row],[опимс укр]],Помочни!J:K,2,0)</f>
        <v>Откачка воды</v>
      </c>
      <c r="X190" s="88"/>
      <c r="Y190" s="88"/>
      <c r="Z190" s="88"/>
      <c r="AA190" s="91"/>
    </row>
    <row r="191" spans="1:27">
      <c r="A191" s="82">
        <v>44501</v>
      </c>
      <c r="B191" s="84" t="str">
        <f t="shared" si="12"/>
        <v>КС-7 Сивакинская</v>
      </c>
      <c r="C191" s="84" t="str">
        <f t="shared" si="13"/>
        <v>КС-7 Сивакинская</v>
      </c>
      <c r="D191" s="83" t="s">
        <v>196</v>
      </c>
      <c r="E191" s="83" t="str">
        <f t="shared" si="14"/>
        <v>велесстрой-монтаж</v>
      </c>
      <c r="F191" s="89" t="s">
        <v>0</v>
      </c>
      <c r="G191" s="84" t="s">
        <v>296</v>
      </c>
      <c r="H191" s="84"/>
      <c r="I191" s="7"/>
      <c r="J191" s="7" t="s">
        <v>187</v>
      </c>
      <c r="K191" s="85"/>
      <c r="L191" s="86">
        <v>-164</v>
      </c>
      <c r="M191" s="122">
        <v>-118739.28</v>
      </c>
      <c r="N191" s="88" t="s">
        <v>325</v>
      </c>
      <c r="O191" s="88" t="str">
        <f>VLOOKUP(доп_часы[[#This Row],[классификатор]],Помочни!H:I,2,0)</f>
        <v>Сопутствующие работы (в т.ч. работы до согласования сборника нормативов 2020)</v>
      </c>
      <c r="P191" s="125">
        <f t="shared" si="15"/>
        <v>-3.4085992224320075E-4</v>
      </c>
      <c r="Q191" s="126">
        <f t="shared" si="16"/>
        <v>-2.3360267674481792E-4</v>
      </c>
      <c r="R191" s="127">
        <f t="shared" si="17"/>
        <v>-2.2386358517531658E-4</v>
      </c>
      <c r="S191" s="143" t="s">
        <v>367</v>
      </c>
      <c r="T191" s="143" t="s">
        <v>367</v>
      </c>
      <c r="U191" s="89" t="s">
        <v>169</v>
      </c>
      <c r="V191" s="89" t="str">
        <f>IF(
    доп_часы[[#This Row],[опимс укр]]="",
    IF(
        IFERROR(
            MATCH(SUBSTITUTE(доп_часы[[#This Row],[классификатор]],",","."),классификатор,0),
            0
        ),
        LOWER(TRIM(доп_часы[[#This Row],[проект]])) &amp; "_" &amp; "9999",
        LOWER(TRIM(доп_часы[[#This Row],[проект]])) &amp; "_" &amp; "9998"
    ),
    LOWER(TRIM(доп_часы[[#This Row],[проект]])) &amp; "_" &amp; LOWER(TRIM(доп_часы[[#This Row],[опимс укр]]))
)</f>
        <v>кс-7 сивакинская_20.8</v>
      </c>
      <c r="W191" s="98" t="str">
        <f>VLOOKUP(доп_часы[[#This Row],[опимс укр]],Помочни!J:K,2,0)</f>
        <v>Временные работы (не относящиеся к ВЗИС)</v>
      </c>
      <c r="X191" s="88"/>
      <c r="Y191" s="88"/>
      <c r="Z191" s="88"/>
      <c r="AA191" s="91"/>
    </row>
    <row r="192" spans="1:27">
      <c r="A192" s="82">
        <v>44501</v>
      </c>
      <c r="B192" s="84" t="str">
        <f t="shared" si="12"/>
        <v>КС-7 Сивакинская</v>
      </c>
      <c r="C192" s="84" t="str">
        <f t="shared" si="13"/>
        <v>КС-7 Сивакинская</v>
      </c>
      <c r="D192" s="83" t="s">
        <v>196</v>
      </c>
      <c r="E192" s="83" t="str">
        <f t="shared" si="14"/>
        <v>велесстрой-монтаж</v>
      </c>
      <c r="F192" s="89" t="s">
        <v>0</v>
      </c>
      <c r="G192" s="84" t="s">
        <v>297</v>
      </c>
      <c r="H192" s="84"/>
      <c r="I192" s="7"/>
      <c r="J192" s="7" t="s">
        <v>226</v>
      </c>
      <c r="K192" s="85"/>
      <c r="L192" s="86">
        <v>-119</v>
      </c>
      <c r="M192" s="122">
        <v>-70839.510000000009</v>
      </c>
      <c r="N192" s="88" t="s">
        <v>325</v>
      </c>
      <c r="O192" s="88" t="str">
        <f>VLOOKUP(доп_часы[[#This Row],[классификатор]],Помочни!H:I,2,0)</f>
        <v>Сопутствующие работы (в т.ч. работы до согласования сборника нормативов 2020)</v>
      </c>
      <c r="P192" s="125">
        <f t="shared" si="15"/>
        <v>-2.4733128504232253E-4</v>
      </c>
      <c r="Q192" s="126">
        <f t="shared" si="16"/>
        <v>-1.6950438129654472E-4</v>
      </c>
      <c r="R192" s="127">
        <f t="shared" si="17"/>
        <v>-1.6243760143818704E-4</v>
      </c>
      <c r="S192" s="143" t="s">
        <v>367</v>
      </c>
      <c r="T192" s="143" t="s">
        <v>367</v>
      </c>
      <c r="U192" s="89" t="s">
        <v>130</v>
      </c>
      <c r="V192" s="89" t="str">
        <f>IF(
    доп_часы[[#This Row],[опимс укр]]="",
    IF(
        IFERROR(
            MATCH(SUBSTITUTE(доп_часы[[#This Row],[классификатор]],",","."),классификатор,0),
            0
        ),
        LOWER(TRIM(доп_часы[[#This Row],[проект]])) &amp; "_" &amp; "9999",
        LOWER(TRIM(доп_часы[[#This Row],[проект]])) &amp; "_" &amp; "9998"
    ),
    LOWER(TRIM(доп_часы[[#This Row],[проект]])) &amp; "_" &amp; LOWER(TRIM(доп_часы[[#This Row],[опимс укр]]))
)</f>
        <v>кс-7 сивакинская_20.4</v>
      </c>
      <c r="W192" s="98" t="str">
        <f>VLOOKUP(доп_часы[[#This Row],[опимс укр]],Помочни!J:K,2,0)</f>
        <v>Уборка мусора</v>
      </c>
      <c r="X192" s="88"/>
      <c r="Y192" s="88"/>
      <c r="Z192" s="88"/>
      <c r="AA192" s="91"/>
    </row>
    <row r="193" spans="1:27">
      <c r="A193" s="82">
        <v>44501</v>
      </c>
      <c r="B193" s="84" t="str">
        <f t="shared" si="12"/>
        <v>КС-7 Сивакинская</v>
      </c>
      <c r="C193" s="84" t="str">
        <f t="shared" si="13"/>
        <v>КС-7 Сивакинская</v>
      </c>
      <c r="D193" s="83" t="s">
        <v>196</v>
      </c>
      <c r="E193" s="83" t="str">
        <f t="shared" si="14"/>
        <v>велесстрой-монтаж</v>
      </c>
      <c r="F193" s="89" t="s">
        <v>0</v>
      </c>
      <c r="G193" s="84" t="s">
        <v>298</v>
      </c>
      <c r="H193" s="84"/>
      <c r="I193" s="7"/>
      <c r="J193" s="7" t="s">
        <v>187</v>
      </c>
      <c r="K193" s="85"/>
      <c r="L193" s="86">
        <v>-22</v>
      </c>
      <c r="M193" s="122">
        <v>-15928.439999999999</v>
      </c>
      <c r="N193" s="88" t="s">
        <v>325</v>
      </c>
      <c r="O193" s="88" t="str">
        <f>VLOOKUP(доп_часы[[#This Row],[классификатор]],Помочни!H:I,2,0)</f>
        <v>Сопутствующие работы (в т.ч. работы до согласования сборника нормативов 2020)</v>
      </c>
      <c r="P193" s="125">
        <f t="shared" si="15"/>
        <v>-4.5725111520429373E-5</v>
      </c>
      <c r="Q193" s="126">
        <f t="shared" si="16"/>
        <v>-3.1336944441378015E-5</v>
      </c>
      <c r="R193" s="127">
        <f t="shared" si="17"/>
        <v>-3.0030480938152224E-5</v>
      </c>
      <c r="S193" s="143" t="s">
        <v>367</v>
      </c>
      <c r="T193" s="143" t="s">
        <v>367</v>
      </c>
      <c r="U193" s="89" t="s">
        <v>129</v>
      </c>
      <c r="V193" s="89" t="str">
        <f>IF(
    доп_часы[[#This Row],[опимс укр]]="",
    IF(
        IFERROR(
            MATCH(SUBSTITUTE(доп_часы[[#This Row],[классификатор]],",","."),классификатор,0),
            0
        ),
        LOWER(TRIM(доп_часы[[#This Row],[проект]])) &amp; "_" &amp; "9999",
        LOWER(TRIM(доп_часы[[#This Row],[проект]])) &amp; "_" &amp; "9998"
    ),
    LOWER(TRIM(доп_часы[[#This Row],[проект]])) &amp; "_" &amp; LOWER(TRIM(доп_часы[[#This Row],[опимс укр]]))
)</f>
        <v>кс-7 сивакинская_20.2</v>
      </c>
      <c r="W193" s="98" t="str">
        <f>VLOOKUP(доп_часы[[#This Row],[опимс укр]],Помочни!J:K,2,0)</f>
        <v>ПРР</v>
      </c>
      <c r="X193" s="88"/>
      <c r="Y193" s="88"/>
      <c r="Z193" s="88"/>
      <c r="AA193" s="91"/>
    </row>
    <row r="194" spans="1:27">
      <c r="A194" s="82">
        <v>44501</v>
      </c>
      <c r="B194" s="84" t="str">
        <f t="shared" si="12"/>
        <v>КС-7 Сивакинская</v>
      </c>
      <c r="C194" s="84" t="str">
        <f t="shared" si="13"/>
        <v>КС-7 Сивакинская</v>
      </c>
      <c r="D194" s="83" t="s">
        <v>196</v>
      </c>
      <c r="E194" s="83" t="str">
        <f t="shared" si="14"/>
        <v>велесстрой-монтаж</v>
      </c>
      <c r="F194" s="89" t="s">
        <v>0</v>
      </c>
      <c r="G194" s="84" t="s">
        <v>299</v>
      </c>
      <c r="H194" s="84"/>
      <c r="I194" s="7"/>
      <c r="J194" s="7" t="s">
        <v>199</v>
      </c>
      <c r="K194" s="85"/>
      <c r="L194" s="86">
        <v>-182</v>
      </c>
      <c r="M194" s="122">
        <v>-104347.88</v>
      </c>
      <c r="N194" s="88" t="s">
        <v>325</v>
      </c>
      <c r="O194" s="88" t="str">
        <f>VLOOKUP(доп_часы[[#This Row],[классификатор]],Помочни!H:I,2,0)</f>
        <v>Сопутствующие работы (в т.ч. работы до согласования сборника нормативов 2020)</v>
      </c>
      <c r="P194" s="125">
        <f t="shared" si="15"/>
        <v>-3.7827137712355207E-4</v>
      </c>
      <c r="Q194" s="126">
        <f t="shared" si="16"/>
        <v>-2.592419949241272E-4</v>
      </c>
      <c r="R194" s="127">
        <f t="shared" si="17"/>
        <v>-2.484339786701684E-4</v>
      </c>
      <c r="S194" s="143" t="s">
        <v>367</v>
      </c>
      <c r="T194" s="143" t="s">
        <v>367</v>
      </c>
      <c r="U194" s="89" t="s">
        <v>128</v>
      </c>
      <c r="V194" s="89" t="str">
        <f>IF(
    доп_часы[[#This Row],[опимс укр]]="",
    IF(
        IFERROR(
            MATCH(SUBSTITUTE(доп_часы[[#This Row],[классификатор]],",","."),классификатор,0),
            0
        ),
        LOWER(TRIM(доп_часы[[#This Row],[проект]])) &amp; "_" &amp; "9999",
        LOWER(TRIM(доп_часы[[#This Row],[проект]])) &amp; "_" &amp; "9998"
    ),
    LOWER(TRIM(доп_часы[[#This Row],[проект]])) &amp; "_" &amp; LOWER(TRIM(доп_часы[[#This Row],[опимс укр]]))
)</f>
        <v>кс-7 сивакинская_20.5</v>
      </c>
      <c r="W194" s="98" t="str">
        <f>VLOOKUP(доп_часы[[#This Row],[опимс укр]],Помочни!J:K,2,0)</f>
        <v>Откачка воды</v>
      </c>
      <c r="X194" s="88"/>
      <c r="Y194" s="88"/>
      <c r="Z194" s="88"/>
      <c r="AA194" s="91"/>
    </row>
    <row r="195" spans="1:27">
      <c r="A195" s="82">
        <v>44501</v>
      </c>
      <c r="B195" s="84" t="str">
        <f t="shared" si="12"/>
        <v>КС-7 Сивакинская</v>
      </c>
      <c r="C195" s="84" t="str">
        <f t="shared" si="13"/>
        <v>КС-7 Сивакинская</v>
      </c>
      <c r="D195" s="83" t="s">
        <v>196</v>
      </c>
      <c r="E195" s="83" t="str">
        <f t="shared" si="14"/>
        <v>велесстрой-монтаж</v>
      </c>
      <c r="F195" s="89" t="s">
        <v>26</v>
      </c>
      <c r="G195" s="84" t="s">
        <v>260</v>
      </c>
      <c r="H195" s="84"/>
      <c r="I195" s="7"/>
      <c r="J195" s="7" t="s">
        <v>187</v>
      </c>
      <c r="K195" s="85"/>
      <c r="L195" s="86">
        <v>-238</v>
      </c>
      <c r="M195" s="122">
        <v>-172316.76</v>
      </c>
      <c r="N195" s="88" t="s">
        <v>325</v>
      </c>
      <c r="O195" s="88" t="str">
        <f>VLOOKUP(доп_часы[[#This Row],[классификатор]],Помочни!H:I,2,0)</f>
        <v>УМиТ</v>
      </c>
      <c r="P195" s="125">
        <f t="shared" si="15"/>
        <v>-4.9466257008464506E-4</v>
      </c>
      <c r="Q195" s="126">
        <f t="shared" si="16"/>
        <v>-3.3900876259308944E-4</v>
      </c>
      <c r="R195" s="127">
        <f t="shared" si="17"/>
        <v>-3.2487520287637409E-4</v>
      </c>
      <c r="S195" s="143" t="s">
        <v>369</v>
      </c>
      <c r="T195" s="143" t="s">
        <v>369</v>
      </c>
      <c r="U195" s="89"/>
      <c r="V195" s="89" t="str">
        <f>IF(
    доп_часы[[#This Row],[опимс укр]]="",
    IF(
        IFERROR(
            MATCH(SUBSTITUTE(доп_часы[[#This Row],[классификатор]],",","."),классификатор,0),
            0
        ),
        LOWER(TRIM(доп_часы[[#This Row],[проект]])) &amp; "_" &amp; "9999",
        LOWER(TRIM(доп_часы[[#This Row],[проект]])) &amp; "_" &amp; "9998"
    ),
    LOWER(TRIM(доп_часы[[#This Row],[проект]])) &amp; "_" &amp; LOWER(TRIM(доп_часы[[#This Row],[опимс укр]]))
)</f>
        <v>кс-7 сивакинская_9998</v>
      </c>
      <c r="W195" s="98" t="e">
        <f>VLOOKUP(доп_часы[[#This Row],[опимс укр]],Помочни!J:K,2,0)</f>
        <v>#N/A</v>
      </c>
      <c r="X195" s="88" t="s">
        <v>350</v>
      </c>
      <c r="Y195" s="88" t="s">
        <v>351</v>
      </c>
      <c r="Z195" s="88"/>
      <c r="AA195" s="91"/>
    </row>
    <row r="196" spans="1:27">
      <c r="A196" s="82">
        <v>44501</v>
      </c>
      <c r="B196" s="84" t="str">
        <f t="shared" si="12"/>
        <v>КС-7 Сивакинская</v>
      </c>
      <c r="C196" s="84" t="str">
        <f t="shared" si="13"/>
        <v>КС-7 Сивакинская</v>
      </c>
      <c r="D196" s="83" t="s">
        <v>196</v>
      </c>
      <c r="E196" s="83" t="str">
        <f t="shared" si="14"/>
        <v>велесстрой-монтаж</v>
      </c>
      <c r="F196" s="89" t="s">
        <v>26</v>
      </c>
      <c r="G196" s="84" t="s">
        <v>294</v>
      </c>
      <c r="H196" s="84"/>
      <c r="I196" s="7"/>
      <c r="J196" s="7" t="s">
        <v>187</v>
      </c>
      <c r="K196" s="85"/>
      <c r="L196" s="86">
        <v>-10</v>
      </c>
      <c r="M196" s="122">
        <v>-7240.2000000000007</v>
      </c>
      <c r="N196" s="88" t="s">
        <v>325</v>
      </c>
      <c r="O196" s="88" t="str">
        <f>VLOOKUP(доп_часы[[#This Row],[классификатор]],Помочни!H:I,2,0)</f>
        <v>УМиТ</v>
      </c>
      <c r="P196" s="125">
        <f t="shared" si="15"/>
        <v>-2.0784141600195168E-5</v>
      </c>
      <c r="Q196" s="126">
        <f t="shared" si="16"/>
        <v>-1.4244065655171825E-5</v>
      </c>
      <c r="R196" s="127">
        <f t="shared" si="17"/>
        <v>-1.3650218608251011E-5</v>
      </c>
      <c r="S196" s="143" t="s">
        <v>369</v>
      </c>
      <c r="T196" s="143" t="s">
        <v>369</v>
      </c>
      <c r="U196" s="89"/>
      <c r="V196" s="89" t="str">
        <f>IF(
    доп_часы[[#This Row],[опимс укр]]="",
    IF(
        IFERROR(
            MATCH(SUBSTITUTE(доп_часы[[#This Row],[классификатор]],",","."),классификатор,0),
            0
        ),
        LOWER(TRIM(доп_часы[[#This Row],[проект]])) &amp; "_" &amp; "9999",
        LOWER(TRIM(доп_часы[[#This Row],[проект]])) &amp; "_" &amp; "9998"
    ),
    LOWER(TRIM(доп_часы[[#This Row],[проект]])) &amp; "_" &amp; LOWER(TRIM(доп_часы[[#This Row],[опимс укр]]))
)</f>
        <v>кс-7 сивакинская_9998</v>
      </c>
      <c r="W196" s="98" t="e">
        <f>VLOOKUP(доп_часы[[#This Row],[опимс укр]],Помочни!J:K,2,0)</f>
        <v>#N/A</v>
      </c>
      <c r="X196" s="88" t="s">
        <v>350</v>
      </c>
      <c r="Y196" s="88" t="s">
        <v>351</v>
      </c>
      <c r="Z196" s="88"/>
      <c r="AA196" s="91"/>
    </row>
    <row r="197" spans="1:27">
      <c r="A197" s="82">
        <v>44501</v>
      </c>
      <c r="B197" s="84" t="str">
        <f t="shared" ref="B197:B260" si="18">"КС-7 Сивакинская"</f>
        <v>КС-7 Сивакинская</v>
      </c>
      <c r="C197" s="84" t="str">
        <f t="shared" ref="C197:C210" si="19">"КС-7 Сивакинская"</f>
        <v>КС-7 Сивакинская</v>
      </c>
      <c r="D197" s="83" t="s">
        <v>196</v>
      </c>
      <c r="E197" s="83" t="str">
        <f t="shared" ref="E197:E260" si="20">"велесстрой-монтаж"</f>
        <v>велесстрой-монтаж</v>
      </c>
      <c r="F197" s="89" t="s">
        <v>12</v>
      </c>
      <c r="G197" s="84" t="s">
        <v>197</v>
      </c>
      <c r="H197" s="84"/>
      <c r="I197" s="7"/>
      <c r="J197" s="7" t="s">
        <v>199</v>
      </c>
      <c r="K197" s="85"/>
      <c r="L197" s="86">
        <v>94</v>
      </c>
      <c r="M197" s="122">
        <v>56793.86</v>
      </c>
      <c r="N197" s="88" t="s">
        <v>325</v>
      </c>
      <c r="O197" s="88" t="str">
        <f>VLOOKUP(доп_часы[[#This Row],[классификатор]],Помочни!H:I,2,0)</f>
        <v>Основные проектные работы (по заявкам)</v>
      </c>
      <c r="P197" s="125">
        <f t="shared" ref="P197:P260" si="21">L197/$P$3</f>
        <v>1.9537093104183458E-4</v>
      </c>
      <c r="Q197" s="126">
        <f t="shared" ref="Q197:Q260" si="22">L197/$Q$3</f>
        <v>1.3389421715861516E-4</v>
      </c>
      <c r="R197" s="127">
        <f t="shared" ref="R197:R260" si="23">L197/$R$3</f>
        <v>1.2831205491755951E-4</v>
      </c>
      <c r="S197" s="143" t="s">
        <v>367</v>
      </c>
      <c r="T197" s="143" t="s">
        <v>367</v>
      </c>
      <c r="U197" s="89">
        <v>4</v>
      </c>
      <c r="V197" s="89" t="str">
        <f>IF(
    доп_часы[[#This Row],[опимс укр]]="",
    IF(
        IFERROR(
            MATCH(SUBSTITUTE(доп_часы[[#This Row],[классификатор]],",","."),классификатор,0),
            0
        ),
        LOWER(TRIM(доп_часы[[#This Row],[проект]])) &amp; "_" &amp; "9999",
        LOWER(TRIM(доп_часы[[#This Row],[проект]])) &amp; "_" &amp; "9998"
    ),
    LOWER(TRIM(доп_часы[[#This Row],[проект]])) &amp; "_" &amp; LOWER(TRIM(доп_часы[[#This Row],[опимс укр]]))
)</f>
        <v>кс-7 сивакинская_4</v>
      </c>
      <c r="W197" s="98" t="str">
        <f>VLOOKUP(доп_часы[[#This Row],[опимс укр]],Помочни!J:K,2,0)</f>
        <v>Устройство свай</v>
      </c>
      <c r="X197" s="88"/>
      <c r="Y197" s="88"/>
      <c r="Z197" s="88"/>
      <c r="AA197" s="91"/>
    </row>
    <row r="198" spans="1:27">
      <c r="A198" s="82">
        <v>44501</v>
      </c>
      <c r="B198" s="84" t="str">
        <f t="shared" si="18"/>
        <v>КС-7 Сивакинская</v>
      </c>
      <c r="C198" s="84" t="str">
        <f t="shared" si="19"/>
        <v>КС-7 Сивакинская</v>
      </c>
      <c r="D198" s="83" t="s">
        <v>196</v>
      </c>
      <c r="E198" s="83" t="str">
        <f t="shared" si="20"/>
        <v>велесстрой-монтаж</v>
      </c>
      <c r="F198" s="89" t="s">
        <v>26</v>
      </c>
      <c r="G198" s="84" t="s">
        <v>200</v>
      </c>
      <c r="H198" s="84"/>
      <c r="I198" s="7"/>
      <c r="J198" s="7" t="s">
        <v>187</v>
      </c>
      <c r="K198" s="85"/>
      <c r="L198" s="86">
        <v>10</v>
      </c>
      <c r="M198" s="122">
        <v>8100.9000000000005</v>
      </c>
      <c r="N198" s="88" t="s">
        <v>325</v>
      </c>
      <c r="O198" s="88" t="str">
        <f>VLOOKUP(доп_часы[[#This Row],[классификатор]],Помочни!H:I,2,0)</f>
        <v>УМиТ</v>
      </c>
      <c r="P198" s="125">
        <f t="shared" si="21"/>
        <v>2.0784141600195168E-5</v>
      </c>
      <c r="Q198" s="126">
        <f t="shared" si="22"/>
        <v>1.4244065655171825E-5</v>
      </c>
      <c r="R198" s="127">
        <f t="shared" si="23"/>
        <v>1.3650218608251011E-5</v>
      </c>
      <c r="S198" s="143" t="s">
        <v>369</v>
      </c>
      <c r="T198" s="143" t="s">
        <v>369</v>
      </c>
      <c r="U198" s="89"/>
      <c r="V198" s="89" t="str">
        <f>IF(
    доп_часы[[#This Row],[опимс укр]]="",
    IF(
        IFERROR(
            MATCH(SUBSTITUTE(доп_часы[[#This Row],[классификатор]],",","."),классификатор,0),
            0
        ),
        LOWER(TRIM(доп_часы[[#This Row],[проект]])) &amp; "_" &amp; "9999",
        LOWER(TRIM(доп_часы[[#This Row],[проект]])) &amp; "_" &amp; "9998"
    ),
    LOWER(TRIM(доп_часы[[#This Row],[проект]])) &amp; "_" &amp; LOWER(TRIM(доп_часы[[#This Row],[опимс укр]]))
)</f>
        <v>кс-7 сивакинская_9998</v>
      </c>
      <c r="W198" s="98" t="e">
        <f>VLOOKUP(доп_часы[[#This Row],[опимс укр]],Помочни!J:K,2,0)</f>
        <v>#N/A</v>
      </c>
      <c r="X198" s="88" t="s">
        <v>350</v>
      </c>
      <c r="Y198" s="88" t="s">
        <v>351</v>
      </c>
      <c r="Z198" s="88"/>
      <c r="AA198" s="91"/>
    </row>
    <row r="199" spans="1:27">
      <c r="A199" s="82">
        <v>44501</v>
      </c>
      <c r="B199" s="84" t="str">
        <f t="shared" si="18"/>
        <v>КС-7 Сивакинская</v>
      </c>
      <c r="C199" s="84" t="str">
        <f t="shared" si="19"/>
        <v>КС-7 Сивакинская</v>
      </c>
      <c r="D199" s="83" t="s">
        <v>196</v>
      </c>
      <c r="E199" s="83" t="str">
        <f t="shared" si="20"/>
        <v>велесстрой-монтаж</v>
      </c>
      <c r="F199" s="89" t="s">
        <v>26</v>
      </c>
      <c r="G199" s="84" t="s">
        <v>201</v>
      </c>
      <c r="H199" s="84"/>
      <c r="I199" s="7"/>
      <c r="J199" s="7" t="s">
        <v>187</v>
      </c>
      <c r="K199" s="85"/>
      <c r="L199" s="86">
        <v>6</v>
      </c>
      <c r="M199" s="122">
        <v>4860.54</v>
      </c>
      <c r="N199" s="88" t="s">
        <v>325</v>
      </c>
      <c r="O199" s="88" t="str">
        <f>VLOOKUP(доп_часы[[#This Row],[классификатор]],Помочни!H:I,2,0)</f>
        <v>УМиТ</v>
      </c>
      <c r="P199" s="125">
        <f t="shared" si="21"/>
        <v>1.2470484960117101E-5</v>
      </c>
      <c r="Q199" s="126">
        <f t="shared" si="22"/>
        <v>8.546439393103095E-6</v>
      </c>
      <c r="R199" s="127">
        <f t="shared" si="23"/>
        <v>8.1901311649506061E-6</v>
      </c>
      <c r="S199" s="143" t="s">
        <v>369</v>
      </c>
      <c r="T199" s="143" t="s">
        <v>369</v>
      </c>
      <c r="U199" s="89"/>
      <c r="V199" s="89" t="str">
        <f>IF(
    доп_часы[[#This Row],[опимс укр]]="",
    IF(
        IFERROR(
            MATCH(SUBSTITUTE(доп_часы[[#This Row],[классификатор]],",","."),классификатор,0),
            0
        ),
        LOWER(TRIM(доп_часы[[#This Row],[проект]])) &amp; "_" &amp; "9999",
        LOWER(TRIM(доп_часы[[#This Row],[проект]])) &amp; "_" &amp; "9998"
    ),
    LOWER(TRIM(доп_часы[[#This Row],[проект]])) &amp; "_" &amp; LOWER(TRIM(доп_часы[[#This Row],[опимс укр]]))
)</f>
        <v>кс-7 сивакинская_9998</v>
      </c>
      <c r="W199" s="98" t="e">
        <f>VLOOKUP(доп_часы[[#This Row],[опимс укр]],Помочни!J:K,2,0)</f>
        <v>#N/A</v>
      </c>
      <c r="X199" s="88" t="s">
        <v>350</v>
      </c>
      <c r="Y199" s="88" t="s">
        <v>351</v>
      </c>
      <c r="Z199" s="88"/>
      <c r="AA199" s="91"/>
    </row>
    <row r="200" spans="1:27">
      <c r="A200" s="82">
        <v>44501</v>
      </c>
      <c r="B200" s="84" t="str">
        <f t="shared" si="18"/>
        <v>КС-7 Сивакинская</v>
      </c>
      <c r="C200" s="84" t="str">
        <f t="shared" si="19"/>
        <v>КС-7 Сивакинская</v>
      </c>
      <c r="D200" s="83" t="s">
        <v>196</v>
      </c>
      <c r="E200" s="83" t="str">
        <f t="shared" si="20"/>
        <v>велесстрой-монтаж</v>
      </c>
      <c r="F200" s="89" t="s">
        <v>26</v>
      </c>
      <c r="G200" s="84" t="s">
        <v>202</v>
      </c>
      <c r="H200" s="84"/>
      <c r="I200" s="7"/>
      <c r="J200" s="7" t="s">
        <v>187</v>
      </c>
      <c r="K200" s="85"/>
      <c r="L200" s="86">
        <v>18</v>
      </c>
      <c r="M200" s="122">
        <v>14581.62</v>
      </c>
      <c r="N200" s="88" t="s">
        <v>325</v>
      </c>
      <c r="O200" s="88" t="str">
        <f>VLOOKUP(доп_часы[[#This Row],[классификатор]],Помочни!H:I,2,0)</f>
        <v>УМиТ</v>
      </c>
      <c r="P200" s="125">
        <f t="shared" si="21"/>
        <v>3.7411454880351307E-5</v>
      </c>
      <c r="Q200" s="126">
        <f t="shared" si="22"/>
        <v>2.5639318179309285E-5</v>
      </c>
      <c r="R200" s="127">
        <f t="shared" si="23"/>
        <v>2.4570393494851818E-5</v>
      </c>
      <c r="S200" s="143" t="s">
        <v>369</v>
      </c>
      <c r="T200" s="143" t="s">
        <v>369</v>
      </c>
      <c r="U200" s="89"/>
      <c r="V200" s="89" t="str">
        <f>IF(
    доп_часы[[#This Row],[опимс укр]]="",
    IF(
        IFERROR(
            MATCH(SUBSTITUTE(доп_часы[[#This Row],[классификатор]],",","."),классификатор,0),
            0
        ),
        LOWER(TRIM(доп_часы[[#This Row],[проект]])) &amp; "_" &amp; "9999",
        LOWER(TRIM(доп_часы[[#This Row],[проект]])) &amp; "_" &amp; "9998"
    ),
    LOWER(TRIM(доп_часы[[#This Row],[проект]])) &amp; "_" &amp; LOWER(TRIM(доп_часы[[#This Row],[опимс укр]]))
)</f>
        <v>кс-7 сивакинская_9998</v>
      </c>
      <c r="W200" s="98" t="e">
        <f>VLOOKUP(доп_часы[[#This Row],[опимс укр]],Помочни!J:K,2,0)</f>
        <v>#N/A</v>
      </c>
      <c r="X200" s="88" t="s">
        <v>350</v>
      </c>
      <c r="Y200" s="88" t="s">
        <v>351</v>
      </c>
      <c r="Z200" s="88"/>
      <c r="AA200" s="91"/>
    </row>
    <row r="201" spans="1:27">
      <c r="A201" s="82">
        <v>44501</v>
      </c>
      <c r="B201" s="84" t="str">
        <f t="shared" si="18"/>
        <v>КС-7 Сивакинская</v>
      </c>
      <c r="C201" s="84" t="str">
        <f t="shared" si="19"/>
        <v>КС-7 Сивакинская</v>
      </c>
      <c r="D201" s="83" t="s">
        <v>196</v>
      </c>
      <c r="E201" s="83" t="str">
        <f t="shared" si="20"/>
        <v>велесстрой-монтаж</v>
      </c>
      <c r="F201" s="89" t="s">
        <v>26</v>
      </c>
      <c r="G201" s="84" t="s">
        <v>203</v>
      </c>
      <c r="H201" s="84"/>
      <c r="I201" s="7"/>
      <c r="J201" s="7" t="s">
        <v>187</v>
      </c>
      <c r="K201" s="85"/>
      <c r="L201" s="86">
        <v>10</v>
      </c>
      <c r="M201" s="122">
        <v>8100.9000000000005</v>
      </c>
      <c r="N201" s="88" t="s">
        <v>325</v>
      </c>
      <c r="O201" s="88" t="str">
        <f>VLOOKUP(доп_часы[[#This Row],[классификатор]],Помочни!H:I,2,0)</f>
        <v>УМиТ</v>
      </c>
      <c r="P201" s="125">
        <f t="shared" si="21"/>
        <v>2.0784141600195168E-5</v>
      </c>
      <c r="Q201" s="126">
        <f t="shared" si="22"/>
        <v>1.4244065655171825E-5</v>
      </c>
      <c r="R201" s="127">
        <f t="shared" si="23"/>
        <v>1.3650218608251011E-5</v>
      </c>
      <c r="S201" s="143" t="s">
        <v>369</v>
      </c>
      <c r="T201" s="143" t="s">
        <v>369</v>
      </c>
      <c r="U201" s="89"/>
      <c r="V201" s="89" t="str">
        <f>IF(
    доп_часы[[#This Row],[опимс укр]]="",
    IF(
        IFERROR(
            MATCH(SUBSTITUTE(доп_часы[[#This Row],[классификатор]],",","."),классификатор,0),
            0
        ),
        LOWER(TRIM(доп_часы[[#This Row],[проект]])) &amp; "_" &amp; "9999",
        LOWER(TRIM(доп_часы[[#This Row],[проект]])) &amp; "_" &amp; "9998"
    ),
    LOWER(TRIM(доп_часы[[#This Row],[проект]])) &amp; "_" &amp; LOWER(TRIM(доп_часы[[#This Row],[опимс укр]]))
)</f>
        <v>кс-7 сивакинская_9998</v>
      </c>
      <c r="W201" s="98" t="e">
        <f>VLOOKUP(доп_часы[[#This Row],[опимс укр]],Помочни!J:K,2,0)</f>
        <v>#N/A</v>
      </c>
      <c r="X201" s="88" t="s">
        <v>350</v>
      </c>
      <c r="Y201" s="88" t="s">
        <v>351</v>
      </c>
      <c r="Z201" s="88"/>
      <c r="AA201" s="91"/>
    </row>
    <row r="202" spans="1:27">
      <c r="A202" s="82">
        <v>44501</v>
      </c>
      <c r="B202" s="84" t="str">
        <f t="shared" si="18"/>
        <v>КС-7 Сивакинская</v>
      </c>
      <c r="C202" s="84" t="str">
        <f t="shared" si="19"/>
        <v>КС-7 Сивакинская</v>
      </c>
      <c r="D202" s="83" t="s">
        <v>196</v>
      </c>
      <c r="E202" s="83" t="str">
        <f t="shared" si="20"/>
        <v>велесстрой-монтаж</v>
      </c>
      <c r="F202" s="89" t="s">
        <v>40</v>
      </c>
      <c r="G202" s="84" t="s">
        <v>204</v>
      </c>
      <c r="H202" s="84"/>
      <c r="I202" s="7"/>
      <c r="J202" s="7" t="s">
        <v>187</v>
      </c>
      <c r="K202" s="85"/>
      <c r="L202" s="86">
        <v>10</v>
      </c>
      <c r="M202" s="122">
        <v>8100.9000000000005</v>
      </c>
      <c r="N202" s="88" t="s">
        <v>325</v>
      </c>
      <c r="O202" s="88" t="str">
        <f>VLOOKUP(доп_часы[[#This Row],[классификатор]],Помочни!H:I,2,0)</f>
        <v>СКК/Лаборатория</v>
      </c>
      <c r="P202" s="125">
        <f t="shared" si="21"/>
        <v>2.0784141600195168E-5</v>
      </c>
      <c r="Q202" s="126">
        <f t="shared" si="22"/>
        <v>1.4244065655171825E-5</v>
      </c>
      <c r="R202" s="127">
        <f t="shared" si="23"/>
        <v>1.3650218608251011E-5</v>
      </c>
      <c r="S202" s="143" t="s">
        <v>370</v>
      </c>
      <c r="T202" s="143" t="s">
        <v>370</v>
      </c>
      <c r="U202" s="89"/>
      <c r="V202" s="89" t="str">
        <f>IF(
    доп_часы[[#This Row],[опимс укр]]="",
    IF(
        IFERROR(
            MATCH(SUBSTITUTE(доп_часы[[#This Row],[классификатор]],",","."),классификатор,0),
            0
        ),
        LOWER(TRIM(доп_часы[[#This Row],[проект]])) &amp; "_" &amp; "9999",
        LOWER(TRIM(доп_часы[[#This Row],[проект]])) &amp; "_" &amp; "9998"
    ),
    LOWER(TRIM(доп_часы[[#This Row],[проект]])) &amp; "_" &amp; LOWER(TRIM(доп_часы[[#This Row],[опимс укр]]))
)</f>
        <v>кс-7 сивакинская_9998</v>
      </c>
      <c r="W202" s="98" t="e">
        <f>VLOOKUP(доп_часы[[#This Row],[опимс укр]],Помочни!J:K,2,0)</f>
        <v>#N/A</v>
      </c>
      <c r="X202" s="88" t="s">
        <v>350</v>
      </c>
      <c r="Y202" s="88" t="s">
        <v>351</v>
      </c>
      <c r="Z202" s="88"/>
      <c r="AA202" s="91"/>
    </row>
    <row r="203" spans="1:27">
      <c r="A203" s="82">
        <v>44501</v>
      </c>
      <c r="B203" s="84" t="str">
        <f t="shared" si="18"/>
        <v>КС-7 Сивакинская</v>
      </c>
      <c r="C203" s="84" t="str">
        <f t="shared" si="19"/>
        <v>КС-7 Сивакинская</v>
      </c>
      <c r="D203" s="83" t="s">
        <v>196</v>
      </c>
      <c r="E203" s="83" t="str">
        <f t="shared" si="20"/>
        <v>велесстрой-монтаж</v>
      </c>
      <c r="F203" s="89" t="s">
        <v>26</v>
      </c>
      <c r="G203" s="84" t="s">
        <v>233</v>
      </c>
      <c r="H203" s="84"/>
      <c r="I203" s="7"/>
      <c r="J203" s="7" t="s">
        <v>187</v>
      </c>
      <c r="K203" s="85"/>
      <c r="L203" s="86">
        <v>33</v>
      </c>
      <c r="M203" s="122">
        <v>26732.97</v>
      </c>
      <c r="N203" s="88" t="s">
        <v>325</v>
      </c>
      <c r="O203" s="88" t="str">
        <f>VLOOKUP(доп_часы[[#This Row],[классификатор]],Помочни!H:I,2,0)</f>
        <v>УМиТ</v>
      </c>
      <c r="P203" s="125">
        <f t="shared" si="21"/>
        <v>6.8587667280644056E-5</v>
      </c>
      <c r="Q203" s="126">
        <f t="shared" si="22"/>
        <v>4.7005416662067019E-5</v>
      </c>
      <c r="R203" s="127">
        <f t="shared" si="23"/>
        <v>4.5045721407228334E-5</v>
      </c>
      <c r="S203" s="143" t="s">
        <v>369</v>
      </c>
      <c r="T203" s="143" t="s">
        <v>369</v>
      </c>
      <c r="U203" s="89"/>
      <c r="V203" s="89" t="str">
        <f>IF(
    доп_часы[[#This Row],[опимс укр]]="",
    IF(
        IFERROR(
            MATCH(SUBSTITUTE(доп_часы[[#This Row],[классификатор]],",","."),классификатор,0),
            0
        ),
        LOWER(TRIM(доп_часы[[#This Row],[проект]])) &amp; "_" &amp; "9999",
        LOWER(TRIM(доп_часы[[#This Row],[проект]])) &amp; "_" &amp; "9998"
    ),
    LOWER(TRIM(доп_часы[[#This Row],[проект]])) &amp; "_" &amp; LOWER(TRIM(доп_часы[[#This Row],[опимс укр]]))
)</f>
        <v>кс-7 сивакинская_9998</v>
      </c>
      <c r="W203" s="98" t="e">
        <f>VLOOKUP(доп_часы[[#This Row],[опимс укр]],Помочни!J:K,2,0)</f>
        <v>#N/A</v>
      </c>
      <c r="X203" s="88" t="s">
        <v>350</v>
      </c>
      <c r="Y203" s="88" t="s">
        <v>351</v>
      </c>
      <c r="Z203" s="88"/>
      <c r="AA203" s="91"/>
    </row>
    <row r="204" spans="1:27">
      <c r="A204" s="82">
        <v>44501</v>
      </c>
      <c r="B204" s="84" t="str">
        <f t="shared" si="18"/>
        <v>КС-7 Сивакинская</v>
      </c>
      <c r="C204" s="84" t="str">
        <f t="shared" si="19"/>
        <v>КС-7 Сивакинская</v>
      </c>
      <c r="D204" s="83" t="s">
        <v>196</v>
      </c>
      <c r="E204" s="83" t="str">
        <f t="shared" si="20"/>
        <v>велесстрой-монтаж</v>
      </c>
      <c r="F204" s="89" t="s">
        <v>26</v>
      </c>
      <c r="G204" s="84" t="s">
        <v>234</v>
      </c>
      <c r="H204" s="84"/>
      <c r="I204" s="7"/>
      <c r="J204" s="7" t="s">
        <v>187</v>
      </c>
      <c r="K204" s="85"/>
      <c r="L204" s="86">
        <v>22</v>
      </c>
      <c r="M204" s="122">
        <v>17821.980000000003</v>
      </c>
      <c r="N204" s="88" t="s">
        <v>325</v>
      </c>
      <c r="O204" s="88" t="str">
        <f>VLOOKUP(доп_часы[[#This Row],[классификатор]],Помочни!H:I,2,0)</f>
        <v>УМиТ</v>
      </c>
      <c r="P204" s="125">
        <f t="shared" si="21"/>
        <v>4.5725111520429373E-5</v>
      </c>
      <c r="Q204" s="126">
        <f t="shared" si="22"/>
        <v>3.1336944441378015E-5</v>
      </c>
      <c r="R204" s="127">
        <f t="shared" si="23"/>
        <v>3.0030480938152224E-5</v>
      </c>
      <c r="S204" s="143" t="s">
        <v>369</v>
      </c>
      <c r="T204" s="143" t="s">
        <v>369</v>
      </c>
      <c r="U204" s="89"/>
      <c r="V204" s="89" t="str">
        <f>IF(
    доп_часы[[#This Row],[опимс укр]]="",
    IF(
        IFERROR(
            MATCH(SUBSTITUTE(доп_часы[[#This Row],[классификатор]],",","."),классификатор,0),
            0
        ),
        LOWER(TRIM(доп_часы[[#This Row],[проект]])) &amp; "_" &amp; "9999",
        LOWER(TRIM(доп_часы[[#This Row],[проект]])) &amp; "_" &amp; "9998"
    ),
    LOWER(TRIM(доп_часы[[#This Row],[проект]])) &amp; "_" &amp; LOWER(TRIM(доп_часы[[#This Row],[опимс укр]]))
)</f>
        <v>кс-7 сивакинская_9998</v>
      </c>
      <c r="W204" s="98" t="e">
        <f>VLOOKUP(доп_часы[[#This Row],[опимс укр]],Помочни!J:K,2,0)</f>
        <v>#N/A</v>
      </c>
      <c r="X204" s="88" t="s">
        <v>350</v>
      </c>
      <c r="Y204" s="88" t="s">
        <v>351</v>
      </c>
      <c r="Z204" s="88"/>
      <c r="AA204" s="91"/>
    </row>
    <row r="205" spans="1:27">
      <c r="A205" s="82">
        <v>44501</v>
      </c>
      <c r="B205" s="84" t="str">
        <f t="shared" si="18"/>
        <v>КС-7 Сивакинская</v>
      </c>
      <c r="C205" s="84" t="str">
        <f t="shared" si="19"/>
        <v>КС-7 Сивакинская</v>
      </c>
      <c r="D205" s="83" t="s">
        <v>196</v>
      </c>
      <c r="E205" s="83" t="str">
        <f t="shared" si="20"/>
        <v>велесстрой-монтаж</v>
      </c>
      <c r="F205" s="89" t="s">
        <v>26</v>
      </c>
      <c r="G205" s="84" t="s">
        <v>235</v>
      </c>
      <c r="H205" s="84"/>
      <c r="I205" s="7"/>
      <c r="J205" s="7" t="s">
        <v>187</v>
      </c>
      <c r="K205" s="85"/>
      <c r="L205" s="86">
        <v>20</v>
      </c>
      <c r="M205" s="122">
        <v>16201.800000000001</v>
      </c>
      <c r="N205" s="88" t="s">
        <v>325</v>
      </c>
      <c r="O205" s="88" t="str">
        <f>VLOOKUP(доп_часы[[#This Row],[классификатор]],Помочни!H:I,2,0)</f>
        <v>УМиТ</v>
      </c>
      <c r="P205" s="125">
        <f t="shared" si="21"/>
        <v>4.1568283200390336E-5</v>
      </c>
      <c r="Q205" s="126">
        <f t="shared" si="22"/>
        <v>2.848813131034365E-5</v>
      </c>
      <c r="R205" s="127">
        <f t="shared" si="23"/>
        <v>2.7300437216502023E-5</v>
      </c>
      <c r="S205" s="143" t="s">
        <v>369</v>
      </c>
      <c r="T205" s="143" t="s">
        <v>369</v>
      </c>
      <c r="U205" s="89"/>
      <c r="V205" s="89" t="str">
        <f>IF(
    доп_часы[[#This Row],[опимс укр]]="",
    IF(
        IFERROR(
            MATCH(SUBSTITUTE(доп_часы[[#This Row],[классификатор]],",","."),классификатор,0),
            0
        ),
        LOWER(TRIM(доп_часы[[#This Row],[проект]])) &amp; "_" &amp; "9999",
        LOWER(TRIM(доп_часы[[#This Row],[проект]])) &amp; "_" &amp; "9998"
    ),
    LOWER(TRIM(доп_часы[[#This Row],[проект]])) &amp; "_" &amp; LOWER(TRIM(доп_часы[[#This Row],[опимс укр]]))
)</f>
        <v>кс-7 сивакинская_9998</v>
      </c>
      <c r="W205" s="98" t="e">
        <f>VLOOKUP(доп_часы[[#This Row],[опимс укр]],Помочни!J:K,2,0)</f>
        <v>#N/A</v>
      </c>
      <c r="X205" s="88" t="s">
        <v>350</v>
      </c>
      <c r="Y205" s="88" t="s">
        <v>351</v>
      </c>
      <c r="Z205" s="88"/>
      <c r="AA205" s="91"/>
    </row>
    <row r="206" spans="1:27">
      <c r="A206" s="82">
        <v>44501</v>
      </c>
      <c r="B206" s="84" t="str">
        <f t="shared" si="18"/>
        <v>КС-7 Сивакинская</v>
      </c>
      <c r="C206" s="84" t="str">
        <f t="shared" si="19"/>
        <v>КС-7 Сивакинская</v>
      </c>
      <c r="D206" s="83" t="s">
        <v>196</v>
      </c>
      <c r="E206" s="83" t="str">
        <f t="shared" si="20"/>
        <v>велесстрой-монтаж</v>
      </c>
      <c r="F206" s="89" t="s">
        <v>26</v>
      </c>
      <c r="G206" s="84" t="s">
        <v>236</v>
      </c>
      <c r="H206" s="84"/>
      <c r="I206" s="7"/>
      <c r="J206" s="7" t="s">
        <v>187</v>
      </c>
      <c r="K206" s="85"/>
      <c r="L206" s="86">
        <v>20</v>
      </c>
      <c r="M206" s="122">
        <v>16201.800000000001</v>
      </c>
      <c r="N206" s="88" t="s">
        <v>325</v>
      </c>
      <c r="O206" s="88" t="str">
        <f>VLOOKUP(доп_часы[[#This Row],[классификатор]],Помочни!H:I,2,0)</f>
        <v>УМиТ</v>
      </c>
      <c r="P206" s="125">
        <f t="shared" si="21"/>
        <v>4.1568283200390336E-5</v>
      </c>
      <c r="Q206" s="126">
        <f t="shared" si="22"/>
        <v>2.848813131034365E-5</v>
      </c>
      <c r="R206" s="127">
        <f t="shared" si="23"/>
        <v>2.7300437216502023E-5</v>
      </c>
      <c r="S206" s="143" t="s">
        <v>369</v>
      </c>
      <c r="T206" s="143" t="s">
        <v>369</v>
      </c>
      <c r="U206" s="89"/>
      <c r="V206" s="89" t="str">
        <f>IF(
    доп_часы[[#This Row],[опимс укр]]="",
    IF(
        IFERROR(
            MATCH(SUBSTITUTE(доп_часы[[#This Row],[классификатор]],",","."),классификатор,0),
            0
        ),
        LOWER(TRIM(доп_часы[[#This Row],[проект]])) &amp; "_" &amp; "9999",
        LOWER(TRIM(доп_часы[[#This Row],[проект]])) &amp; "_" &amp; "9998"
    ),
    LOWER(TRIM(доп_часы[[#This Row],[проект]])) &amp; "_" &amp; LOWER(TRIM(доп_часы[[#This Row],[опимс укр]]))
)</f>
        <v>кс-7 сивакинская_9998</v>
      </c>
      <c r="W206" s="98" t="e">
        <f>VLOOKUP(доп_часы[[#This Row],[опимс укр]],Помочни!J:K,2,0)</f>
        <v>#N/A</v>
      </c>
      <c r="X206" s="88" t="s">
        <v>350</v>
      </c>
      <c r="Y206" s="88" t="s">
        <v>351</v>
      </c>
      <c r="Z206" s="88"/>
      <c r="AA206" s="91"/>
    </row>
    <row r="207" spans="1:27">
      <c r="A207" s="82">
        <v>44501</v>
      </c>
      <c r="B207" s="84" t="str">
        <f t="shared" si="18"/>
        <v>КС-7 Сивакинская</v>
      </c>
      <c r="C207" s="84" t="str">
        <f t="shared" si="19"/>
        <v>КС-7 Сивакинская</v>
      </c>
      <c r="D207" s="83" t="s">
        <v>196</v>
      </c>
      <c r="E207" s="83" t="str">
        <f t="shared" si="20"/>
        <v>велесстрой-монтаж</v>
      </c>
      <c r="F207" s="89" t="s">
        <v>26</v>
      </c>
      <c r="G207" s="84" t="s">
        <v>260</v>
      </c>
      <c r="H207" s="84"/>
      <c r="I207" s="7"/>
      <c r="J207" s="7" t="s">
        <v>187</v>
      </c>
      <c r="K207" s="85"/>
      <c r="L207" s="86">
        <v>772</v>
      </c>
      <c r="M207" s="122">
        <v>625389.48</v>
      </c>
      <c r="N207" s="88" t="s">
        <v>325</v>
      </c>
      <c r="O207" s="88" t="str">
        <f>VLOOKUP(доп_часы[[#This Row],[классификатор]],Помочни!H:I,2,0)</f>
        <v>УМиТ</v>
      </c>
      <c r="P207" s="125">
        <f t="shared" si="21"/>
        <v>1.6045357315350671E-3</v>
      </c>
      <c r="Q207" s="126">
        <f t="shared" si="22"/>
        <v>1.0996418685792649E-3</v>
      </c>
      <c r="R207" s="127">
        <f t="shared" si="23"/>
        <v>1.0537968765569781E-3</v>
      </c>
      <c r="S207" s="143" t="s">
        <v>369</v>
      </c>
      <c r="T207" s="143" t="s">
        <v>369</v>
      </c>
      <c r="U207" s="89"/>
      <c r="V207" s="89" t="str">
        <f>IF(
    доп_часы[[#This Row],[опимс укр]]="",
    IF(
        IFERROR(
            MATCH(SUBSTITUTE(доп_часы[[#This Row],[классификатор]],",","."),классификатор,0),
            0
        ),
        LOWER(TRIM(доп_часы[[#This Row],[проект]])) &amp; "_" &amp; "9999",
        LOWER(TRIM(доп_часы[[#This Row],[проект]])) &amp; "_" &amp; "9998"
    ),
    LOWER(TRIM(доп_часы[[#This Row],[проект]])) &amp; "_" &amp; LOWER(TRIM(доп_часы[[#This Row],[опимс укр]]))
)</f>
        <v>кс-7 сивакинская_9998</v>
      </c>
      <c r="W207" s="98" t="e">
        <f>VLOOKUP(доп_часы[[#This Row],[опимс укр]],Помочни!J:K,2,0)</f>
        <v>#N/A</v>
      </c>
      <c r="X207" s="88" t="s">
        <v>350</v>
      </c>
      <c r="Y207" s="88" t="s">
        <v>351</v>
      </c>
      <c r="Z207" s="88"/>
      <c r="AA207" s="91"/>
    </row>
    <row r="208" spans="1:27">
      <c r="A208" s="82">
        <v>44501</v>
      </c>
      <c r="B208" s="84" t="str">
        <f t="shared" si="18"/>
        <v>КС-7 Сивакинская</v>
      </c>
      <c r="C208" s="84" t="str">
        <f t="shared" si="19"/>
        <v>КС-7 Сивакинская</v>
      </c>
      <c r="D208" s="83" t="s">
        <v>196</v>
      </c>
      <c r="E208" s="83" t="str">
        <f t="shared" si="20"/>
        <v>велесстрой-монтаж</v>
      </c>
      <c r="F208" s="89" t="s">
        <v>26</v>
      </c>
      <c r="G208" s="84" t="s">
        <v>261</v>
      </c>
      <c r="H208" s="84"/>
      <c r="I208" s="7"/>
      <c r="J208" s="7" t="s">
        <v>187</v>
      </c>
      <c r="K208" s="85"/>
      <c r="L208" s="86">
        <v>20</v>
      </c>
      <c r="M208" s="122">
        <v>16201.800000000001</v>
      </c>
      <c r="N208" s="88" t="s">
        <v>325</v>
      </c>
      <c r="O208" s="88" t="str">
        <f>VLOOKUP(доп_часы[[#This Row],[классификатор]],Помочни!H:I,2,0)</f>
        <v>УМиТ</v>
      </c>
      <c r="P208" s="125">
        <f t="shared" si="21"/>
        <v>4.1568283200390336E-5</v>
      </c>
      <c r="Q208" s="126">
        <f t="shared" si="22"/>
        <v>2.848813131034365E-5</v>
      </c>
      <c r="R208" s="127">
        <f t="shared" si="23"/>
        <v>2.7300437216502023E-5</v>
      </c>
      <c r="S208" s="143" t="s">
        <v>369</v>
      </c>
      <c r="T208" s="143" t="s">
        <v>369</v>
      </c>
      <c r="U208" s="89"/>
      <c r="V208" s="89" t="str">
        <f>IF(
    доп_часы[[#This Row],[опимс укр]]="",
    IF(
        IFERROR(
            MATCH(SUBSTITUTE(доп_часы[[#This Row],[классификатор]],",","."),классификатор,0),
            0
        ),
        LOWER(TRIM(доп_часы[[#This Row],[проект]])) &amp; "_" &amp; "9999",
        LOWER(TRIM(доп_часы[[#This Row],[проект]])) &amp; "_" &amp; "9998"
    ),
    LOWER(TRIM(доп_часы[[#This Row],[проект]])) &amp; "_" &amp; LOWER(TRIM(доп_часы[[#This Row],[опимс укр]]))
)</f>
        <v>кс-7 сивакинская_9998</v>
      </c>
      <c r="W208" s="98" t="e">
        <f>VLOOKUP(доп_часы[[#This Row],[опимс укр]],Помочни!J:K,2,0)</f>
        <v>#N/A</v>
      </c>
      <c r="X208" s="88" t="s">
        <v>350</v>
      </c>
      <c r="Y208" s="88" t="s">
        <v>351</v>
      </c>
      <c r="Z208" s="88"/>
      <c r="AA208" s="91"/>
    </row>
    <row r="209" spans="1:27">
      <c r="A209" s="82">
        <v>44501</v>
      </c>
      <c r="B209" s="84" t="str">
        <f t="shared" si="18"/>
        <v>КС-7 Сивакинская</v>
      </c>
      <c r="C209" s="84" t="str">
        <f t="shared" si="19"/>
        <v>КС-7 Сивакинская</v>
      </c>
      <c r="D209" s="83" t="s">
        <v>196</v>
      </c>
      <c r="E209" s="83" t="str">
        <f t="shared" si="20"/>
        <v>велесстрой-монтаж</v>
      </c>
      <c r="F209" s="89" t="s">
        <v>26</v>
      </c>
      <c r="G209" s="84" t="s">
        <v>260</v>
      </c>
      <c r="H209" s="84"/>
      <c r="I209" s="7"/>
      <c r="J209" s="7" t="s">
        <v>187</v>
      </c>
      <c r="K209" s="85"/>
      <c r="L209" s="86">
        <v>238</v>
      </c>
      <c r="M209" s="122">
        <v>192801.42</v>
      </c>
      <c r="N209" s="88" t="s">
        <v>325</v>
      </c>
      <c r="O209" s="88" t="str">
        <f>VLOOKUP(доп_часы[[#This Row],[классификатор]],Помочни!H:I,2,0)</f>
        <v>УМиТ</v>
      </c>
      <c r="P209" s="125">
        <f t="shared" si="21"/>
        <v>4.9466257008464506E-4</v>
      </c>
      <c r="Q209" s="126">
        <f t="shared" si="22"/>
        <v>3.3900876259308944E-4</v>
      </c>
      <c r="R209" s="127">
        <f t="shared" si="23"/>
        <v>3.2487520287637409E-4</v>
      </c>
      <c r="S209" s="143" t="s">
        <v>369</v>
      </c>
      <c r="T209" s="143" t="s">
        <v>369</v>
      </c>
      <c r="U209" s="89"/>
      <c r="V209" s="89" t="str">
        <f>IF(
    доп_часы[[#This Row],[опимс укр]]="",
    IF(
        IFERROR(
            MATCH(SUBSTITUTE(доп_часы[[#This Row],[классификатор]],",","."),классификатор,0),
            0
        ),
        LOWER(TRIM(доп_часы[[#This Row],[проект]])) &amp; "_" &amp; "9999",
        LOWER(TRIM(доп_часы[[#This Row],[проект]])) &amp; "_" &amp; "9998"
    ),
    LOWER(TRIM(доп_часы[[#This Row],[проект]])) &amp; "_" &amp; LOWER(TRIM(доп_часы[[#This Row],[опимс укр]]))
)</f>
        <v>кс-7 сивакинская_9998</v>
      </c>
      <c r="W209" s="98" t="e">
        <f>VLOOKUP(доп_часы[[#This Row],[опимс укр]],Помочни!J:K,2,0)</f>
        <v>#N/A</v>
      </c>
      <c r="X209" s="88" t="s">
        <v>350</v>
      </c>
      <c r="Y209" s="88" t="s">
        <v>351</v>
      </c>
      <c r="Z209" s="88"/>
      <c r="AA209" s="91"/>
    </row>
    <row r="210" spans="1:27">
      <c r="A210" s="82">
        <v>44501</v>
      </c>
      <c r="B210" s="84" t="str">
        <f t="shared" si="18"/>
        <v>КС-7 Сивакинская</v>
      </c>
      <c r="C210" s="84" t="str">
        <f t="shared" si="19"/>
        <v>КС-7 Сивакинская</v>
      </c>
      <c r="D210" s="83" t="s">
        <v>196</v>
      </c>
      <c r="E210" s="83" t="str">
        <f t="shared" si="20"/>
        <v>велесстрой-монтаж</v>
      </c>
      <c r="F210" s="89" t="s">
        <v>26</v>
      </c>
      <c r="G210" s="84" t="s">
        <v>294</v>
      </c>
      <c r="H210" s="84"/>
      <c r="I210" s="7"/>
      <c r="J210" s="7" t="s">
        <v>187</v>
      </c>
      <c r="K210" s="85"/>
      <c r="L210" s="86">
        <v>10</v>
      </c>
      <c r="M210" s="122">
        <v>8100.9000000000005</v>
      </c>
      <c r="N210" s="88" t="s">
        <v>325</v>
      </c>
      <c r="O210" s="88" t="str">
        <f>VLOOKUP(доп_часы[[#This Row],[классификатор]],Помочни!H:I,2,0)</f>
        <v>УМиТ</v>
      </c>
      <c r="P210" s="125">
        <f t="shared" si="21"/>
        <v>2.0784141600195168E-5</v>
      </c>
      <c r="Q210" s="126">
        <f t="shared" si="22"/>
        <v>1.4244065655171825E-5</v>
      </c>
      <c r="R210" s="127">
        <f t="shared" si="23"/>
        <v>1.3650218608251011E-5</v>
      </c>
      <c r="S210" s="143" t="s">
        <v>369</v>
      </c>
      <c r="T210" s="143" t="s">
        <v>369</v>
      </c>
      <c r="U210" s="89"/>
      <c r="V210" s="89" t="str">
        <f>IF(
    доп_часы[[#This Row],[опимс укр]]="",
    IF(
        IFERROR(
            MATCH(SUBSTITUTE(доп_часы[[#This Row],[классификатор]],",","."),классификатор,0),
            0
        ),
        LOWER(TRIM(доп_часы[[#This Row],[проект]])) &amp; "_" &amp; "9999",
        LOWER(TRIM(доп_часы[[#This Row],[проект]])) &amp; "_" &amp; "9998"
    ),
    LOWER(TRIM(доп_часы[[#This Row],[проект]])) &amp; "_" &amp; LOWER(TRIM(доп_часы[[#This Row],[опимс укр]]))
)</f>
        <v>кс-7 сивакинская_9998</v>
      </c>
      <c r="W210" s="98" t="e">
        <f>VLOOKUP(доп_часы[[#This Row],[опимс укр]],Помочни!J:K,2,0)</f>
        <v>#N/A</v>
      </c>
      <c r="X210" s="88" t="s">
        <v>350</v>
      </c>
      <c r="Y210" s="88" t="s">
        <v>351</v>
      </c>
      <c r="Z210" s="88"/>
      <c r="AA210" s="91"/>
    </row>
    <row r="211" spans="1:27">
      <c r="A211" s="82">
        <v>44501</v>
      </c>
      <c r="B211" s="84" t="str">
        <f t="shared" si="18"/>
        <v>КС-7 Сивакинская</v>
      </c>
      <c r="C211" s="84" t="s">
        <v>117</v>
      </c>
      <c r="D211" s="83" t="s">
        <v>117</v>
      </c>
      <c r="E211" s="83" t="str">
        <f t="shared" si="20"/>
        <v>велесстрой-монтаж</v>
      </c>
      <c r="F211" s="89" t="s">
        <v>0</v>
      </c>
      <c r="G211" s="84" t="s">
        <v>189</v>
      </c>
      <c r="H211" s="84"/>
      <c r="I211" s="7"/>
      <c r="J211" s="7" t="s">
        <v>187</v>
      </c>
      <c r="K211" s="85"/>
      <c r="L211" s="86">
        <v>-50</v>
      </c>
      <c r="M211" s="122">
        <v>-36201</v>
      </c>
      <c r="N211" s="88" t="s">
        <v>325</v>
      </c>
      <c r="O211" s="88" t="str">
        <f>VLOOKUP(доп_часы[[#This Row],[классификатор]],Помочни!H:I,2,0)</f>
        <v>Сопутствующие работы (в т.ч. работы до согласования сборника нормативов 2020)</v>
      </c>
      <c r="P211" s="125">
        <f t="shared" si="21"/>
        <v>-1.0392070800097585E-4</v>
      </c>
      <c r="Q211" s="126">
        <f t="shared" si="22"/>
        <v>-7.1220328275859118E-5</v>
      </c>
      <c r="R211" s="127">
        <f t="shared" si="23"/>
        <v>-6.825109304125506E-5</v>
      </c>
      <c r="S211" s="143" t="s">
        <v>367</v>
      </c>
      <c r="T211" s="143" t="s">
        <v>367</v>
      </c>
      <c r="U211" s="97">
        <v>2</v>
      </c>
      <c r="V211" s="89" t="str">
        <f>IF(
    доп_часы[[#This Row],[опимс укр]]="",
    IF(
        IFERROR(
            MATCH(SUBSTITUTE(доп_часы[[#This Row],[классификатор]],",","."),классификатор,0),
            0
        ),
        LOWER(TRIM(доп_часы[[#This Row],[проект]])) &amp; "_" &amp; "9999",
        LOWER(TRIM(доп_часы[[#This Row],[проект]])) &amp; "_" &amp; "9998"
    ),
    LOWER(TRIM(доп_часы[[#This Row],[проект]])) &amp; "_" &amp; LOWER(TRIM(доп_часы[[#This Row],[опимс укр]]))
)</f>
        <v>кс-7 сивакинская_2</v>
      </c>
      <c r="W211" s="98" t="str">
        <f>VLOOKUP(доп_часы[[#This Row],[опимс укр]],Помочни!J:K,2,0)</f>
        <v>ВЗиС</v>
      </c>
      <c r="X211" s="88"/>
      <c r="Y211" s="88"/>
      <c r="Z211" s="88"/>
      <c r="AA211" s="91"/>
    </row>
    <row r="212" spans="1:27">
      <c r="A212" s="82">
        <v>44501</v>
      </c>
      <c r="B212" s="84" t="str">
        <f t="shared" si="18"/>
        <v>КС-7 Сивакинская</v>
      </c>
      <c r="C212" s="84" t="s">
        <v>117</v>
      </c>
      <c r="D212" s="83" t="s">
        <v>117</v>
      </c>
      <c r="E212" s="83" t="str">
        <f t="shared" si="20"/>
        <v>велесстрой-монтаж</v>
      </c>
      <c r="F212" s="89" t="s">
        <v>0</v>
      </c>
      <c r="G212" s="84" t="s">
        <v>190</v>
      </c>
      <c r="H212" s="84"/>
      <c r="I212" s="7"/>
      <c r="J212" s="7" t="s">
        <v>187</v>
      </c>
      <c r="K212" s="85"/>
      <c r="L212" s="86">
        <v>-40</v>
      </c>
      <c r="M212" s="122">
        <v>-28960.800000000003</v>
      </c>
      <c r="N212" s="88" t="s">
        <v>325</v>
      </c>
      <c r="O212" s="88" t="str">
        <f>VLOOKUP(доп_часы[[#This Row],[классификатор]],Помочни!H:I,2,0)</f>
        <v>Сопутствующие работы (в т.ч. работы до согласования сборника нормативов 2020)</v>
      </c>
      <c r="P212" s="125">
        <f t="shared" si="21"/>
        <v>-8.3136566400780673E-5</v>
      </c>
      <c r="Q212" s="126">
        <f t="shared" si="22"/>
        <v>-5.69762626206873E-5</v>
      </c>
      <c r="R212" s="127">
        <f t="shared" si="23"/>
        <v>-5.4600874433004045E-5</v>
      </c>
      <c r="S212" s="143" t="s">
        <v>367</v>
      </c>
      <c r="T212" s="143" t="s">
        <v>367</v>
      </c>
      <c r="U212" s="97">
        <v>2</v>
      </c>
      <c r="V212" s="89" t="str">
        <f>IF(
    доп_часы[[#This Row],[опимс укр]]="",
    IF(
        IFERROR(
            MATCH(SUBSTITUTE(доп_часы[[#This Row],[классификатор]],",","."),классификатор,0),
            0
        ),
        LOWER(TRIM(доп_часы[[#This Row],[проект]])) &amp; "_" &amp; "9999",
        LOWER(TRIM(доп_часы[[#This Row],[проект]])) &amp; "_" &amp; "9998"
    ),
    LOWER(TRIM(доп_часы[[#This Row],[проект]])) &amp; "_" &amp; LOWER(TRIM(доп_часы[[#This Row],[опимс укр]]))
)</f>
        <v>кс-7 сивакинская_2</v>
      </c>
      <c r="W212" s="98" t="str">
        <f>VLOOKUP(доп_часы[[#This Row],[опимс укр]],Помочни!J:K,2,0)</f>
        <v>ВЗиС</v>
      </c>
      <c r="X212" s="88"/>
      <c r="Y212" s="88"/>
      <c r="Z212" s="88"/>
      <c r="AA212" s="91"/>
    </row>
    <row r="213" spans="1:27">
      <c r="A213" s="82">
        <v>44501</v>
      </c>
      <c r="B213" s="84" t="str">
        <f t="shared" si="18"/>
        <v>КС-7 Сивакинская</v>
      </c>
      <c r="C213" s="84" t="s">
        <v>117</v>
      </c>
      <c r="D213" s="83" t="s">
        <v>117</v>
      </c>
      <c r="E213" s="83" t="str">
        <f t="shared" si="20"/>
        <v>велесстрой-монтаж</v>
      </c>
      <c r="F213" s="89" t="s">
        <v>0</v>
      </c>
      <c r="G213" s="84" t="s">
        <v>191</v>
      </c>
      <c r="H213" s="84"/>
      <c r="I213" s="7"/>
      <c r="J213" s="7" t="s">
        <v>187</v>
      </c>
      <c r="K213" s="85"/>
      <c r="L213" s="86">
        <v>-3</v>
      </c>
      <c r="M213" s="122">
        <v>-2172.06</v>
      </c>
      <c r="N213" s="88" t="s">
        <v>325</v>
      </c>
      <c r="O213" s="88" t="str">
        <f>VLOOKUP(доп_часы[[#This Row],[классификатор]],Помочни!H:I,2,0)</f>
        <v>Сопутствующие работы (в т.ч. работы до согласования сборника нормативов 2020)</v>
      </c>
      <c r="P213" s="125">
        <f t="shared" si="21"/>
        <v>-6.2352424800585503E-6</v>
      </c>
      <c r="Q213" s="126">
        <f t="shared" si="22"/>
        <v>-4.2732196965515475E-6</v>
      </c>
      <c r="R213" s="127">
        <f t="shared" si="23"/>
        <v>-4.0950655824753031E-6</v>
      </c>
      <c r="S213" s="143" t="s">
        <v>367</v>
      </c>
      <c r="T213" s="143" t="s">
        <v>367</v>
      </c>
      <c r="U213" s="97">
        <v>2</v>
      </c>
      <c r="V213" s="89" t="str">
        <f>IF(
    доп_часы[[#This Row],[опимс укр]]="",
    IF(
        IFERROR(
            MATCH(SUBSTITUTE(доп_часы[[#This Row],[классификатор]],",","."),классификатор,0),
            0
        ),
        LOWER(TRIM(доп_часы[[#This Row],[проект]])) &amp; "_" &amp; "9999",
        LOWER(TRIM(доп_часы[[#This Row],[проект]])) &amp; "_" &amp; "9998"
    ),
    LOWER(TRIM(доп_часы[[#This Row],[проект]])) &amp; "_" &amp; LOWER(TRIM(доп_часы[[#This Row],[опимс укр]]))
)</f>
        <v>кс-7 сивакинская_2</v>
      </c>
      <c r="W213" s="98" t="str">
        <f>VLOOKUP(доп_часы[[#This Row],[опимс укр]],Помочни!J:K,2,0)</f>
        <v>ВЗиС</v>
      </c>
      <c r="X213" s="88"/>
      <c r="Y213" s="88"/>
      <c r="Z213" s="88"/>
      <c r="AA213" s="91"/>
    </row>
    <row r="214" spans="1:27">
      <c r="A214" s="82">
        <v>44501</v>
      </c>
      <c r="B214" s="84" t="str">
        <f t="shared" si="18"/>
        <v>КС-7 Сивакинская</v>
      </c>
      <c r="C214" s="84" t="s">
        <v>117</v>
      </c>
      <c r="D214" s="83" t="s">
        <v>117</v>
      </c>
      <c r="E214" s="83" t="str">
        <f t="shared" si="20"/>
        <v>велесстрой-монтаж</v>
      </c>
      <c r="F214" s="89" t="s">
        <v>0</v>
      </c>
      <c r="G214" s="84" t="s">
        <v>192</v>
      </c>
      <c r="H214" s="84"/>
      <c r="I214" s="7"/>
      <c r="J214" s="7" t="s">
        <v>187</v>
      </c>
      <c r="K214" s="85"/>
      <c r="L214" s="86">
        <v>-60</v>
      </c>
      <c r="M214" s="122">
        <v>-43441.2</v>
      </c>
      <c r="N214" s="88" t="s">
        <v>325</v>
      </c>
      <c r="O214" s="88" t="str">
        <f>VLOOKUP(доп_часы[[#This Row],[классификатор]],Помочни!H:I,2,0)</f>
        <v>Сопутствующие работы (в т.ч. работы до согласования сборника нормативов 2020)</v>
      </c>
      <c r="P214" s="125">
        <f t="shared" si="21"/>
        <v>-1.2470484960117102E-4</v>
      </c>
      <c r="Q214" s="126">
        <f t="shared" si="22"/>
        <v>-8.546439393103095E-5</v>
      </c>
      <c r="R214" s="127">
        <f t="shared" si="23"/>
        <v>-8.1901311649506061E-5</v>
      </c>
      <c r="S214" s="143" t="s">
        <v>367</v>
      </c>
      <c r="T214" s="143" t="s">
        <v>367</v>
      </c>
      <c r="U214" s="97">
        <v>2</v>
      </c>
      <c r="V214" s="89" t="str">
        <f>IF(
    доп_часы[[#This Row],[опимс укр]]="",
    IF(
        IFERROR(
            MATCH(SUBSTITUTE(доп_часы[[#This Row],[классификатор]],",","."),классификатор,0),
            0
        ),
        LOWER(TRIM(доп_часы[[#This Row],[проект]])) &amp; "_" &amp; "9999",
        LOWER(TRIM(доп_часы[[#This Row],[проект]])) &amp; "_" &amp; "9998"
    ),
    LOWER(TRIM(доп_часы[[#This Row],[проект]])) &amp; "_" &amp; LOWER(TRIM(доп_часы[[#This Row],[опимс укр]]))
)</f>
        <v>кс-7 сивакинская_2</v>
      </c>
      <c r="W214" s="98" t="str">
        <f>VLOOKUP(доп_часы[[#This Row],[опимс укр]],Помочни!J:K,2,0)</f>
        <v>ВЗиС</v>
      </c>
      <c r="X214" s="88"/>
      <c r="Y214" s="88"/>
      <c r="Z214" s="88"/>
      <c r="AA214" s="91"/>
    </row>
    <row r="215" spans="1:27">
      <c r="A215" s="82">
        <v>44501</v>
      </c>
      <c r="B215" s="84" t="str">
        <f t="shared" si="18"/>
        <v>КС-7 Сивакинская</v>
      </c>
      <c r="C215" s="84" t="s">
        <v>117</v>
      </c>
      <c r="D215" s="83" t="s">
        <v>117</v>
      </c>
      <c r="E215" s="83" t="str">
        <f t="shared" si="20"/>
        <v>велесстрой-монтаж</v>
      </c>
      <c r="F215" s="89" t="s">
        <v>17</v>
      </c>
      <c r="G215" s="84" t="s">
        <v>195</v>
      </c>
      <c r="H215" s="84"/>
      <c r="I215" s="7"/>
      <c r="J215" s="7" t="s">
        <v>187</v>
      </c>
      <c r="K215" s="85"/>
      <c r="L215" s="86">
        <v>-3</v>
      </c>
      <c r="M215" s="122">
        <v>-2172.06</v>
      </c>
      <c r="N215" s="88" t="s">
        <v>325</v>
      </c>
      <c r="O215" s="88" t="str">
        <f>VLOOKUP(доп_часы[[#This Row],[классификатор]],Помочни!H:I,2,0)</f>
        <v>АХО</v>
      </c>
      <c r="P215" s="125">
        <f t="shared" si="21"/>
        <v>-6.2352424800585503E-6</v>
      </c>
      <c r="Q215" s="126">
        <f t="shared" si="22"/>
        <v>-4.2732196965515475E-6</v>
      </c>
      <c r="R215" s="127">
        <f t="shared" si="23"/>
        <v>-4.0950655824753031E-6</v>
      </c>
      <c r="S215" s="143" t="s">
        <v>368</v>
      </c>
      <c r="T215" s="143" t="s">
        <v>368</v>
      </c>
      <c r="U215" s="89"/>
      <c r="V215" s="89" t="str">
        <f>IF(
    доп_часы[[#This Row],[опимс укр]]="",
    IF(
        IFERROR(
            MATCH(SUBSTITUTE(доп_часы[[#This Row],[классификатор]],",","."),классификатор,0),
            0
        ),
        LOWER(TRIM(доп_часы[[#This Row],[проект]])) &amp; "_" &amp; "9999",
        LOWER(TRIM(доп_часы[[#This Row],[проект]])) &amp; "_" &amp; "9998"
    ),
    LOWER(TRIM(доп_часы[[#This Row],[проект]])) &amp; "_" &amp; LOWER(TRIM(доп_часы[[#This Row],[опимс укр]]))
)</f>
        <v>кс-7 сивакинская_9998</v>
      </c>
      <c r="W215" s="98" t="e">
        <f>VLOOKUP(доп_часы[[#This Row],[опимс укр]],Помочни!J:K,2,0)</f>
        <v>#N/A</v>
      </c>
      <c r="X215" s="88" t="s">
        <v>350</v>
      </c>
      <c r="Y215" s="88" t="s">
        <v>351</v>
      </c>
      <c r="Z215" s="88"/>
      <c r="AA215" s="91"/>
    </row>
    <row r="216" spans="1:27">
      <c r="A216" s="82">
        <v>44501</v>
      </c>
      <c r="B216" s="84" t="str">
        <f t="shared" si="18"/>
        <v>КС-7 Сивакинская</v>
      </c>
      <c r="C216" s="84" t="s">
        <v>117</v>
      </c>
      <c r="D216" s="83" t="s">
        <v>117</v>
      </c>
      <c r="E216" s="83" t="str">
        <f t="shared" si="20"/>
        <v>велесстрой-монтаж</v>
      </c>
      <c r="F216" s="89" t="s">
        <v>0</v>
      </c>
      <c r="G216" s="84" t="s">
        <v>207</v>
      </c>
      <c r="H216" s="84"/>
      <c r="I216" s="7"/>
      <c r="J216" s="7" t="s">
        <v>187</v>
      </c>
      <c r="K216" s="85"/>
      <c r="L216" s="86">
        <v>-468</v>
      </c>
      <c r="M216" s="122">
        <v>-338841.36</v>
      </c>
      <c r="N216" s="88" t="s">
        <v>325</v>
      </c>
      <c r="O216" s="88" t="str">
        <f>VLOOKUP(доп_часы[[#This Row],[классификатор]],Помочни!H:I,2,0)</f>
        <v>Сопутствующие работы (в т.ч. работы до согласования сборника нормативов 2020)</v>
      </c>
      <c r="P216" s="125">
        <f t="shared" si="21"/>
        <v>-9.7269782688913389E-4</v>
      </c>
      <c r="Q216" s="126">
        <f t="shared" si="22"/>
        <v>-6.6662227266204134E-4</v>
      </c>
      <c r="R216" s="127">
        <f t="shared" si="23"/>
        <v>-6.3883023086614733E-4</v>
      </c>
      <c r="S216" s="143" t="s">
        <v>367</v>
      </c>
      <c r="T216" s="143" t="s">
        <v>367</v>
      </c>
      <c r="U216" s="97">
        <v>2</v>
      </c>
      <c r="V216" s="89" t="str">
        <f>IF(
    доп_часы[[#This Row],[опимс укр]]="",
    IF(
        IFERROR(
            MATCH(SUBSTITUTE(доп_часы[[#This Row],[классификатор]],",","."),классификатор,0),
            0
        ),
        LOWER(TRIM(доп_часы[[#This Row],[проект]])) &amp; "_" &amp; "9999",
        LOWER(TRIM(доп_часы[[#This Row],[проект]])) &amp; "_" &amp; "9998"
    ),
    LOWER(TRIM(доп_часы[[#This Row],[проект]])) &amp; "_" &amp; LOWER(TRIM(доп_часы[[#This Row],[опимс укр]]))
)</f>
        <v>кс-7 сивакинская_2</v>
      </c>
      <c r="W216" s="98" t="str">
        <f>VLOOKUP(доп_часы[[#This Row],[опимс укр]],Помочни!J:K,2,0)</f>
        <v>ВЗиС</v>
      </c>
      <c r="X216" s="88"/>
      <c r="Y216" s="88"/>
      <c r="Z216" s="88"/>
      <c r="AA216" s="91"/>
    </row>
    <row r="217" spans="1:27">
      <c r="A217" s="82">
        <v>44501</v>
      </c>
      <c r="B217" s="84" t="str">
        <f t="shared" si="18"/>
        <v>КС-7 Сивакинская</v>
      </c>
      <c r="C217" s="84" t="s">
        <v>117</v>
      </c>
      <c r="D217" s="83" t="s">
        <v>117</v>
      </c>
      <c r="E217" s="83" t="str">
        <f t="shared" si="20"/>
        <v>велесстрой-монтаж</v>
      </c>
      <c r="F217" s="89" t="s">
        <v>16</v>
      </c>
      <c r="G217" s="84" t="s">
        <v>208</v>
      </c>
      <c r="H217" s="84"/>
      <c r="I217" s="7"/>
      <c r="J217" s="7" t="s">
        <v>187</v>
      </c>
      <c r="K217" s="85"/>
      <c r="L217" s="86">
        <v>-20</v>
      </c>
      <c r="M217" s="122">
        <v>-14480.400000000001</v>
      </c>
      <c r="N217" s="88" t="s">
        <v>325</v>
      </c>
      <c r="O217" s="88" t="str">
        <f>VLOOKUP(доп_часы[[#This Row],[классификатор]],Помочни!H:I,2,0)</f>
        <v>Склад</v>
      </c>
      <c r="P217" s="125">
        <f t="shared" si="21"/>
        <v>-4.1568283200390336E-5</v>
      </c>
      <c r="Q217" s="126">
        <f t="shared" si="22"/>
        <v>-2.848813131034365E-5</v>
      </c>
      <c r="R217" s="127">
        <f t="shared" si="23"/>
        <v>-2.7300437216502023E-5</v>
      </c>
      <c r="S217" s="143" t="s">
        <v>371</v>
      </c>
      <c r="T217" s="143" t="s">
        <v>371</v>
      </c>
      <c r="U217" s="89"/>
      <c r="V217" s="89" t="str">
        <f>IF(
    доп_часы[[#This Row],[опимс укр]]="",
    IF(
        IFERROR(
            MATCH(SUBSTITUTE(доп_часы[[#This Row],[классификатор]],",","."),классификатор,0),
            0
        ),
        LOWER(TRIM(доп_часы[[#This Row],[проект]])) &amp; "_" &amp; "9999",
        LOWER(TRIM(доп_часы[[#This Row],[проект]])) &amp; "_" &amp; "9998"
    ),
    LOWER(TRIM(доп_часы[[#This Row],[проект]])) &amp; "_" &amp; LOWER(TRIM(доп_часы[[#This Row],[опимс укр]]))
)</f>
        <v>кс-7 сивакинская_9998</v>
      </c>
      <c r="W217" s="98" t="e">
        <f>VLOOKUP(доп_часы[[#This Row],[опимс укр]],Помочни!J:K,2,0)</f>
        <v>#N/A</v>
      </c>
      <c r="X217" s="88" t="s">
        <v>350</v>
      </c>
      <c r="Y217" s="88" t="s">
        <v>351</v>
      </c>
      <c r="Z217" s="88"/>
      <c r="AA217" s="91"/>
    </row>
    <row r="218" spans="1:27">
      <c r="A218" s="82">
        <v>44501</v>
      </c>
      <c r="B218" s="84" t="str">
        <f t="shared" si="18"/>
        <v>КС-7 Сивакинская</v>
      </c>
      <c r="C218" s="84" t="s">
        <v>117</v>
      </c>
      <c r="D218" s="83" t="s">
        <v>117</v>
      </c>
      <c r="E218" s="83" t="str">
        <f t="shared" si="20"/>
        <v>велесстрой-монтаж</v>
      </c>
      <c r="F218" s="89" t="s">
        <v>16</v>
      </c>
      <c r="G218" s="84" t="s">
        <v>209</v>
      </c>
      <c r="H218" s="84"/>
      <c r="I218" s="7"/>
      <c r="J218" s="7" t="s">
        <v>187</v>
      </c>
      <c r="K218" s="85"/>
      <c r="L218" s="86">
        <v>-7</v>
      </c>
      <c r="M218" s="122">
        <v>-5068.1399999999994</v>
      </c>
      <c r="N218" s="88" t="s">
        <v>325</v>
      </c>
      <c r="O218" s="88" t="str">
        <f>VLOOKUP(доп_часы[[#This Row],[классификатор]],Помочни!H:I,2,0)</f>
        <v>Склад</v>
      </c>
      <c r="P218" s="125">
        <f t="shared" si="21"/>
        <v>-1.4548899120136619E-5</v>
      </c>
      <c r="Q218" s="126">
        <f t="shared" si="22"/>
        <v>-9.9708459586202775E-6</v>
      </c>
      <c r="R218" s="127">
        <f t="shared" si="23"/>
        <v>-9.5551530257757083E-6</v>
      </c>
      <c r="S218" s="143" t="s">
        <v>371</v>
      </c>
      <c r="T218" s="143" t="s">
        <v>371</v>
      </c>
      <c r="U218" s="89"/>
      <c r="V218" s="89" t="str">
        <f>IF(
    доп_часы[[#This Row],[опимс укр]]="",
    IF(
        IFERROR(
            MATCH(SUBSTITUTE(доп_часы[[#This Row],[классификатор]],",","."),классификатор,0),
            0
        ),
        LOWER(TRIM(доп_часы[[#This Row],[проект]])) &amp; "_" &amp; "9999",
        LOWER(TRIM(доп_часы[[#This Row],[проект]])) &amp; "_" &amp; "9998"
    ),
    LOWER(TRIM(доп_часы[[#This Row],[проект]])) &amp; "_" &amp; LOWER(TRIM(доп_часы[[#This Row],[опимс укр]]))
)</f>
        <v>кс-7 сивакинская_9998</v>
      </c>
      <c r="W218" s="98" t="e">
        <f>VLOOKUP(доп_часы[[#This Row],[опимс укр]],Помочни!J:K,2,0)</f>
        <v>#N/A</v>
      </c>
      <c r="X218" s="88" t="s">
        <v>350</v>
      </c>
      <c r="Y218" s="88" t="s">
        <v>351</v>
      </c>
      <c r="Z218" s="88"/>
      <c r="AA218" s="91"/>
    </row>
    <row r="219" spans="1:27">
      <c r="A219" s="82">
        <v>44501</v>
      </c>
      <c r="B219" s="84" t="str">
        <f t="shared" si="18"/>
        <v>КС-7 Сивакинская</v>
      </c>
      <c r="C219" s="84" t="s">
        <v>117</v>
      </c>
      <c r="D219" s="83" t="s">
        <v>117</v>
      </c>
      <c r="E219" s="83" t="str">
        <f t="shared" si="20"/>
        <v>велесстрой-монтаж</v>
      </c>
      <c r="F219" s="89" t="s">
        <v>16</v>
      </c>
      <c r="G219" s="84" t="s">
        <v>210</v>
      </c>
      <c r="H219" s="84"/>
      <c r="I219" s="7"/>
      <c r="J219" s="7" t="s">
        <v>187</v>
      </c>
      <c r="K219" s="85"/>
      <c r="L219" s="86">
        <v>-14</v>
      </c>
      <c r="M219" s="122">
        <v>-10136.279999999999</v>
      </c>
      <c r="N219" s="88" t="s">
        <v>325</v>
      </c>
      <c r="O219" s="88" t="str">
        <f>VLOOKUP(доп_часы[[#This Row],[классификатор]],Помочни!H:I,2,0)</f>
        <v>Склад</v>
      </c>
      <c r="P219" s="125">
        <f t="shared" si="21"/>
        <v>-2.9097798240273237E-5</v>
      </c>
      <c r="Q219" s="126">
        <f t="shared" si="22"/>
        <v>-1.9941691917240555E-5</v>
      </c>
      <c r="R219" s="127">
        <f t="shared" si="23"/>
        <v>-1.9110306051551417E-5</v>
      </c>
      <c r="S219" s="143" t="s">
        <v>371</v>
      </c>
      <c r="T219" s="143" t="s">
        <v>371</v>
      </c>
      <c r="U219" s="89"/>
      <c r="V219" s="89" t="str">
        <f>IF(
    доп_часы[[#This Row],[опимс укр]]="",
    IF(
        IFERROR(
            MATCH(SUBSTITUTE(доп_часы[[#This Row],[классификатор]],",","."),классификатор,0),
            0
        ),
        LOWER(TRIM(доп_часы[[#This Row],[проект]])) &amp; "_" &amp; "9999",
        LOWER(TRIM(доп_часы[[#This Row],[проект]])) &amp; "_" &amp; "9998"
    ),
    LOWER(TRIM(доп_часы[[#This Row],[проект]])) &amp; "_" &amp; LOWER(TRIM(доп_часы[[#This Row],[опимс укр]]))
)</f>
        <v>кс-7 сивакинская_9998</v>
      </c>
      <c r="W219" s="98" t="e">
        <f>VLOOKUP(доп_часы[[#This Row],[опимс укр]],Помочни!J:K,2,0)</f>
        <v>#N/A</v>
      </c>
      <c r="X219" s="88" t="s">
        <v>350</v>
      </c>
      <c r="Y219" s="88" t="s">
        <v>351</v>
      </c>
      <c r="Z219" s="88"/>
      <c r="AA219" s="91"/>
    </row>
    <row r="220" spans="1:27">
      <c r="A220" s="82">
        <v>44501</v>
      </c>
      <c r="B220" s="84" t="str">
        <f t="shared" si="18"/>
        <v>КС-7 Сивакинская</v>
      </c>
      <c r="C220" s="84" t="s">
        <v>117</v>
      </c>
      <c r="D220" s="83" t="s">
        <v>117</v>
      </c>
      <c r="E220" s="83" t="str">
        <f t="shared" si="20"/>
        <v>велесстрой-монтаж</v>
      </c>
      <c r="F220" s="89" t="s">
        <v>17</v>
      </c>
      <c r="G220" s="84" t="s">
        <v>326</v>
      </c>
      <c r="H220" s="84"/>
      <c r="I220" s="7"/>
      <c r="J220" s="7" t="s">
        <v>187</v>
      </c>
      <c r="K220" s="85"/>
      <c r="L220" s="86">
        <v>-2</v>
      </c>
      <c r="M220" s="122">
        <v>-1448.04</v>
      </c>
      <c r="N220" s="88" t="s">
        <v>325</v>
      </c>
      <c r="O220" s="88" t="str">
        <f>VLOOKUP(доп_часы[[#This Row],[классификатор]],Помочни!H:I,2,0)</f>
        <v>АХО</v>
      </c>
      <c r="P220" s="125">
        <f t="shared" si="21"/>
        <v>-4.1568283200390338E-6</v>
      </c>
      <c r="Q220" s="126">
        <f t="shared" si="22"/>
        <v>-2.848813131034365E-6</v>
      </c>
      <c r="R220" s="127">
        <f t="shared" si="23"/>
        <v>-2.7300437216502022E-6</v>
      </c>
      <c r="S220" s="143" t="s">
        <v>368</v>
      </c>
      <c r="T220" s="143" t="s">
        <v>368</v>
      </c>
      <c r="U220" s="89"/>
      <c r="V220" s="89" t="str">
        <f>IF(
    доп_часы[[#This Row],[опимс укр]]="",
    IF(
        IFERROR(
            MATCH(SUBSTITUTE(доп_часы[[#This Row],[классификатор]],",","."),классификатор,0),
            0
        ),
        LOWER(TRIM(доп_часы[[#This Row],[проект]])) &amp; "_" &amp; "9999",
        LOWER(TRIM(доп_часы[[#This Row],[проект]])) &amp; "_" &amp; "9998"
    ),
    LOWER(TRIM(доп_часы[[#This Row],[проект]])) &amp; "_" &amp; LOWER(TRIM(доп_часы[[#This Row],[опимс укр]]))
)</f>
        <v>кс-7 сивакинская_9998</v>
      </c>
      <c r="W220" s="98" t="e">
        <f>VLOOKUP(доп_часы[[#This Row],[опимс укр]],Помочни!J:K,2,0)</f>
        <v>#N/A</v>
      </c>
      <c r="X220" s="88" t="s">
        <v>350</v>
      </c>
      <c r="Y220" s="88" t="s">
        <v>351</v>
      </c>
      <c r="Z220" s="88"/>
      <c r="AA220" s="91"/>
    </row>
    <row r="221" spans="1:27">
      <c r="A221" s="82">
        <v>44501</v>
      </c>
      <c r="B221" s="84" t="str">
        <f t="shared" si="18"/>
        <v>КС-7 Сивакинская</v>
      </c>
      <c r="C221" s="84" t="s">
        <v>117</v>
      </c>
      <c r="D221" s="83" t="s">
        <v>117</v>
      </c>
      <c r="E221" s="83" t="str">
        <f t="shared" si="20"/>
        <v>велесстрой-монтаж</v>
      </c>
      <c r="F221" s="89" t="s">
        <v>17</v>
      </c>
      <c r="G221" s="84" t="s">
        <v>164</v>
      </c>
      <c r="H221" s="84"/>
      <c r="I221" s="7"/>
      <c r="J221" s="7" t="s">
        <v>226</v>
      </c>
      <c r="K221" s="85"/>
      <c r="L221" s="86">
        <v>-5</v>
      </c>
      <c r="M221" s="122">
        <v>-2976.4500000000003</v>
      </c>
      <c r="N221" s="88" t="s">
        <v>325</v>
      </c>
      <c r="O221" s="88" t="str">
        <f>VLOOKUP(доп_часы[[#This Row],[классификатор]],Помочни!H:I,2,0)</f>
        <v>АХО</v>
      </c>
      <c r="P221" s="125">
        <f t="shared" si="21"/>
        <v>-1.0392070800097584E-5</v>
      </c>
      <c r="Q221" s="126">
        <f t="shared" si="22"/>
        <v>-7.1220328275859125E-6</v>
      </c>
      <c r="R221" s="127">
        <f t="shared" si="23"/>
        <v>-6.8251093041255057E-6</v>
      </c>
      <c r="S221" s="143" t="s">
        <v>368</v>
      </c>
      <c r="T221" s="143" t="s">
        <v>368</v>
      </c>
      <c r="U221" s="89"/>
      <c r="V221" s="89" t="str">
        <f>IF(
    доп_часы[[#This Row],[опимс укр]]="",
    IF(
        IFERROR(
            MATCH(SUBSTITUTE(доп_часы[[#This Row],[классификатор]],",","."),классификатор,0),
            0
        ),
        LOWER(TRIM(доп_часы[[#This Row],[проект]])) &amp; "_" &amp; "9999",
        LOWER(TRIM(доп_часы[[#This Row],[проект]])) &amp; "_" &amp; "9998"
    ),
    LOWER(TRIM(доп_часы[[#This Row],[проект]])) &amp; "_" &amp; LOWER(TRIM(доп_часы[[#This Row],[опимс укр]]))
)</f>
        <v>кс-7 сивакинская_9998</v>
      </c>
      <c r="W221" s="98" t="e">
        <f>VLOOKUP(доп_часы[[#This Row],[опимс укр]],Помочни!J:K,2,0)</f>
        <v>#N/A</v>
      </c>
      <c r="X221" s="88" t="s">
        <v>350</v>
      </c>
      <c r="Y221" s="88" t="s">
        <v>351</v>
      </c>
      <c r="Z221" s="88"/>
      <c r="AA221" s="91"/>
    </row>
    <row r="222" spans="1:27">
      <c r="A222" s="82">
        <v>44501</v>
      </c>
      <c r="B222" s="84" t="str">
        <f t="shared" si="18"/>
        <v>КС-7 Сивакинская</v>
      </c>
      <c r="C222" s="84" t="s">
        <v>117</v>
      </c>
      <c r="D222" s="83" t="s">
        <v>117</v>
      </c>
      <c r="E222" s="83" t="str">
        <f t="shared" si="20"/>
        <v>велесстрой-монтаж</v>
      </c>
      <c r="F222" s="89" t="s">
        <v>17</v>
      </c>
      <c r="G222" s="84" t="s">
        <v>212</v>
      </c>
      <c r="H222" s="84"/>
      <c r="I222" s="7"/>
      <c r="J222" s="7" t="s">
        <v>187</v>
      </c>
      <c r="K222" s="85"/>
      <c r="L222" s="86">
        <v>-2</v>
      </c>
      <c r="M222" s="122">
        <v>-1448.04</v>
      </c>
      <c r="N222" s="88" t="s">
        <v>325</v>
      </c>
      <c r="O222" s="88" t="str">
        <f>VLOOKUP(доп_часы[[#This Row],[классификатор]],Помочни!H:I,2,0)</f>
        <v>АХО</v>
      </c>
      <c r="P222" s="125">
        <f t="shared" si="21"/>
        <v>-4.1568283200390338E-6</v>
      </c>
      <c r="Q222" s="126">
        <f t="shared" si="22"/>
        <v>-2.848813131034365E-6</v>
      </c>
      <c r="R222" s="127">
        <f t="shared" si="23"/>
        <v>-2.7300437216502022E-6</v>
      </c>
      <c r="S222" s="143" t="s">
        <v>368</v>
      </c>
      <c r="T222" s="143" t="s">
        <v>368</v>
      </c>
      <c r="U222" s="89"/>
      <c r="V222" s="89" t="str">
        <f>IF(
    доп_часы[[#This Row],[опимс укр]]="",
    IF(
        IFERROR(
            MATCH(SUBSTITUTE(доп_часы[[#This Row],[классификатор]],",","."),классификатор,0),
            0
        ),
        LOWER(TRIM(доп_часы[[#This Row],[проект]])) &amp; "_" &amp; "9999",
        LOWER(TRIM(доп_часы[[#This Row],[проект]])) &amp; "_" &amp; "9998"
    ),
    LOWER(TRIM(доп_часы[[#This Row],[проект]])) &amp; "_" &amp; LOWER(TRIM(доп_часы[[#This Row],[опимс укр]]))
)</f>
        <v>кс-7 сивакинская_9998</v>
      </c>
      <c r="W222" s="98" t="e">
        <f>VLOOKUP(доп_часы[[#This Row],[опимс укр]],Помочни!J:K,2,0)</f>
        <v>#N/A</v>
      </c>
      <c r="X222" s="88" t="s">
        <v>350</v>
      </c>
      <c r="Y222" s="88" t="s">
        <v>351</v>
      </c>
      <c r="Z222" s="88"/>
      <c r="AA222" s="91"/>
    </row>
    <row r="223" spans="1:27">
      <c r="A223" s="82">
        <v>44501</v>
      </c>
      <c r="B223" s="84" t="str">
        <f t="shared" si="18"/>
        <v>КС-7 Сивакинская</v>
      </c>
      <c r="C223" s="84" t="s">
        <v>117</v>
      </c>
      <c r="D223" s="83" t="s">
        <v>117</v>
      </c>
      <c r="E223" s="83" t="str">
        <f t="shared" si="20"/>
        <v>велесстрой-монтаж</v>
      </c>
      <c r="F223" s="89" t="s">
        <v>17</v>
      </c>
      <c r="G223" s="84" t="s">
        <v>213</v>
      </c>
      <c r="H223" s="84"/>
      <c r="I223" s="7"/>
      <c r="J223" s="7" t="s">
        <v>187</v>
      </c>
      <c r="K223" s="85"/>
      <c r="L223" s="86">
        <v>-39</v>
      </c>
      <c r="M223" s="122">
        <v>-28236.78</v>
      </c>
      <c r="N223" s="88" t="s">
        <v>325</v>
      </c>
      <c r="O223" s="88" t="str">
        <f>VLOOKUP(доп_часы[[#This Row],[классификатор]],Помочни!H:I,2,0)</f>
        <v>АХО</v>
      </c>
      <c r="P223" s="125">
        <f t="shared" si="21"/>
        <v>-8.1058152240761158E-5</v>
      </c>
      <c r="Q223" s="126">
        <f t="shared" si="22"/>
        <v>-5.5551856055170114E-5</v>
      </c>
      <c r="R223" s="127">
        <f t="shared" si="23"/>
        <v>-5.3235852572178947E-5</v>
      </c>
      <c r="S223" s="143" t="s">
        <v>368</v>
      </c>
      <c r="T223" s="143" t="s">
        <v>368</v>
      </c>
      <c r="U223" s="89"/>
      <c r="V223" s="89" t="str">
        <f>IF(
    доп_часы[[#This Row],[опимс укр]]="",
    IF(
        IFERROR(
            MATCH(SUBSTITUTE(доп_часы[[#This Row],[классификатор]],",","."),классификатор,0),
            0
        ),
        LOWER(TRIM(доп_часы[[#This Row],[проект]])) &amp; "_" &amp; "9999",
        LOWER(TRIM(доп_часы[[#This Row],[проект]])) &amp; "_" &amp; "9998"
    ),
    LOWER(TRIM(доп_часы[[#This Row],[проект]])) &amp; "_" &amp; LOWER(TRIM(доп_часы[[#This Row],[опимс укр]]))
)</f>
        <v>кс-7 сивакинская_9998</v>
      </c>
      <c r="W223" s="98" t="e">
        <f>VLOOKUP(доп_часы[[#This Row],[опимс укр]],Помочни!J:K,2,0)</f>
        <v>#N/A</v>
      </c>
      <c r="X223" s="88" t="s">
        <v>350</v>
      </c>
      <c r="Y223" s="88" t="s">
        <v>351</v>
      </c>
      <c r="Z223" s="88"/>
      <c r="AA223" s="91"/>
    </row>
    <row r="224" spans="1:27">
      <c r="A224" s="82">
        <v>44501</v>
      </c>
      <c r="B224" s="84" t="str">
        <f t="shared" si="18"/>
        <v>КС-7 Сивакинская</v>
      </c>
      <c r="C224" s="84" t="s">
        <v>117</v>
      </c>
      <c r="D224" s="83" t="s">
        <v>117</v>
      </c>
      <c r="E224" s="83" t="str">
        <f t="shared" si="20"/>
        <v>велесстрой-монтаж</v>
      </c>
      <c r="F224" s="89" t="s">
        <v>17</v>
      </c>
      <c r="G224" s="84" t="s">
        <v>214</v>
      </c>
      <c r="H224" s="84"/>
      <c r="I224" s="7"/>
      <c r="J224" s="7" t="s">
        <v>187</v>
      </c>
      <c r="K224" s="85"/>
      <c r="L224" s="86">
        <v>-10</v>
      </c>
      <c r="M224" s="122">
        <v>-7240.2000000000007</v>
      </c>
      <c r="N224" s="88" t="s">
        <v>325</v>
      </c>
      <c r="O224" s="88" t="str">
        <f>VLOOKUP(доп_часы[[#This Row],[классификатор]],Помочни!H:I,2,0)</f>
        <v>АХО</v>
      </c>
      <c r="P224" s="125">
        <f t="shared" si="21"/>
        <v>-2.0784141600195168E-5</v>
      </c>
      <c r="Q224" s="126">
        <f t="shared" si="22"/>
        <v>-1.4244065655171825E-5</v>
      </c>
      <c r="R224" s="127">
        <f t="shared" si="23"/>
        <v>-1.3650218608251011E-5</v>
      </c>
      <c r="S224" s="143" t="s">
        <v>368</v>
      </c>
      <c r="T224" s="143" t="s">
        <v>368</v>
      </c>
      <c r="U224" s="89"/>
      <c r="V224" s="89" t="str">
        <f>IF(
    доп_часы[[#This Row],[опимс укр]]="",
    IF(
        IFERROR(
            MATCH(SUBSTITUTE(доп_часы[[#This Row],[классификатор]],",","."),классификатор,0),
            0
        ),
        LOWER(TRIM(доп_часы[[#This Row],[проект]])) &amp; "_" &amp; "9999",
        LOWER(TRIM(доп_часы[[#This Row],[проект]])) &amp; "_" &amp; "9998"
    ),
    LOWER(TRIM(доп_часы[[#This Row],[проект]])) &amp; "_" &amp; LOWER(TRIM(доп_часы[[#This Row],[опимс укр]]))
)</f>
        <v>кс-7 сивакинская_9998</v>
      </c>
      <c r="W224" s="98" t="e">
        <f>VLOOKUP(доп_часы[[#This Row],[опимс укр]],Помочни!J:K,2,0)</f>
        <v>#N/A</v>
      </c>
      <c r="X224" s="88" t="s">
        <v>350</v>
      </c>
      <c r="Y224" s="88" t="s">
        <v>351</v>
      </c>
      <c r="Z224" s="88"/>
      <c r="AA224" s="91"/>
    </row>
    <row r="225" spans="1:27">
      <c r="A225" s="82">
        <v>44501</v>
      </c>
      <c r="B225" s="84" t="str">
        <f t="shared" si="18"/>
        <v>КС-7 Сивакинская</v>
      </c>
      <c r="C225" s="84" t="s">
        <v>117</v>
      </c>
      <c r="D225" s="83" t="s">
        <v>117</v>
      </c>
      <c r="E225" s="83" t="str">
        <f t="shared" si="20"/>
        <v>велесстрой-монтаж</v>
      </c>
      <c r="F225" s="89" t="s">
        <v>17</v>
      </c>
      <c r="G225" s="84" t="s">
        <v>215</v>
      </c>
      <c r="H225" s="84"/>
      <c r="I225" s="7"/>
      <c r="J225" s="7" t="s">
        <v>226</v>
      </c>
      <c r="K225" s="85"/>
      <c r="L225" s="86">
        <v>-18</v>
      </c>
      <c r="M225" s="122">
        <v>-10715.22</v>
      </c>
      <c r="N225" s="88" t="s">
        <v>325</v>
      </c>
      <c r="O225" s="88" t="str">
        <f>VLOOKUP(доп_часы[[#This Row],[классификатор]],Помочни!H:I,2,0)</f>
        <v>АХО</v>
      </c>
      <c r="P225" s="125">
        <f t="shared" si="21"/>
        <v>-3.7411454880351307E-5</v>
      </c>
      <c r="Q225" s="126">
        <f t="shared" si="22"/>
        <v>-2.5639318179309285E-5</v>
      </c>
      <c r="R225" s="127">
        <f t="shared" si="23"/>
        <v>-2.4570393494851818E-5</v>
      </c>
      <c r="S225" s="143" t="s">
        <v>368</v>
      </c>
      <c r="T225" s="143" t="s">
        <v>368</v>
      </c>
      <c r="U225" s="89"/>
      <c r="V225" s="89" t="str">
        <f>IF(
    доп_часы[[#This Row],[опимс укр]]="",
    IF(
        IFERROR(
            MATCH(SUBSTITUTE(доп_часы[[#This Row],[классификатор]],",","."),классификатор,0),
            0
        ),
        LOWER(TRIM(доп_часы[[#This Row],[проект]])) &amp; "_" &amp; "9999",
        LOWER(TRIM(доп_часы[[#This Row],[проект]])) &amp; "_" &amp; "9998"
    ),
    LOWER(TRIM(доп_часы[[#This Row],[проект]])) &amp; "_" &amp; LOWER(TRIM(доп_часы[[#This Row],[опимс укр]]))
)</f>
        <v>кс-7 сивакинская_9998</v>
      </c>
      <c r="W225" s="98" t="e">
        <f>VLOOKUP(доп_часы[[#This Row],[опимс укр]],Помочни!J:K,2,0)</f>
        <v>#N/A</v>
      </c>
      <c r="X225" s="88" t="s">
        <v>350</v>
      </c>
      <c r="Y225" s="88" t="s">
        <v>351</v>
      </c>
      <c r="Z225" s="88"/>
      <c r="AA225" s="91"/>
    </row>
    <row r="226" spans="1:27">
      <c r="A226" s="82">
        <v>44501</v>
      </c>
      <c r="B226" s="84" t="str">
        <f t="shared" si="18"/>
        <v>КС-7 Сивакинская</v>
      </c>
      <c r="C226" s="84" t="s">
        <v>117</v>
      </c>
      <c r="D226" s="83" t="s">
        <v>117</v>
      </c>
      <c r="E226" s="83" t="str">
        <f t="shared" si="20"/>
        <v>велесстрой-монтаж</v>
      </c>
      <c r="F226" s="89" t="s">
        <v>17</v>
      </c>
      <c r="G226" s="84" t="s">
        <v>216</v>
      </c>
      <c r="H226" s="84"/>
      <c r="I226" s="7"/>
      <c r="J226" s="7" t="s">
        <v>187</v>
      </c>
      <c r="K226" s="85"/>
      <c r="L226" s="86">
        <v>-1</v>
      </c>
      <c r="M226" s="122">
        <v>-724.02</v>
      </c>
      <c r="N226" s="88" t="s">
        <v>325</v>
      </c>
      <c r="O226" s="88" t="str">
        <f>VLOOKUP(доп_часы[[#This Row],[классификатор]],Помочни!H:I,2,0)</f>
        <v>АХО</v>
      </c>
      <c r="P226" s="125">
        <f t="shared" si="21"/>
        <v>-2.0784141600195169E-6</v>
      </c>
      <c r="Q226" s="126">
        <f t="shared" si="22"/>
        <v>-1.4244065655171825E-6</v>
      </c>
      <c r="R226" s="127">
        <f t="shared" si="23"/>
        <v>-1.3650218608251011E-6</v>
      </c>
      <c r="S226" s="143" t="s">
        <v>368</v>
      </c>
      <c r="T226" s="143" t="s">
        <v>368</v>
      </c>
      <c r="U226" s="89"/>
      <c r="V226" s="89" t="str">
        <f>IF(
    доп_часы[[#This Row],[опимс укр]]="",
    IF(
        IFERROR(
            MATCH(SUBSTITUTE(доп_часы[[#This Row],[классификатор]],",","."),классификатор,0),
            0
        ),
        LOWER(TRIM(доп_часы[[#This Row],[проект]])) &amp; "_" &amp; "9999",
        LOWER(TRIM(доп_часы[[#This Row],[проект]])) &amp; "_" &amp; "9998"
    ),
    LOWER(TRIM(доп_часы[[#This Row],[проект]])) &amp; "_" &amp; LOWER(TRIM(доп_часы[[#This Row],[опимс укр]]))
)</f>
        <v>кс-7 сивакинская_9998</v>
      </c>
      <c r="W226" s="98" t="e">
        <f>VLOOKUP(доп_часы[[#This Row],[опимс укр]],Помочни!J:K,2,0)</f>
        <v>#N/A</v>
      </c>
      <c r="X226" s="88" t="s">
        <v>350</v>
      </c>
      <c r="Y226" s="88" t="s">
        <v>351</v>
      </c>
      <c r="Z226" s="88"/>
      <c r="AA226" s="91"/>
    </row>
    <row r="227" spans="1:27">
      <c r="A227" s="82">
        <v>44501</v>
      </c>
      <c r="B227" s="84" t="str">
        <f t="shared" si="18"/>
        <v>КС-7 Сивакинская</v>
      </c>
      <c r="C227" s="84" t="s">
        <v>117</v>
      </c>
      <c r="D227" s="83" t="s">
        <v>117</v>
      </c>
      <c r="E227" s="83" t="str">
        <f t="shared" si="20"/>
        <v>велесстрой-монтаж</v>
      </c>
      <c r="F227" s="89" t="s">
        <v>17</v>
      </c>
      <c r="G227" s="84" t="s">
        <v>217</v>
      </c>
      <c r="H227" s="84"/>
      <c r="I227" s="7"/>
      <c r="J227" s="7" t="s">
        <v>187</v>
      </c>
      <c r="K227" s="85"/>
      <c r="L227" s="86">
        <v>-20</v>
      </c>
      <c r="M227" s="122">
        <v>-14480.400000000001</v>
      </c>
      <c r="N227" s="88" t="s">
        <v>325</v>
      </c>
      <c r="O227" s="88" t="str">
        <f>VLOOKUP(доп_часы[[#This Row],[классификатор]],Помочни!H:I,2,0)</f>
        <v>АХО</v>
      </c>
      <c r="P227" s="125">
        <f t="shared" si="21"/>
        <v>-4.1568283200390336E-5</v>
      </c>
      <c r="Q227" s="126">
        <f t="shared" si="22"/>
        <v>-2.848813131034365E-5</v>
      </c>
      <c r="R227" s="127">
        <f t="shared" si="23"/>
        <v>-2.7300437216502023E-5</v>
      </c>
      <c r="S227" s="143" t="s">
        <v>368</v>
      </c>
      <c r="T227" s="143" t="s">
        <v>368</v>
      </c>
      <c r="U227" s="89"/>
      <c r="V227" s="89" t="str">
        <f>IF(
    доп_часы[[#This Row],[опимс укр]]="",
    IF(
        IFERROR(
            MATCH(SUBSTITUTE(доп_часы[[#This Row],[классификатор]],",","."),классификатор,0),
            0
        ),
        LOWER(TRIM(доп_часы[[#This Row],[проект]])) &amp; "_" &amp; "9999",
        LOWER(TRIM(доп_часы[[#This Row],[проект]])) &amp; "_" &amp; "9998"
    ),
    LOWER(TRIM(доп_часы[[#This Row],[проект]])) &amp; "_" &amp; LOWER(TRIM(доп_часы[[#This Row],[опимс укр]]))
)</f>
        <v>кс-7 сивакинская_9998</v>
      </c>
      <c r="W227" s="98" t="e">
        <f>VLOOKUP(доп_часы[[#This Row],[опимс укр]],Помочни!J:K,2,0)</f>
        <v>#N/A</v>
      </c>
      <c r="X227" s="88" t="s">
        <v>350</v>
      </c>
      <c r="Y227" s="88" t="s">
        <v>351</v>
      </c>
      <c r="Z227" s="88"/>
      <c r="AA227" s="91"/>
    </row>
    <row r="228" spans="1:27">
      <c r="A228" s="82">
        <v>44501</v>
      </c>
      <c r="B228" s="84" t="str">
        <f t="shared" si="18"/>
        <v>КС-7 Сивакинская</v>
      </c>
      <c r="C228" s="84" t="s">
        <v>117</v>
      </c>
      <c r="D228" s="83" t="s">
        <v>117</v>
      </c>
      <c r="E228" s="83" t="str">
        <f t="shared" si="20"/>
        <v>велесстрой-монтаж</v>
      </c>
      <c r="F228" s="89" t="s">
        <v>17</v>
      </c>
      <c r="G228" s="84" t="s">
        <v>218</v>
      </c>
      <c r="H228" s="84"/>
      <c r="I228" s="7"/>
      <c r="J228" s="7" t="s">
        <v>199</v>
      </c>
      <c r="K228" s="85"/>
      <c r="L228" s="86">
        <v>-2</v>
      </c>
      <c r="M228" s="122">
        <v>-1146.68</v>
      </c>
      <c r="N228" s="88" t="s">
        <v>325</v>
      </c>
      <c r="O228" s="88" t="str">
        <f>VLOOKUP(доп_часы[[#This Row],[классификатор]],Помочни!H:I,2,0)</f>
        <v>АХО</v>
      </c>
      <c r="P228" s="125">
        <f t="shared" si="21"/>
        <v>-4.1568283200390338E-6</v>
      </c>
      <c r="Q228" s="126">
        <f t="shared" si="22"/>
        <v>-2.848813131034365E-6</v>
      </c>
      <c r="R228" s="127">
        <f t="shared" si="23"/>
        <v>-2.7300437216502022E-6</v>
      </c>
      <c r="S228" s="143" t="s">
        <v>368</v>
      </c>
      <c r="T228" s="143" t="s">
        <v>368</v>
      </c>
      <c r="U228" s="89"/>
      <c r="V228" s="89" t="str">
        <f>IF(
    доп_часы[[#This Row],[опимс укр]]="",
    IF(
        IFERROR(
            MATCH(SUBSTITUTE(доп_часы[[#This Row],[классификатор]],",","."),классификатор,0),
            0
        ),
        LOWER(TRIM(доп_часы[[#This Row],[проект]])) &amp; "_" &amp; "9999",
        LOWER(TRIM(доп_часы[[#This Row],[проект]])) &amp; "_" &amp; "9998"
    ),
    LOWER(TRIM(доп_часы[[#This Row],[проект]])) &amp; "_" &amp; LOWER(TRIM(доп_часы[[#This Row],[опимс укр]]))
)</f>
        <v>кс-7 сивакинская_9998</v>
      </c>
      <c r="W228" s="98" t="e">
        <f>VLOOKUP(доп_часы[[#This Row],[опимс укр]],Помочни!J:K,2,0)</f>
        <v>#N/A</v>
      </c>
      <c r="X228" s="88" t="s">
        <v>350</v>
      </c>
      <c r="Y228" s="88" t="s">
        <v>351</v>
      </c>
      <c r="Z228" s="88"/>
      <c r="AA228" s="91"/>
    </row>
    <row r="229" spans="1:27">
      <c r="A229" s="82">
        <v>44501</v>
      </c>
      <c r="B229" s="84" t="str">
        <f t="shared" si="18"/>
        <v>КС-7 Сивакинская</v>
      </c>
      <c r="C229" s="84" t="s">
        <v>117</v>
      </c>
      <c r="D229" s="83" t="s">
        <v>117</v>
      </c>
      <c r="E229" s="83" t="str">
        <f t="shared" si="20"/>
        <v>велесстрой-монтаж</v>
      </c>
      <c r="F229" s="89" t="s">
        <v>17</v>
      </c>
      <c r="G229" s="84" t="s">
        <v>219</v>
      </c>
      <c r="H229" s="84"/>
      <c r="I229" s="7"/>
      <c r="J229" s="7" t="s">
        <v>187</v>
      </c>
      <c r="K229" s="85"/>
      <c r="L229" s="86">
        <v>-4</v>
      </c>
      <c r="M229" s="122">
        <v>-2896.08</v>
      </c>
      <c r="N229" s="88" t="s">
        <v>325</v>
      </c>
      <c r="O229" s="88" t="str">
        <f>VLOOKUP(доп_часы[[#This Row],[классификатор]],Помочни!H:I,2,0)</f>
        <v>АХО</v>
      </c>
      <c r="P229" s="125">
        <f t="shared" si="21"/>
        <v>-8.3136566400780676E-6</v>
      </c>
      <c r="Q229" s="126">
        <f t="shared" si="22"/>
        <v>-5.69762626206873E-6</v>
      </c>
      <c r="R229" s="127">
        <f t="shared" si="23"/>
        <v>-5.4600874433004044E-6</v>
      </c>
      <c r="S229" s="143" t="s">
        <v>368</v>
      </c>
      <c r="T229" s="143" t="s">
        <v>368</v>
      </c>
      <c r="U229" s="89"/>
      <c r="V229" s="89" t="str">
        <f>IF(
    доп_часы[[#This Row],[опимс укр]]="",
    IF(
        IFERROR(
            MATCH(SUBSTITUTE(доп_часы[[#This Row],[классификатор]],",","."),классификатор,0),
            0
        ),
        LOWER(TRIM(доп_часы[[#This Row],[проект]])) &amp; "_" &amp; "9999",
        LOWER(TRIM(доп_часы[[#This Row],[проект]])) &amp; "_" &amp; "9998"
    ),
    LOWER(TRIM(доп_часы[[#This Row],[проект]])) &amp; "_" &amp; LOWER(TRIM(доп_часы[[#This Row],[опимс укр]]))
)</f>
        <v>кс-7 сивакинская_9998</v>
      </c>
      <c r="W229" s="98" t="e">
        <f>VLOOKUP(доп_часы[[#This Row],[опимс укр]],Помочни!J:K,2,0)</f>
        <v>#N/A</v>
      </c>
      <c r="X229" s="88" t="s">
        <v>350</v>
      </c>
      <c r="Y229" s="88" t="s">
        <v>351</v>
      </c>
      <c r="Z229" s="88"/>
      <c r="AA229" s="91"/>
    </row>
    <row r="230" spans="1:27">
      <c r="A230" s="82">
        <v>44501</v>
      </c>
      <c r="B230" s="84" t="str">
        <f t="shared" si="18"/>
        <v>КС-7 Сивакинская</v>
      </c>
      <c r="C230" s="84" t="s">
        <v>117</v>
      </c>
      <c r="D230" s="83" t="s">
        <v>117</v>
      </c>
      <c r="E230" s="83" t="str">
        <f t="shared" si="20"/>
        <v>велесстрой-монтаж</v>
      </c>
      <c r="F230" s="89" t="s">
        <v>17</v>
      </c>
      <c r="G230" s="84" t="s">
        <v>327</v>
      </c>
      <c r="H230" s="84"/>
      <c r="I230" s="7"/>
      <c r="J230" s="7" t="s">
        <v>187</v>
      </c>
      <c r="K230" s="85"/>
      <c r="L230" s="86">
        <v>-3</v>
      </c>
      <c r="M230" s="122">
        <v>-2172.06</v>
      </c>
      <c r="N230" s="88" t="s">
        <v>325</v>
      </c>
      <c r="O230" s="88" t="str">
        <f>VLOOKUP(доп_часы[[#This Row],[классификатор]],Помочни!H:I,2,0)</f>
        <v>АХО</v>
      </c>
      <c r="P230" s="125">
        <f t="shared" si="21"/>
        <v>-6.2352424800585503E-6</v>
      </c>
      <c r="Q230" s="126">
        <f t="shared" si="22"/>
        <v>-4.2732196965515475E-6</v>
      </c>
      <c r="R230" s="127">
        <f t="shared" si="23"/>
        <v>-4.0950655824753031E-6</v>
      </c>
      <c r="S230" s="143" t="s">
        <v>368</v>
      </c>
      <c r="T230" s="143" t="s">
        <v>368</v>
      </c>
      <c r="U230" s="89"/>
      <c r="V230" s="89" t="str">
        <f>IF(
    доп_часы[[#This Row],[опимс укр]]="",
    IF(
        IFERROR(
            MATCH(SUBSTITUTE(доп_часы[[#This Row],[классификатор]],",","."),классификатор,0),
            0
        ),
        LOWER(TRIM(доп_часы[[#This Row],[проект]])) &amp; "_" &amp; "9999",
        LOWER(TRIM(доп_часы[[#This Row],[проект]])) &amp; "_" &amp; "9998"
    ),
    LOWER(TRIM(доп_часы[[#This Row],[проект]])) &amp; "_" &amp; LOWER(TRIM(доп_часы[[#This Row],[опимс укр]]))
)</f>
        <v>кс-7 сивакинская_9998</v>
      </c>
      <c r="W230" s="98" t="e">
        <f>VLOOKUP(доп_часы[[#This Row],[опимс укр]],Помочни!J:K,2,0)</f>
        <v>#N/A</v>
      </c>
      <c r="X230" s="88" t="s">
        <v>350</v>
      </c>
      <c r="Y230" s="88" t="s">
        <v>351</v>
      </c>
      <c r="Z230" s="88"/>
      <c r="AA230" s="91"/>
    </row>
    <row r="231" spans="1:27">
      <c r="A231" s="82">
        <v>44501</v>
      </c>
      <c r="B231" s="84" t="str">
        <f t="shared" si="18"/>
        <v>КС-7 Сивакинская</v>
      </c>
      <c r="C231" s="84" t="s">
        <v>117</v>
      </c>
      <c r="D231" s="83" t="s">
        <v>117</v>
      </c>
      <c r="E231" s="83" t="str">
        <f t="shared" si="20"/>
        <v>велесстрой-монтаж</v>
      </c>
      <c r="F231" s="89" t="s">
        <v>17</v>
      </c>
      <c r="G231" s="84" t="s">
        <v>221</v>
      </c>
      <c r="H231" s="84"/>
      <c r="I231" s="7"/>
      <c r="J231" s="7" t="s">
        <v>187</v>
      </c>
      <c r="K231" s="85"/>
      <c r="L231" s="86">
        <v>-2</v>
      </c>
      <c r="M231" s="122">
        <v>-1448.04</v>
      </c>
      <c r="N231" s="88" t="s">
        <v>325</v>
      </c>
      <c r="O231" s="88" t="str">
        <f>VLOOKUP(доп_часы[[#This Row],[классификатор]],Помочни!H:I,2,0)</f>
        <v>АХО</v>
      </c>
      <c r="P231" s="125">
        <f t="shared" si="21"/>
        <v>-4.1568283200390338E-6</v>
      </c>
      <c r="Q231" s="126">
        <f t="shared" si="22"/>
        <v>-2.848813131034365E-6</v>
      </c>
      <c r="R231" s="127">
        <f t="shared" si="23"/>
        <v>-2.7300437216502022E-6</v>
      </c>
      <c r="S231" s="143" t="s">
        <v>368</v>
      </c>
      <c r="T231" s="143" t="s">
        <v>368</v>
      </c>
      <c r="U231" s="89"/>
      <c r="V231" s="89" t="str">
        <f>IF(
    доп_часы[[#This Row],[опимс укр]]="",
    IF(
        IFERROR(
            MATCH(SUBSTITUTE(доп_часы[[#This Row],[классификатор]],",","."),классификатор,0),
            0
        ),
        LOWER(TRIM(доп_часы[[#This Row],[проект]])) &amp; "_" &amp; "9999",
        LOWER(TRIM(доп_часы[[#This Row],[проект]])) &amp; "_" &amp; "9998"
    ),
    LOWER(TRIM(доп_часы[[#This Row],[проект]])) &amp; "_" &amp; LOWER(TRIM(доп_часы[[#This Row],[опимс укр]]))
)</f>
        <v>кс-7 сивакинская_9998</v>
      </c>
      <c r="W231" s="98" t="e">
        <f>VLOOKUP(доп_часы[[#This Row],[опимс укр]],Помочни!J:K,2,0)</f>
        <v>#N/A</v>
      </c>
      <c r="X231" s="88" t="s">
        <v>350</v>
      </c>
      <c r="Y231" s="88" t="s">
        <v>351</v>
      </c>
      <c r="Z231" s="88"/>
      <c r="AA231" s="91"/>
    </row>
    <row r="232" spans="1:27">
      <c r="A232" s="82">
        <v>44501</v>
      </c>
      <c r="B232" s="84" t="str">
        <f t="shared" si="18"/>
        <v>КС-7 Сивакинская</v>
      </c>
      <c r="C232" s="84" t="s">
        <v>117</v>
      </c>
      <c r="D232" s="83" t="s">
        <v>117</v>
      </c>
      <c r="E232" s="83" t="str">
        <f t="shared" si="20"/>
        <v>велесстрой-монтаж</v>
      </c>
      <c r="F232" s="89" t="s">
        <v>17</v>
      </c>
      <c r="G232" s="84" t="s">
        <v>222</v>
      </c>
      <c r="H232" s="84"/>
      <c r="I232" s="7"/>
      <c r="J232" s="7" t="s">
        <v>187</v>
      </c>
      <c r="K232" s="85"/>
      <c r="L232" s="86">
        <v>-56</v>
      </c>
      <c r="M232" s="122">
        <v>-40545.119999999995</v>
      </c>
      <c r="N232" s="88" t="s">
        <v>325</v>
      </c>
      <c r="O232" s="88" t="str">
        <f>VLOOKUP(доп_часы[[#This Row],[классификатор]],Помочни!H:I,2,0)</f>
        <v>АХО</v>
      </c>
      <c r="P232" s="125">
        <f t="shared" si="21"/>
        <v>-1.1639119296109295E-4</v>
      </c>
      <c r="Q232" s="126">
        <f t="shared" si="22"/>
        <v>-7.976676766896222E-5</v>
      </c>
      <c r="R232" s="127">
        <f t="shared" si="23"/>
        <v>-7.6441224206205666E-5</v>
      </c>
      <c r="S232" s="143" t="s">
        <v>368</v>
      </c>
      <c r="T232" s="143" t="s">
        <v>368</v>
      </c>
      <c r="U232" s="89"/>
      <c r="V232" s="89" t="str">
        <f>IF(
    доп_часы[[#This Row],[опимс укр]]="",
    IF(
        IFERROR(
            MATCH(SUBSTITUTE(доп_часы[[#This Row],[классификатор]],",","."),классификатор,0),
            0
        ),
        LOWER(TRIM(доп_часы[[#This Row],[проект]])) &amp; "_" &amp; "9999",
        LOWER(TRIM(доп_часы[[#This Row],[проект]])) &amp; "_" &amp; "9998"
    ),
    LOWER(TRIM(доп_часы[[#This Row],[проект]])) &amp; "_" &amp; LOWER(TRIM(доп_часы[[#This Row],[опимс укр]]))
)</f>
        <v>кс-7 сивакинская_9998</v>
      </c>
      <c r="W232" s="98" t="e">
        <f>VLOOKUP(доп_часы[[#This Row],[опимс укр]],Помочни!J:K,2,0)</f>
        <v>#N/A</v>
      </c>
      <c r="X232" s="88" t="s">
        <v>350</v>
      </c>
      <c r="Y232" s="88" t="s">
        <v>351</v>
      </c>
      <c r="Z232" s="88"/>
      <c r="AA232" s="91"/>
    </row>
    <row r="233" spans="1:27">
      <c r="A233" s="82">
        <v>44501</v>
      </c>
      <c r="B233" s="84" t="str">
        <f t="shared" si="18"/>
        <v>КС-7 Сивакинская</v>
      </c>
      <c r="C233" s="84" t="s">
        <v>117</v>
      </c>
      <c r="D233" s="83" t="s">
        <v>117</v>
      </c>
      <c r="E233" s="83" t="str">
        <f t="shared" si="20"/>
        <v>велесстрой-монтаж</v>
      </c>
      <c r="F233" s="89" t="s">
        <v>17</v>
      </c>
      <c r="G233" s="84" t="s">
        <v>296</v>
      </c>
      <c r="H233" s="84"/>
      <c r="I233" s="7"/>
      <c r="J233" s="7" t="s">
        <v>187</v>
      </c>
      <c r="K233" s="85"/>
      <c r="L233" s="86">
        <v>-2</v>
      </c>
      <c r="M233" s="122">
        <v>-1448.04</v>
      </c>
      <c r="N233" s="88" t="s">
        <v>325</v>
      </c>
      <c r="O233" s="88" t="str">
        <f>VLOOKUP(доп_часы[[#This Row],[классификатор]],Помочни!H:I,2,0)</f>
        <v>АХО</v>
      </c>
      <c r="P233" s="125">
        <f t="shared" si="21"/>
        <v>-4.1568283200390338E-6</v>
      </c>
      <c r="Q233" s="126">
        <f t="shared" si="22"/>
        <v>-2.848813131034365E-6</v>
      </c>
      <c r="R233" s="127">
        <f t="shared" si="23"/>
        <v>-2.7300437216502022E-6</v>
      </c>
      <c r="S233" s="143" t="s">
        <v>368</v>
      </c>
      <c r="T233" s="143" t="s">
        <v>368</v>
      </c>
      <c r="U233" s="89"/>
      <c r="V233" s="89" t="str">
        <f>IF(
    доп_часы[[#This Row],[опимс укр]]="",
    IF(
        IFERROR(
            MATCH(SUBSTITUTE(доп_часы[[#This Row],[классификатор]],",","."),классификатор,0),
            0
        ),
        LOWER(TRIM(доп_часы[[#This Row],[проект]])) &amp; "_" &amp; "9999",
        LOWER(TRIM(доп_часы[[#This Row],[проект]])) &amp; "_" &amp; "9998"
    ),
    LOWER(TRIM(доп_часы[[#This Row],[проект]])) &amp; "_" &amp; LOWER(TRIM(доп_часы[[#This Row],[опимс укр]]))
)</f>
        <v>кс-7 сивакинская_9998</v>
      </c>
      <c r="W233" s="98" t="e">
        <f>VLOOKUP(доп_часы[[#This Row],[опимс укр]],Помочни!J:K,2,0)</f>
        <v>#N/A</v>
      </c>
      <c r="X233" s="88" t="s">
        <v>350</v>
      </c>
      <c r="Y233" s="88" t="s">
        <v>351</v>
      </c>
      <c r="Z233" s="88"/>
      <c r="AA233" s="91"/>
    </row>
    <row r="234" spans="1:27">
      <c r="A234" s="82">
        <v>44501</v>
      </c>
      <c r="B234" s="84" t="str">
        <f t="shared" si="18"/>
        <v>КС-7 Сивакинская</v>
      </c>
      <c r="C234" s="84" t="s">
        <v>117</v>
      </c>
      <c r="D234" s="83" t="s">
        <v>117</v>
      </c>
      <c r="E234" s="83" t="str">
        <f t="shared" si="20"/>
        <v>велесстрой-монтаж</v>
      </c>
      <c r="F234" s="89" t="s">
        <v>17</v>
      </c>
      <c r="G234" s="84" t="s">
        <v>224</v>
      </c>
      <c r="H234" s="84"/>
      <c r="I234" s="7"/>
      <c r="J234" s="7" t="s">
        <v>187</v>
      </c>
      <c r="K234" s="85"/>
      <c r="L234" s="86">
        <v>-6</v>
      </c>
      <c r="M234" s="122">
        <v>-4344.12</v>
      </c>
      <c r="N234" s="88" t="s">
        <v>325</v>
      </c>
      <c r="O234" s="88" t="str">
        <f>VLOOKUP(доп_часы[[#This Row],[классификатор]],Помочни!H:I,2,0)</f>
        <v>АХО</v>
      </c>
      <c r="P234" s="125">
        <f t="shared" si="21"/>
        <v>-1.2470484960117101E-5</v>
      </c>
      <c r="Q234" s="126">
        <f t="shared" si="22"/>
        <v>-8.546439393103095E-6</v>
      </c>
      <c r="R234" s="127">
        <f t="shared" si="23"/>
        <v>-8.1901311649506061E-6</v>
      </c>
      <c r="S234" s="143" t="s">
        <v>368</v>
      </c>
      <c r="T234" s="143" t="s">
        <v>368</v>
      </c>
      <c r="U234" s="89"/>
      <c r="V234" s="89" t="str">
        <f>IF(
    доп_часы[[#This Row],[опимс укр]]="",
    IF(
        IFERROR(
            MATCH(SUBSTITUTE(доп_часы[[#This Row],[классификатор]],",","."),классификатор,0),
            0
        ),
        LOWER(TRIM(доп_часы[[#This Row],[проект]])) &amp; "_" &amp; "9999",
        LOWER(TRIM(доп_часы[[#This Row],[проект]])) &amp; "_" &amp; "9998"
    ),
    LOWER(TRIM(доп_часы[[#This Row],[проект]])) &amp; "_" &amp; LOWER(TRIM(доп_часы[[#This Row],[опимс укр]]))
)</f>
        <v>кс-7 сивакинская_9998</v>
      </c>
      <c r="W234" s="98" t="e">
        <f>VLOOKUP(доп_часы[[#This Row],[опимс укр]],Помочни!J:K,2,0)</f>
        <v>#N/A</v>
      </c>
      <c r="X234" s="88" t="s">
        <v>350</v>
      </c>
      <c r="Y234" s="88" t="s">
        <v>351</v>
      </c>
      <c r="Z234" s="88"/>
      <c r="AA234" s="91"/>
    </row>
    <row r="235" spans="1:27">
      <c r="A235" s="82">
        <v>44501</v>
      </c>
      <c r="B235" s="84" t="str">
        <f t="shared" si="18"/>
        <v>КС-7 Сивакинская</v>
      </c>
      <c r="C235" s="84" t="s">
        <v>117</v>
      </c>
      <c r="D235" s="83" t="s">
        <v>117</v>
      </c>
      <c r="E235" s="83" t="str">
        <f t="shared" si="20"/>
        <v>велесстрой-монтаж</v>
      </c>
      <c r="F235" s="89" t="s">
        <v>17</v>
      </c>
      <c r="G235" s="84" t="s">
        <v>225</v>
      </c>
      <c r="H235" s="84"/>
      <c r="I235" s="7"/>
      <c r="J235" s="7" t="s">
        <v>187</v>
      </c>
      <c r="K235" s="85"/>
      <c r="L235" s="86">
        <v>-10</v>
      </c>
      <c r="M235" s="122">
        <v>-7240.2000000000007</v>
      </c>
      <c r="N235" s="88" t="s">
        <v>325</v>
      </c>
      <c r="O235" s="88" t="str">
        <f>VLOOKUP(доп_часы[[#This Row],[классификатор]],Помочни!H:I,2,0)</f>
        <v>АХО</v>
      </c>
      <c r="P235" s="125">
        <f t="shared" si="21"/>
        <v>-2.0784141600195168E-5</v>
      </c>
      <c r="Q235" s="126">
        <f t="shared" si="22"/>
        <v>-1.4244065655171825E-5</v>
      </c>
      <c r="R235" s="127">
        <f t="shared" si="23"/>
        <v>-1.3650218608251011E-5</v>
      </c>
      <c r="S235" s="143" t="s">
        <v>368</v>
      </c>
      <c r="T235" s="143" t="s">
        <v>368</v>
      </c>
      <c r="U235" s="89"/>
      <c r="V235" s="89" t="str">
        <f>IF(
    доп_часы[[#This Row],[опимс укр]]="",
    IF(
        IFERROR(
            MATCH(SUBSTITUTE(доп_часы[[#This Row],[классификатор]],",","."),классификатор,0),
            0
        ),
        LOWER(TRIM(доп_часы[[#This Row],[проект]])) &amp; "_" &amp; "9999",
        LOWER(TRIM(доп_часы[[#This Row],[проект]])) &amp; "_" &amp; "9998"
    ),
    LOWER(TRIM(доп_часы[[#This Row],[проект]])) &amp; "_" &amp; LOWER(TRIM(доп_часы[[#This Row],[опимс укр]]))
)</f>
        <v>кс-7 сивакинская_9998</v>
      </c>
      <c r="W235" s="98" t="e">
        <f>VLOOKUP(доп_часы[[#This Row],[опимс укр]],Помочни!J:K,2,0)</f>
        <v>#N/A</v>
      </c>
      <c r="X235" s="88" t="s">
        <v>350</v>
      </c>
      <c r="Y235" s="88" t="s">
        <v>351</v>
      </c>
      <c r="Z235" s="88"/>
      <c r="AA235" s="91"/>
    </row>
    <row r="236" spans="1:27">
      <c r="A236" s="82">
        <v>44501</v>
      </c>
      <c r="B236" s="84" t="str">
        <f t="shared" si="18"/>
        <v>КС-7 Сивакинская</v>
      </c>
      <c r="C236" s="84" t="s">
        <v>117</v>
      </c>
      <c r="D236" s="83" t="s">
        <v>117</v>
      </c>
      <c r="E236" s="83" t="str">
        <f t="shared" si="20"/>
        <v>велесстрой-монтаж</v>
      </c>
      <c r="F236" s="89" t="s">
        <v>0</v>
      </c>
      <c r="G236" s="84" t="s">
        <v>258</v>
      </c>
      <c r="H236" s="84"/>
      <c r="I236" s="7"/>
      <c r="J236" s="7" t="s">
        <v>187</v>
      </c>
      <c r="K236" s="85"/>
      <c r="L236" s="86">
        <v>-112</v>
      </c>
      <c r="M236" s="122">
        <v>-81090.239999999991</v>
      </c>
      <c r="N236" s="88" t="s">
        <v>325</v>
      </c>
      <c r="O236" s="88" t="str">
        <f>VLOOKUP(доп_часы[[#This Row],[классификатор]],Помочни!H:I,2,0)</f>
        <v>Сопутствующие работы (в т.ч. работы до согласования сборника нормативов 2020)</v>
      </c>
      <c r="P236" s="125">
        <f t="shared" si="21"/>
        <v>-2.327823859221859E-4</v>
      </c>
      <c r="Q236" s="126">
        <f t="shared" si="22"/>
        <v>-1.5953353533792444E-4</v>
      </c>
      <c r="R236" s="127">
        <f t="shared" si="23"/>
        <v>-1.5288244841241133E-4</v>
      </c>
      <c r="S236" s="143" t="s">
        <v>367</v>
      </c>
      <c r="T236" s="143" t="s">
        <v>367</v>
      </c>
      <c r="U236" s="97">
        <v>2</v>
      </c>
      <c r="V236" s="89" t="str">
        <f>IF(
    доп_часы[[#This Row],[опимс укр]]="",
    IF(
        IFERROR(
            MATCH(SUBSTITUTE(доп_часы[[#This Row],[классификатор]],",","."),классификатор,0),
            0
        ),
        LOWER(TRIM(доп_часы[[#This Row],[проект]])) &amp; "_" &amp; "9999",
        LOWER(TRIM(доп_часы[[#This Row],[проект]])) &amp; "_" &amp; "9998"
    ),
    LOWER(TRIM(доп_часы[[#This Row],[проект]])) &amp; "_" &amp; LOWER(TRIM(доп_часы[[#This Row],[опимс укр]]))
)</f>
        <v>кс-7 сивакинская_2</v>
      </c>
      <c r="W236" s="98" t="str">
        <f>VLOOKUP(доп_часы[[#This Row],[опимс укр]],Помочни!J:K,2,0)</f>
        <v>ВЗиС</v>
      </c>
      <c r="X236" s="88"/>
      <c r="Y236" s="88"/>
      <c r="Z236" s="88"/>
      <c r="AA236" s="91"/>
    </row>
    <row r="237" spans="1:27">
      <c r="A237" s="82">
        <v>44501</v>
      </c>
      <c r="B237" s="84" t="str">
        <f t="shared" si="18"/>
        <v>КС-7 Сивакинская</v>
      </c>
      <c r="C237" s="84" t="s">
        <v>117</v>
      </c>
      <c r="D237" s="83" t="s">
        <v>117</v>
      </c>
      <c r="E237" s="83" t="str">
        <f t="shared" si="20"/>
        <v>велесстрой-монтаж</v>
      </c>
      <c r="F237" s="89" t="s">
        <v>0</v>
      </c>
      <c r="G237" s="84" t="s">
        <v>259</v>
      </c>
      <c r="H237" s="84"/>
      <c r="I237" s="7"/>
      <c r="J237" s="7" t="s">
        <v>187</v>
      </c>
      <c r="K237" s="85"/>
      <c r="L237" s="86">
        <v>-114</v>
      </c>
      <c r="M237" s="122">
        <v>-82538.28</v>
      </c>
      <c r="N237" s="88" t="s">
        <v>325</v>
      </c>
      <c r="O237" s="88" t="str">
        <f>VLOOKUP(доп_часы[[#This Row],[классификатор]],Помочни!H:I,2,0)</f>
        <v>Сопутствующие работы (в т.ч. работы до согласования сборника нормативов 2020)</v>
      </c>
      <c r="P237" s="125">
        <f t="shared" si="21"/>
        <v>-2.3693921424222493E-4</v>
      </c>
      <c r="Q237" s="126">
        <f t="shared" si="22"/>
        <v>-1.623823484689588E-4</v>
      </c>
      <c r="R237" s="127">
        <f t="shared" si="23"/>
        <v>-1.5561249213406152E-4</v>
      </c>
      <c r="S237" s="143" t="s">
        <v>367</v>
      </c>
      <c r="T237" s="143" t="s">
        <v>367</v>
      </c>
      <c r="U237" s="97">
        <v>2</v>
      </c>
      <c r="V237" s="89" t="str">
        <f>IF(
    доп_часы[[#This Row],[опимс укр]]="",
    IF(
        IFERROR(
            MATCH(SUBSTITUTE(доп_часы[[#This Row],[классификатор]],",","."),классификатор,0),
            0
        ),
        LOWER(TRIM(доп_часы[[#This Row],[проект]])) &amp; "_" &amp; "9999",
        LOWER(TRIM(доп_часы[[#This Row],[проект]])) &amp; "_" &amp; "9998"
    ),
    LOWER(TRIM(доп_часы[[#This Row],[проект]])) &amp; "_" &amp; LOWER(TRIM(доп_часы[[#This Row],[опимс укр]]))
)</f>
        <v>кс-7 сивакинская_2</v>
      </c>
      <c r="W237" s="98" t="str">
        <f>VLOOKUP(доп_часы[[#This Row],[опимс укр]],Помочни!J:K,2,0)</f>
        <v>ВЗиС</v>
      </c>
      <c r="X237" s="88"/>
      <c r="Y237" s="88"/>
      <c r="Z237" s="88"/>
      <c r="AA237" s="91"/>
    </row>
    <row r="238" spans="1:27">
      <c r="A238" s="82">
        <v>44501</v>
      </c>
      <c r="B238" s="84" t="str">
        <f t="shared" si="18"/>
        <v>КС-7 Сивакинская</v>
      </c>
      <c r="C238" s="84" t="s">
        <v>117</v>
      </c>
      <c r="D238" s="83" t="s">
        <v>117</v>
      </c>
      <c r="E238" s="83" t="str">
        <f t="shared" si="20"/>
        <v>велесстрой-монтаж</v>
      </c>
      <c r="F238" s="89" t="s">
        <v>16</v>
      </c>
      <c r="G238" s="84" t="s">
        <v>237</v>
      </c>
      <c r="H238" s="84"/>
      <c r="I238" s="7"/>
      <c r="J238" s="7" t="s">
        <v>187</v>
      </c>
      <c r="K238" s="85"/>
      <c r="L238" s="86">
        <v>-22</v>
      </c>
      <c r="M238" s="122">
        <v>-15928.439999999999</v>
      </c>
      <c r="N238" s="88" t="s">
        <v>325</v>
      </c>
      <c r="O238" s="88" t="str">
        <f>VLOOKUP(доп_часы[[#This Row],[классификатор]],Помочни!H:I,2,0)</f>
        <v>Склад</v>
      </c>
      <c r="P238" s="125">
        <f t="shared" si="21"/>
        <v>-4.5725111520429373E-5</v>
      </c>
      <c r="Q238" s="126">
        <f t="shared" si="22"/>
        <v>-3.1336944441378015E-5</v>
      </c>
      <c r="R238" s="127">
        <f t="shared" si="23"/>
        <v>-3.0030480938152224E-5</v>
      </c>
      <c r="S238" s="143" t="s">
        <v>371</v>
      </c>
      <c r="T238" s="143" t="s">
        <v>371</v>
      </c>
      <c r="U238" s="89"/>
      <c r="V238" s="89" t="str">
        <f>IF(
    доп_часы[[#This Row],[опимс укр]]="",
    IF(
        IFERROR(
            MATCH(SUBSTITUTE(доп_часы[[#This Row],[классификатор]],",","."),классификатор,0),
            0
        ),
        LOWER(TRIM(доп_часы[[#This Row],[проект]])) &amp; "_" &amp; "9999",
        LOWER(TRIM(доп_часы[[#This Row],[проект]])) &amp; "_" &amp; "9998"
    ),
    LOWER(TRIM(доп_часы[[#This Row],[проект]])) &amp; "_" &amp; LOWER(TRIM(доп_часы[[#This Row],[опимс укр]]))
)</f>
        <v>кс-7 сивакинская_9998</v>
      </c>
      <c r="W238" s="98" t="e">
        <f>VLOOKUP(доп_часы[[#This Row],[опимс укр]],Помочни!J:K,2,0)</f>
        <v>#N/A</v>
      </c>
      <c r="X238" s="88" t="s">
        <v>350</v>
      </c>
      <c r="Y238" s="88" t="s">
        <v>351</v>
      </c>
      <c r="Z238" s="88"/>
      <c r="AA238" s="91"/>
    </row>
    <row r="239" spans="1:27">
      <c r="A239" s="82">
        <v>44501</v>
      </c>
      <c r="B239" s="84" t="str">
        <f t="shared" si="18"/>
        <v>КС-7 Сивакинская</v>
      </c>
      <c r="C239" s="84" t="s">
        <v>117</v>
      </c>
      <c r="D239" s="83" t="s">
        <v>117</v>
      </c>
      <c r="E239" s="83" t="str">
        <f t="shared" si="20"/>
        <v>велесстрой-монтаж</v>
      </c>
      <c r="F239" s="89" t="s">
        <v>16</v>
      </c>
      <c r="G239" s="84" t="s">
        <v>208</v>
      </c>
      <c r="H239" s="84"/>
      <c r="I239" s="7"/>
      <c r="J239" s="7" t="s">
        <v>187</v>
      </c>
      <c r="K239" s="85"/>
      <c r="L239" s="86">
        <v>-46</v>
      </c>
      <c r="M239" s="122">
        <v>-33304.92</v>
      </c>
      <c r="N239" s="88" t="s">
        <v>325</v>
      </c>
      <c r="O239" s="88" t="str">
        <f>VLOOKUP(доп_часы[[#This Row],[классификатор]],Помочни!H:I,2,0)</f>
        <v>Склад</v>
      </c>
      <c r="P239" s="125">
        <f t="shared" si="21"/>
        <v>-9.5607051360897775E-5</v>
      </c>
      <c r="Q239" s="126">
        <f t="shared" si="22"/>
        <v>-6.5522702013790388E-5</v>
      </c>
      <c r="R239" s="127">
        <f t="shared" si="23"/>
        <v>-6.2791005597954652E-5</v>
      </c>
      <c r="S239" s="143" t="s">
        <v>371</v>
      </c>
      <c r="T239" s="143" t="s">
        <v>371</v>
      </c>
      <c r="U239" s="89"/>
      <c r="V239" s="89" t="str">
        <f>IF(
    доп_часы[[#This Row],[опимс укр]]="",
    IF(
        IFERROR(
            MATCH(SUBSTITUTE(доп_часы[[#This Row],[классификатор]],",","."),классификатор,0),
            0
        ),
        LOWER(TRIM(доп_часы[[#This Row],[проект]])) &amp; "_" &amp; "9999",
        LOWER(TRIM(доп_часы[[#This Row],[проект]])) &amp; "_" &amp; "9998"
    ),
    LOWER(TRIM(доп_часы[[#This Row],[проект]])) &amp; "_" &amp; LOWER(TRIM(доп_часы[[#This Row],[опимс укр]]))
)</f>
        <v>кс-7 сивакинская_9998</v>
      </c>
      <c r="W239" s="98" t="e">
        <f>VLOOKUP(доп_часы[[#This Row],[опимс укр]],Помочни!J:K,2,0)</f>
        <v>#N/A</v>
      </c>
      <c r="X239" s="88" t="s">
        <v>350</v>
      </c>
      <c r="Y239" s="88" t="s">
        <v>351</v>
      </c>
      <c r="Z239" s="88"/>
      <c r="AA239" s="91"/>
    </row>
    <row r="240" spans="1:27">
      <c r="A240" s="82">
        <v>44501</v>
      </c>
      <c r="B240" s="84" t="str">
        <f t="shared" si="18"/>
        <v>КС-7 Сивакинская</v>
      </c>
      <c r="C240" s="84" t="s">
        <v>117</v>
      </c>
      <c r="D240" s="83" t="s">
        <v>117</v>
      </c>
      <c r="E240" s="83" t="str">
        <f t="shared" si="20"/>
        <v>велесстрой-монтаж</v>
      </c>
      <c r="F240" s="89" t="s">
        <v>17</v>
      </c>
      <c r="G240" s="84" t="s">
        <v>238</v>
      </c>
      <c r="H240" s="84"/>
      <c r="I240" s="7"/>
      <c r="J240" s="7" t="s">
        <v>226</v>
      </c>
      <c r="K240" s="85"/>
      <c r="L240" s="86">
        <v>-94</v>
      </c>
      <c r="M240" s="122">
        <v>-55957.26</v>
      </c>
      <c r="N240" s="88" t="s">
        <v>325</v>
      </c>
      <c r="O240" s="88" t="str">
        <f>VLOOKUP(доп_часы[[#This Row],[классификатор]],Помочни!H:I,2,0)</f>
        <v>АХО</v>
      </c>
      <c r="P240" s="125">
        <f t="shared" si="21"/>
        <v>-1.9537093104183458E-4</v>
      </c>
      <c r="Q240" s="126">
        <f t="shared" si="22"/>
        <v>-1.3389421715861516E-4</v>
      </c>
      <c r="R240" s="127">
        <f t="shared" si="23"/>
        <v>-1.2831205491755951E-4</v>
      </c>
      <c r="S240" s="143" t="s">
        <v>368</v>
      </c>
      <c r="T240" s="143" t="s">
        <v>368</v>
      </c>
      <c r="U240" s="89"/>
      <c r="V240" s="89" t="str">
        <f>IF(
    доп_часы[[#This Row],[опимс укр]]="",
    IF(
        IFERROR(
            MATCH(SUBSTITUTE(доп_часы[[#This Row],[классификатор]],",","."),классификатор,0),
            0
        ),
        LOWER(TRIM(доп_часы[[#This Row],[проект]])) &amp; "_" &amp; "9999",
        LOWER(TRIM(доп_часы[[#This Row],[проект]])) &amp; "_" &amp; "9998"
    ),
    LOWER(TRIM(доп_часы[[#This Row],[проект]])) &amp; "_" &amp; LOWER(TRIM(доп_часы[[#This Row],[опимс укр]]))
)</f>
        <v>кс-7 сивакинская_9998</v>
      </c>
      <c r="W240" s="98" t="e">
        <f>VLOOKUP(доп_часы[[#This Row],[опимс укр]],Помочни!J:K,2,0)</f>
        <v>#N/A</v>
      </c>
      <c r="X240" s="88" t="s">
        <v>350</v>
      </c>
      <c r="Y240" s="88" t="s">
        <v>351</v>
      </c>
      <c r="Z240" s="88"/>
      <c r="AA240" s="91"/>
    </row>
    <row r="241" spans="1:27">
      <c r="A241" s="82">
        <v>44501</v>
      </c>
      <c r="B241" s="84" t="str">
        <f t="shared" si="18"/>
        <v>КС-7 Сивакинская</v>
      </c>
      <c r="C241" s="84" t="s">
        <v>117</v>
      </c>
      <c r="D241" s="83" t="s">
        <v>117</v>
      </c>
      <c r="E241" s="83" t="str">
        <f t="shared" si="20"/>
        <v>велесстрой-монтаж</v>
      </c>
      <c r="F241" s="89" t="s">
        <v>17</v>
      </c>
      <c r="G241" s="84" t="s">
        <v>224</v>
      </c>
      <c r="H241" s="84"/>
      <c r="I241" s="7"/>
      <c r="J241" s="7" t="s">
        <v>226</v>
      </c>
      <c r="K241" s="85"/>
      <c r="L241" s="86">
        <v>-78</v>
      </c>
      <c r="M241" s="122">
        <v>-46432.62</v>
      </c>
      <c r="N241" s="88" t="s">
        <v>325</v>
      </c>
      <c r="O241" s="88" t="str">
        <f>VLOOKUP(доп_часы[[#This Row],[классификатор]],Помочни!H:I,2,0)</f>
        <v>АХО</v>
      </c>
      <c r="P241" s="125">
        <f t="shared" si="21"/>
        <v>-1.6211630448152232E-4</v>
      </c>
      <c r="Q241" s="126">
        <f t="shared" si="22"/>
        <v>-1.1110371211034023E-4</v>
      </c>
      <c r="R241" s="127">
        <f t="shared" si="23"/>
        <v>-1.0647170514435789E-4</v>
      </c>
      <c r="S241" s="143" t="s">
        <v>368</v>
      </c>
      <c r="T241" s="143" t="s">
        <v>368</v>
      </c>
      <c r="U241" s="89"/>
      <c r="V241" s="89" t="str">
        <f>IF(
    доп_часы[[#This Row],[опимс укр]]="",
    IF(
        IFERROR(
            MATCH(SUBSTITUTE(доп_часы[[#This Row],[классификатор]],",","."),классификатор,0),
            0
        ),
        LOWER(TRIM(доп_часы[[#This Row],[проект]])) &amp; "_" &amp; "9999",
        LOWER(TRIM(доп_часы[[#This Row],[проект]])) &amp; "_" &amp; "9998"
    ),
    LOWER(TRIM(доп_часы[[#This Row],[проект]])) &amp; "_" &amp; LOWER(TRIM(доп_часы[[#This Row],[опимс укр]]))
)</f>
        <v>кс-7 сивакинская_9998</v>
      </c>
      <c r="W241" s="98" t="e">
        <f>VLOOKUP(доп_часы[[#This Row],[опимс укр]],Помочни!J:K,2,0)</f>
        <v>#N/A</v>
      </c>
      <c r="X241" s="88" t="s">
        <v>350</v>
      </c>
      <c r="Y241" s="88" t="s">
        <v>351</v>
      </c>
      <c r="Z241" s="88"/>
      <c r="AA241" s="91"/>
    </row>
    <row r="242" spans="1:27">
      <c r="A242" s="82">
        <v>44501</v>
      </c>
      <c r="B242" s="84" t="str">
        <f t="shared" si="18"/>
        <v>КС-7 Сивакинская</v>
      </c>
      <c r="C242" s="84" t="s">
        <v>117</v>
      </c>
      <c r="D242" s="83" t="s">
        <v>117</v>
      </c>
      <c r="E242" s="83" t="str">
        <f t="shared" si="20"/>
        <v>велесстрой-монтаж</v>
      </c>
      <c r="F242" s="89" t="s">
        <v>17</v>
      </c>
      <c r="G242" s="84" t="s">
        <v>239</v>
      </c>
      <c r="H242" s="84"/>
      <c r="I242" s="7"/>
      <c r="J242" s="7" t="s">
        <v>187</v>
      </c>
      <c r="K242" s="85"/>
      <c r="L242" s="86">
        <v>-16</v>
      </c>
      <c r="M242" s="122">
        <v>-11584.32</v>
      </c>
      <c r="N242" s="88" t="s">
        <v>325</v>
      </c>
      <c r="O242" s="88" t="str">
        <f>VLOOKUP(доп_часы[[#This Row],[классификатор]],Помочни!H:I,2,0)</f>
        <v>АХО</v>
      </c>
      <c r="P242" s="125">
        <f t="shared" si="21"/>
        <v>-3.325462656031227E-5</v>
      </c>
      <c r="Q242" s="126">
        <f t="shared" si="22"/>
        <v>-2.279050504827492E-5</v>
      </c>
      <c r="R242" s="127">
        <f t="shared" si="23"/>
        <v>-2.1840349773201618E-5</v>
      </c>
      <c r="S242" s="143" t="s">
        <v>368</v>
      </c>
      <c r="T242" s="143" t="s">
        <v>368</v>
      </c>
      <c r="U242" s="89"/>
      <c r="V242" s="89" t="str">
        <f>IF(
    доп_часы[[#This Row],[опимс укр]]="",
    IF(
        IFERROR(
            MATCH(SUBSTITUTE(доп_часы[[#This Row],[классификатор]],",","."),классификатор,0),
            0
        ),
        LOWER(TRIM(доп_часы[[#This Row],[проект]])) &amp; "_" &amp; "9999",
        LOWER(TRIM(доп_часы[[#This Row],[проект]])) &amp; "_" &amp; "9998"
    ),
    LOWER(TRIM(доп_часы[[#This Row],[проект]])) &amp; "_" &amp; LOWER(TRIM(доп_часы[[#This Row],[опимс укр]]))
)</f>
        <v>кс-7 сивакинская_9998</v>
      </c>
      <c r="W242" s="98" t="e">
        <f>VLOOKUP(доп_часы[[#This Row],[опимс укр]],Помочни!J:K,2,0)</f>
        <v>#N/A</v>
      </c>
      <c r="X242" s="88" t="s">
        <v>350</v>
      </c>
      <c r="Y242" s="88" t="s">
        <v>351</v>
      </c>
      <c r="Z242" s="88"/>
      <c r="AA242" s="91"/>
    </row>
    <row r="243" spans="1:27">
      <c r="A243" s="82">
        <v>44501</v>
      </c>
      <c r="B243" s="84" t="str">
        <f t="shared" si="18"/>
        <v>КС-7 Сивакинская</v>
      </c>
      <c r="C243" s="84" t="s">
        <v>117</v>
      </c>
      <c r="D243" s="83" t="s">
        <v>117</v>
      </c>
      <c r="E243" s="83" t="str">
        <f t="shared" si="20"/>
        <v>велесстрой-монтаж</v>
      </c>
      <c r="F243" s="89" t="s">
        <v>17</v>
      </c>
      <c r="G243" s="84" t="s">
        <v>240</v>
      </c>
      <c r="H243" s="84"/>
      <c r="I243" s="7"/>
      <c r="J243" s="7" t="s">
        <v>187</v>
      </c>
      <c r="K243" s="85"/>
      <c r="L243" s="86">
        <v>-17</v>
      </c>
      <c r="M243" s="122">
        <v>-12308.34</v>
      </c>
      <c r="N243" s="88" t="s">
        <v>325</v>
      </c>
      <c r="O243" s="88" t="str">
        <f>VLOOKUP(доп_часы[[#This Row],[классификатор]],Помочни!H:I,2,0)</f>
        <v>АХО</v>
      </c>
      <c r="P243" s="125">
        <f t="shared" si="21"/>
        <v>-3.5333040720331785E-5</v>
      </c>
      <c r="Q243" s="126">
        <f t="shared" si="22"/>
        <v>-2.4214911613792103E-5</v>
      </c>
      <c r="R243" s="127">
        <f t="shared" si="23"/>
        <v>-2.320537163402672E-5</v>
      </c>
      <c r="S243" s="143" t="s">
        <v>368</v>
      </c>
      <c r="T243" s="143" t="s">
        <v>368</v>
      </c>
      <c r="U243" s="89"/>
      <c r="V243" s="89" t="str">
        <f>IF(
    доп_часы[[#This Row],[опимс укр]]="",
    IF(
        IFERROR(
            MATCH(SUBSTITUTE(доп_часы[[#This Row],[классификатор]],",","."),классификатор,0),
            0
        ),
        LOWER(TRIM(доп_часы[[#This Row],[проект]])) &amp; "_" &amp; "9999",
        LOWER(TRIM(доп_часы[[#This Row],[проект]])) &amp; "_" &amp; "9998"
    ),
    LOWER(TRIM(доп_часы[[#This Row],[проект]])) &amp; "_" &amp; LOWER(TRIM(доп_часы[[#This Row],[опимс укр]]))
)</f>
        <v>кс-7 сивакинская_9998</v>
      </c>
      <c r="W243" s="98" t="e">
        <f>VLOOKUP(доп_часы[[#This Row],[опимс укр]],Помочни!J:K,2,0)</f>
        <v>#N/A</v>
      </c>
      <c r="X243" s="88" t="s">
        <v>350</v>
      </c>
      <c r="Y243" s="88" t="s">
        <v>351</v>
      </c>
      <c r="Z243" s="88"/>
      <c r="AA243" s="91"/>
    </row>
    <row r="244" spans="1:27">
      <c r="A244" s="82">
        <v>44501</v>
      </c>
      <c r="B244" s="84" t="str">
        <f t="shared" si="18"/>
        <v>КС-7 Сивакинская</v>
      </c>
      <c r="C244" s="84" t="s">
        <v>117</v>
      </c>
      <c r="D244" s="83" t="s">
        <v>117</v>
      </c>
      <c r="E244" s="83" t="str">
        <f t="shared" si="20"/>
        <v>велесстрой-монтаж</v>
      </c>
      <c r="F244" s="89" t="s">
        <v>17</v>
      </c>
      <c r="G244" s="84" t="s">
        <v>209</v>
      </c>
      <c r="H244" s="84"/>
      <c r="I244" s="7"/>
      <c r="J244" s="7" t="s">
        <v>187</v>
      </c>
      <c r="K244" s="85"/>
      <c r="L244" s="86">
        <v>-4</v>
      </c>
      <c r="M244" s="122">
        <v>-2896.08</v>
      </c>
      <c r="N244" s="88" t="s">
        <v>325</v>
      </c>
      <c r="O244" s="88" t="str">
        <f>VLOOKUP(доп_часы[[#This Row],[классификатор]],Помочни!H:I,2,0)</f>
        <v>АХО</v>
      </c>
      <c r="P244" s="125">
        <f t="shared" si="21"/>
        <v>-8.3136566400780676E-6</v>
      </c>
      <c r="Q244" s="126">
        <f t="shared" si="22"/>
        <v>-5.69762626206873E-6</v>
      </c>
      <c r="R244" s="127">
        <f t="shared" si="23"/>
        <v>-5.4600874433004044E-6</v>
      </c>
      <c r="S244" s="143" t="s">
        <v>368</v>
      </c>
      <c r="T244" s="143" t="s">
        <v>368</v>
      </c>
      <c r="U244" s="89"/>
      <c r="V244" s="89" t="str">
        <f>IF(
    доп_часы[[#This Row],[опимс укр]]="",
    IF(
        IFERROR(
            MATCH(SUBSTITUTE(доп_часы[[#This Row],[классификатор]],",","."),классификатор,0),
            0
        ),
        LOWER(TRIM(доп_часы[[#This Row],[проект]])) &amp; "_" &amp; "9999",
        LOWER(TRIM(доп_часы[[#This Row],[проект]])) &amp; "_" &amp; "9998"
    ),
    LOWER(TRIM(доп_часы[[#This Row],[проект]])) &amp; "_" &amp; LOWER(TRIM(доп_часы[[#This Row],[опимс укр]]))
)</f>
        <v>кс-7 сивакинская_9998</v>
      </c>
      <c r="W244" s="98" t="e">
        <f>VLOOKUP(доп_часы[[#This Row],[опимс укр]],Помочни!J:K,2,0)</f>
        <v>#N/A</v>
      </c>
      <c r="X244" s="88" t="s">
        <v>350</v>
      </c>
      <c r="Y244" s="88" t="s">
        <v>351</v>
      </c>
      <c r="Z244" s="88"/>
      <c r="AA244" s="91"/>
    </row>
    <row r="245" spans="1:27">
      <c r="A245" s="82">
        <v>44501</v>
      </c>
      <c r="B245" s="84" t="str">
        <f t="shared" si="18"/>
        <v>КС-7 Сивакинская</v>
      </c>
      <c r="C245" s="84" t="s">
        <v>117</v>
      </c>
      <c r="D245" s="83" t="s">
        <v>117</v>
      </c>
      <c r="E245" s="83" t="str">
        <f t="shared" si="20"/>
        <v>велесстрой-монтаж</v>
      </c>
      <c r="F245" s="89" t="s">
        <v>17</v>
      </c>
      <c r="G245" s="84" t="s">
        <v>241</v>
      </c>
      <c r="H245" s="84"/>
      <c r="I245" s="7"/>
      <c r="J245" s="7" t="s">
        <v>187</v>
      </c>
      <c r="K245" s="85"/>
      <c r="L245" s="86">
        <v>-3</v>
      </c>
      <c r="M245" s="122">
        <v>-2172.06</v>
      </c>
      <c r="N245" s="88" t="s">
        <v>325</v>
      </c>
      <c r="O245" s="88" t="str">
        <f>VLOOKUP(доп_часы[[#This Row],[классификатор]],Помочни!H:I,2,0)</f>
        <v>АХО</v>
      </c>
      <c r="P245" s="125">
        <f t="shared" si="21"/>
        <v>-6.2352424800585503E-6</v>
      </c>
      <c r="Q245" s="126">
        <f t="shared" si="22"/>
        <v>-4.2732196965515475E-6</v>
      </c>
      <c r="R245" s="127">
        <f t="shared" si="23"/>
        <v>-4.0950655824753031E-6</v>
      </c>
      <c r="S245" s="143" t="s">
        <v>368</v>
      </c>
      <c r="T245" s="143" t="s">
        <v>368</v>
      </c>
      <c r="U245" s="89"/>
      <c r="V245" s="89" t="str">
        <f>IF(
    доп_часы[[#This Row],[опимс укр]]="",
    IF(
        IFERROR(
            MATCH(SUBSTITUTE(доп_часы[[#This Row],[классификатор]],",","."),классификатор,0),
            0
        ),
        LOWER(TRIM(доп_часы[[#This Row],[проект]])) &amp; "_" &amp; "9999",
        LOWER(TRIM(доп_часы[[#This Row],[проект]])) &amp; "_" &amp; "9998"
    ),
    LOWER(TRIM(доп_часы[[#This Row],[проект]])) &amp; "_" &amp; LOWER(TRIM(доп_часы[[#This Row],[опимс укр]]))
)</f>
        <v>кс-7 сивакинская_9998</v>
      </c>
      <c r="W245" s="98" t="e">
        <f>VLOOKUP(доп_часы[[#This Row],[опимс укр]],Помочни!J:K,2,0)</f>
        <v>#N/A</v>
      </c>
      <c r="X245" s="88" t="s">
        <v>350</v>
      </c>
      <c r="Y245" s="88" t="s">
        <v>351</v>
      </c>
      <c r="Z245" s="88"/>
      <c r="AA245" s="91"/>
    </row>
    <row r="246" spans="1:27">
      <c r="A246" s="82">
        <v>44501</v>
      </c>
      <c r="B246" s="84" t="str">
        <f t="shared" si="18"/>
        <v>КС-7 Сивакинская</v>
      </c>
      <c r="C246" s="84" t="s">
        <v>117</v>
      </c>
      <c r="D246" s="83" t="s">
        <v>117</v>
      </c>
      <c r="E246" s="83" t="str">
        <f t="shared" si="20"/>
        <v>велесстрой-монтаж</v>
      </c>
      <c r="F246" s="89" t="s">
        <v>17</v>
      </c>
      <c r="G246" s="84" t="s">
        <v>242</v>
      </c>
      <c r="H246" s="84"/>
      <c r="I246" s="7"/>
      <c r="J246" s="7" t="s">
        <v>187</v>
      </c>
      <c r="K246" s="85"/>
      <c r="L246" s="86">
        <v>-3</v>
      </c>
      <c r="M246" s="122">
        <v>-2172.06</v>
      </c>
      <c r="N246" s="88" t="s">
        <v>325</v>
      </c>
      <c r="O246" s="88" t="str">
        <f>VLOOKUP(доп_часы[[#This Row],[классификатор]],Помочни!H:I,2,0)</f>
        <v>АХО</v>
      </c>
      <c r="P246" s="125">
        <f t="shared" si="21"/>
        <v>-6.2352424800585503E-6</v>
      </c>
      <c r="Q246" s="126">
        <f t="shared" si="22"/>
        <v>-4.2732196965515475E-6</v>
      </c>
      <c r="R246" s="127">
        <f t="shared" si="23"/>
        <v>-4.0950655824753031E-6</v>
      </c>
      <c r="S246" s="143" t="s">
        <v>368</v>
      </c>
      <c r="T246" s="143" t="s">
        <v>368</v>
      </c>
      <c r="U246" s="89"/>
      <c r="V246" s="89" t="str">
        <f>IF(
    доп_часы[[#This Row],[опимс укр]]="",
    IF(
        IFERROR(
            MATCH(SUBSTITUTE(доп_часы[[#This Row],[классификатор]],",","."),классификатор,0),
            0
        ),
        LOWER(TRIM(доп_часы[[#This Row],[проект]])) &amp; "_" &amp; "9999",
        LOWER(TRIM(доп_часы[[#This Row],[проект]])) &amp; "_" &amp; "9998"
    ),
    LOWER(TRIM(доп_часы[[#This Row],[проект]])) &amp; "_" &amp; LOWER(TRIM(доп_часы[[#This Row],[опимс укр]]))
)</f>
        <v>кс-7 сивакинская_9998</v>
      </c>
      <c r="W246" s="98" t="e">
        <f>VLOOKUP(доп_часы[[#This Row],[опимс укр]],Помочни!J:K,2,0)</f>
        <v>#N/A</v>
      </c>
      <c r="X246" s="88" t="s">
        <v>350</v>
      </c>
      <c r="Y246" s="88" t="s">
        <v>351</v>
      </c>
      <c r="Z246" s="88"/>
      <c r="AA246" s="91"/>
    </row>
    <row r="247" spans="1:27">
      <c r="A247" s="82">
        <v>44501</v>
      </c>
      <c r="B247" s="84" t="str">
        <f t="shared" si="18"/>
        <v>КС-7 Сивакинская</v>
      </c>
      <c r="C247" s="84" t="s">
        <v>117</v>
      </c>
      <c r="D247" s="83" t="s">
        <v>117</v>
      </c>
      <c r="E247" s="83" t="str">
        <f t="shared" si="20"/>
        <v>велесстрой-монтаж</v>
      </c>
      <c r="F247" s="89" t="s">
        <v>17</v>
      </c>
      <c r="G247" s="84" t="s">
        <v>243</v>
      </c>
      <c r="H247" s="84"/>
      <c r="I247" s="7"/>
      <c r="J247" s="7" t="s">
        <v>187</v>
      </c>
      <c r="K247" s="85"/>
      <c r="L247" s="86">
        <v>-2</v>
      </c>
      <c r="M247" s="122">
        <v>-1448.04</v>
      </c>
      <c r="N247" s="88" t="s">
        <v>325</v>
      </c>
      <c r="O247" s="88" t="str">
        <f>VLOOKUP(доп_часы[[#This Row],[классификатор]],Помочни!H:I,2,0)</f>
        <v>АХО</v>
      </c>
      <c r="P247" s="125">
        <f t="shared" si="21"/>
        <v>-4.1568283200390338E-6</v>
      </c>
      <c r="Q247" s="126">
        <f t="shared" si="22"/>
        <v>-2.848813131034365E-6</v>
      </c>
      <c r="R247" s="127">
        <f t="shared" si="23"/>
        <v>-2.7300437216502022E-6</v>
      </c>
      <c r="S247" s="143" t="s">
        <v>368</v>
      </c>
      <c r="T247" s="143" t="s">
        <v>368</v>
      </c>
      <c r="U247" s="89"/>
      <c r="V247" s="89" t="str">
        <f>IF(
    доп_часы[[#This Row],[опимс укр]]="",
    IF(
        IFERROR(
            MATCH(SUBSTITUTE(доп_часы[[#This Row],[классификатор]],",","."),классификатор,0),
            0
        ),
        LOWER(TRIM(доп_часы[[#This Row],[проект]])) &amp; "_" &amp; "9999",
        LOWER(TRIM(доп_часы[[#This Row],[проект]])) &amp; "_" &amp; "9998"
    ),
    LOWER(TRIM(доп_часы[[#This Row],[проект]])) &amp; "_" &amp; LOWER(TRIM(доп_часы[[#This Row],[опимс укр]]))
)</f>
        <v>кс-7 сивакинская_9998</v>
      </c>
      <c r="W247" s="98" t="e">
        <f>VLOOKUP(доп_часы[[#This Row],[опимс укр]],Помочни!J:K,2,0)</f>
        <v>#N/A</v>
      </c>
      <c r="X247" s="88" t="s">
        <v>350</v>
      </c>
      <c r="Y247" s="88" t="s">
        <v>351</v>
      </c>
      <c r="Z247" s="88"/>
      <c r="AA247" s="91"/>
    </row>
    <row r="248" spans="1:27">
      <c r="A248" s="82">
        <v>44501</v>
      </c>
      <c r="B248" s="84" t="str">
        <f t="shared" si="18"/>
        <v>КС-7 Сивакинская</v>
      </c>
      <c r="C248" s="84" t="s">
        <v>117</v>
      </c>
      <c r="D248" s="83" t="s">
        <v>117</v>
      </c>
      <c r="E248" s="83" t="str">
        <f t="shared" si="20"/>
        <v>велесстрой-монтаж</v>
      </c>
      <c r="F248" s="89" t="s">
        <v>17</v>
      </c>
      <c r="G248" s="84" t="s">
        <v>244</v>
      </c>
      <c r="H248" s="84"/>
      <c r="I248" s="7"/>
      <c r="J248" s="7" t="s">
        <v>187</v>
      </c>
      <c r="K248" s="85"/>
      <c r="L248" s="86">
        <v>-116</v>
      </c>
      <c r="M248" s="122">
        <v>-83986.32</v>
      </c>
      <c r="N248" s="88" t="s">
        <v>325</v>
      </c>
      <c r="O248" s="88" t="str">
        <f>VLOOKUP(доп_часы[[#This Row],[классификатор]],Помочни!H:I,2,0)</f>
        <v>АХО</v>
      </c>
      <c r="P248" s="125">
        <f t="shared" si="21"/>
        <v>-2.4109604256226396E-4</v>
      </c>
      <c r="Q248" s="126">
        <f t="shared" si="22"/>
        <v>-1.6523116159999316E-4</v>
      </c>
      <c r="R248" s="127">
        <f t="shared" si="23"/>
        <v>-1.5834253585571173E-4</v>
      </c>
      <c r="S248" s="143" t="s">
        <v>368</v>
      </c>
      <c r="T248" s="143" t="s">
        <v>368</v>
      </c>
      <c r="U248" s="89"/>
      <c r="V248" s="89" t="str">
        <f>IF(
    доп_часы[[#This Row],[опимс укр]]="",
    IF(
        IFERROR(
            MATCH(SUBSTITUTE(доп_часы[[#This Row],[классификатор]],",","."),классификатор,0),
            0
        ),
        LOWER(TRIM(доп_часы[[#This Row],[проект]])) &amp; "_" &amp; "9999",
        LOWER(TRIM(доп_часы[[#This Row],[проект]])) &amp; "_" &amp; "9998"
    ),
    LOWER(TRIM(доп_часы[[#This Row],[проект]])) &amp; "_" &amp; LOWER(TRIM(доп_часы[[#This Row],[опимс укр]]))
)</f>
        <v>кс-7 сивакинская_9998</v>
      </c>
      <c r="W248" s="98" t="e">
        <f>VLOOKUP(доп_часы[[#This Row],[опимс укр]],Помочни!J:K,2,0)</f>
        <v>#N/A</v>
      </c>
      <c r="X248" s="88" t="s">
        <v>350</v>
      </c>
      <c r="Y248" s="88" t="s">
        <v>351</v>
      </c>
      <c r="Z248" s="88"/>
      <c r="AA248" s="91"/>
    </row>
    <row r="249" spans="1:27">
      <c r="A249" s="82">
        <v>44501</v>
      </c>
      <c r="B249" s="84" t="str">
        <f t="shared" si="18"/>
        <v>КС-7 Сивакинская</v>
      </c>
      <c r="C249" s="84" t="s">
        <v>117</v>
      </c>
      <c r="D249" s="83" t="s">
        <v>117</v>
      </c>
      <c r="E249" s="83" t="str">
        <f t="shared" si="20"/>
        <v>велесстрой-монтаж</v>
      </c>
      <c r="F249" s="89" t="s">
        <v>17</v>
      </c>
      <c r="G249" s="84" t="s">
        <v>245</v>
      </c>
      <c r="H249" s="84"/>
      <c r="I249" s="7"/>
      <c r="J249" s="7" t="s">
        <v>187</v>
      </c>
      <c r="K249" s="85"/>
      <c r="L249" s="86">
        <v>-4</v>
      </c>
      <c r="M249" s="122">
        <v>-2896.08</v>
      </c>
      <c r="N249" s="88" t="s">
        <v>325</v>
      </c>
      <c r="O249" s="88" t="str">
        <f>VLOOKUP(доп_часы[[#This Row],[классификатор]],Помочни!H:I,2,0)</f>
        <v>АХО</v>
      </c>
      <c r="P249" s="125">
        <f t="shared" si="21"/>
        <v>-8.3136566400780676E-6</v>
      </c>
      <c r="Q249" s="126">
        <f t="shared" si="22"/>
        <v>-5.69762626206873E-6</v>
      </c>
      <c r="R249" s="127">
        <f t="shared" si="23"/>
        <v>-5.4600874433004044E-6</v>
      </c>
      <c r="S249" s="143" t="s">
        <v>368</v>
      </c>
      <c r="T249" s="143" t="s">
        <v>368</v>
      </c>
      <c r="U249" s="89"/>
      <c r="V249" s="89" t="str">
        <f>IF(
    доп_часы[[#This Row],[опимс укр]]="",
    IF(
        IFERROR(
            MATCH(SUBSTITUTE(доп_часы[[#This Row],[классификатор]],",","."),классификатор,0),
            0
        ),
        LOWER(TRIM(доп_часы[[#This Row],[проект]])) &amp; "_" &amp; "9999",
        LOWER(TRIM(доп_часы[[#This Row],[проект]])) &amp; "_" &amp; "9998"
    ),
    LOWER(TRIM(доп_часы[[#This Row],[проект]])) &amp; "_" &amp; LOWER(TRIM(доп_часы[[#This Row],[опимс укр]]))
)</f>
        <v>кс-7 сивакинская_9998</v>
      </c>
      <c r="W249" s="98" t="e">
        <f>VLOOKUP(доп_часы[[#This Row],[опимс укр]],Помочни!J:K,2,0)</f>
        <v>#N/A</v>
      </c>
      <c r="X249" s="88" t="s">
        <v>350</v>
      </c>
      <c r="Y249" s="88" t="s">
        <v>351</v>
      </c>
      <c r="Z249" s="88"/>
      <c r="AA249" s="91"/>
    </row>
    <row r="250" spans="1:27">
      <c r="A250" s="82">
        <v>44501</v>
      </c>
      <c r="B250" s="84" t="str">
        <f t="shared" si="18"/>
        <v>КС-7 Сивакинская</v>
      </c>
      <c r="C250" s="84" t="s">
        <v>117</v>
      </c>
      <c r="D250" s="83" t="s">
        <v>117</v>
      </c>
      <c r="E250" s="83" t="str">
        <f t="shared" si="20"/>
        <v>велесстрой-монтаж</v>
      </c>
      <c r="F250" s="89" t="s">
        <v>17</v>
      </c>
      <c r="G250" s="84" t="s">
        <v>246</v>
      </c>
      <c r="H250" s="84"/>
      <c r="I250" s="7"/>
      <c r="J250" s="7" t="s">
        <v>187</v>
      </c>
      <c r="K250" s="85"/>
      <c r="L250" s="86">
        <v>-11</v>
      </c>
      <c r="M250" s="122">
        <v>-7964.2199999999993</v>
      </c>
      <c r="N250" s="88" t="s">
        <v>325</v>
      </c>
      <c r="O250" s="88" t="str">
        <f>VLOOKUP(доп_часы[[#This Row],[классификатор]],Помочни!H:I,2,0)</f>
        <v>АХО</v>
      </c>
      <c r="P250" s="125">
        <f t="shared" si="21"/>
        <v>-2.2862555760214686E-5</v>
      </c>
      <c r="Q250" s="126">
        <f t="shared" si="22"/>
        <v>-1.5668472220689008E-5</v>
      </c>
      <c r="R250" s="127">
        <f t="shared" si="23"/>
        <v>-1.5015240469076112E-5</v>
      </c>
      <c r="S250" s="143" t="s">
        <v>368</v>
      </c>
      <c r="T250" s="143" t="s">
        <v>368</v>
      </c>
      <c r="U250" s="89"/>
      <c r="V250" s="89" t="str">
        <f>IF(
    доп_часы[[#This Row],[опимс укр]]="",
    IF(
        IFERROR(
            MATCH(SUBSTITUTE(доп_часы[[#This Row],[классификатор]],",","."),классификатор,0),
            0
        ),
        LOWER(TRIM(доп_часы[[#This Row],[проект]])) &amp; "_" &amp; "9999",
        LOWER(TRIM(доп_часы[[#This Row],[проект]])) &amp; "_" &amp; "9998"
    ),
    LOWER(TRIM(доп_часы[[#This Row],[проект]])) &amp; "_" &amp; LOWER(TRIM(доп_часы[[#This Row],[опимс укр]]))
)</f>
        <v>кс-7 сивакинская_9998</v>
      </c>
      <c r="W250" s="98" t="e">
        <f>VLOOKUP(доп_часы[[#This Row],[опимс укр]],Помочни!J:K,2,0)</f>
        <v>#N/A</v>
      </c>
      <c r="X250" s="88" t="s">
        <v>350</v>
      </c>
      <c r="Y250" s="88" t="s">
        <v>351</v>
      </c>
      <c r="Z250" s="88"/>
      <c r="AA250" s="91"/>
    </row>
    <row r="251" spans="1:27">
      <c r="A251" s="82">
        <v>44501</v>
      </c>
      <c r="B251" s="84" t="str">
        <f t="shared" si="18"/>
        <v>КС-7 Сивакинская</v>
      </c>
      <c r="C251" s="84" t="s">
        <v>117</v>
      </c>
      <c r="D251" s="83" t="s">
        <v>117</v>
      </c>
      <c r="E251" s="83" t="str">
        <f t="shared" si="20"/>
        <v>велесстрой-монтаж</v>
      </c>
      <c r="F251" s="89" t="s">
        <v>17</v>
      </c>
      <c r="G251" s="84" t="s">
        <v>247</v>
      </c>
      <c r="H251" s="84"/>
      <c r="I251" s="7"/>
      <c r="J251" s="7" t="s">
        <v>187</v>
      </c>
      <c r="K251" s="85"/>
      <c r="L251" s="86">
        <v>-11</v>
      </c>
      <c r="M251" s="122">
        <v>-7964.2199999999993</v>
      </c>
      <c r="N251" s="88" t="s">
        <v>325</v>
      </c>
      <c r="O251" s="88" t="str">
        <f>VLOOKUP(доп_часы[[#This Row],[классификатор]],Помочни!H:I,2,0)</f>
        <v>АХО</v>
      </c>
      <c r="P251" s="125">
        <f t="shared" si="21"/>
        <v>-2.2862555760214686E-5</v>
      </c>
      <c r="Q251" s="126">
        <f t="shared" si="22"/>
        <v>-1.5668472220689008E-5</v>
      </c>
      <c r="R251" s="127">
        <f t="shared" si="23"/>
        <v>-1.5015240469076112E-5</v>
      </c>
      <c r="S251" s="143" t="s">
        <v>368</v>
      </c>
      <c r="T251" s="143" t="s">
        <v>368</v>
      </c>
      <c r="U251" s="89"/>
      <c r="V251" s="89" t="str">
        <f>IF(
    доп_часы[[#This Row],[опимс укр]]="",
    IF(
        IFERROR(
            MATCH(SUBSTITUTE(доп_часы[[#This Row],[классификатор]],",","."),классификатор,0),
            0
        ),
        LOWER(TRIM(доп_часы[[#This Row],[проект]])) &amp; "_" &amp; "9999",
        LOWER(TRIM(доп_часы[[#This Row],[проект]])) &amp; "_" &amp; "9998"
    ),
    LOWER(TRIM(доп_часы[[#This Row],[проект]])) &amp; "_" &amp; LOWER(TRIM(доп_часы[[#This Row],[опимс укр]]))
)</f>
        <v>кс-7 сивакинская_9998</v>
      </c>
      <c r="W251" s="98" t="e">
        <f>VLOOKUP(доп_часы[[#This Row],[опимс укр]],Помочни!J:K,2,0)</f>
        <v>#N/A</v>
      </c>
      <c r="X251" s="88" t="s">
        <v>350</v>
      </c>
      <c r="Y251" s="88" t="s">
        <v>351</v>
      </c>
      <c r="Z251" s="88"/>
      <c r="AA251" s="91"/>
    </row>
    <row r="252" spans="1:27">
      <c r="A252" s="82">
        <v>44501</v>
      </c>
      <c r="B252" s="84" t="str">
        <f t="shared" si="18"/>
        <v>КС-7 Сивакинская</v>
      </c>
      <c r="C252" s="84" t="s">
        <v>117</v>
      </c>
      <c r="D252" s="83" t="s">
        <v>117</v>
      </c>
      <c r="E252" s="83" t="str">
        <f t="shared" si="20"/>
        <v>велесстрой-монтаж</v>
      </c>
      <c r="F252" s="89" t="s">
        <v>17</v>
      </c>
      <c r="G252" s="84" t="s">
        <v>248</v>
      </c>
      <c r="H252" s="84"/>
      <c r="I252" s="7"/>
      <c r="J252" s="7" t="s">
        <v>187</v>
      </c>
      <c r="K252" s="85"/>
      <c r="L252" s="86">
        <v>-20</v>
      </c>
      <c r="M252" s="122">
        <v>-14480.400000000001</v>
      </c>
      <c r="N252" s="88" t="s">
        <v>325</v>
      </c>
      <c r="O252" s="88" t="str">
        <f>VLOOKUP(доп_часы[[#This Row],[классификатор]],Помочни!H:I,2,0)</f>
        <v>АХО</v>
      </c>
      <c r="P252" s="125">
        <f t="shared" si="21"/>
        <v>-4.1568283200390336E-5</v>
      </c>
      <c r="Q252" s="126">
        <f t="shared" si="22"/>
        <v>-2.848813131034365E-5</v>
      </c>
      <c r="R252" s="127">
        <f t="shared" si="23"/>
        <v>-2.7300437216502023E-5</v>
      </c>
      <c r="S252" s="143" t="s">
        <v>368</v>
      </c>
      <c r="T252" s="143" t="s">
        <v>368</v>
      </c>
      <c r="U252" s="89"/>
      <c r="V252" s="89" t="str">
        <f>IF(
    доп_часы[[#This Row],[опимс укр]]="",
    IF(
        IFERROR(
            MATCH(SUBSTITUTE(доп_часы[[#This Row],[классификатор]],",","."),классификатор,0),
            0
        ),
        LOWER(TRIM(доп_часы[[#This Row],[проект]])) &amp; "_" &amp; "9999",
        LOWER(TRIM(доп_часы[[#This Row],[проект]])) &amp; "_" &amp; "9998"
    ),
    LOWER(TRIM(доп_часы[[#This Row],[проект]])) &amp; "_" &amp; LOWER(TRIM(доп_часы[[#This Row],[опимс укр]]))
)</f>
        <v>кс-7 сивакинская_9998</v>
      </c>
      <c r="W252" s="98" t="e">
        <f>VLOOKUP(доп_часы[[#This Row],[опимс укр]],Помочни!J:K,2,0)</f>
        <v>#N/A</v>
      </c>
      <c r="X252" s="88" t="s">
        <v>350</v>
      </c>
      <c r="Y252" s="88" t="s">
        <v>351</v>
      </c>
      <c r="Z252" s="88"/>
      <c r="AA252" s="91"/>
    </row>
    <row r="253" spans="1:27">
      <c r="A253" s="82">
        <v>44501</v>
      </c>
      <c r="B253" s="84" t="str">
        <f t="shared" si="18"/>
        <v>КС-7 Сивакинская</v>
      </c>
      <c r="C253" s="84" t="s">
        <v>117</v>
      </c>
      <c r="D253" s="83" t="s">
        <v>117</v>
      </c>
      <c r="E253" s="83" t="str">
        <f t="shared" si="20"/>
        <v>велесстрой-монтаж</v>
      </c>
      <c r="F253" s="89" t="s">
        <v>17</v>
      </c>
      <c r="G253" s="84" t="s">
        <v>249</v>
      </c>
      <c r="H253" s="84"/>
      <c r="I253" s="7"/>
      <c r="J253" s="7" t="s">
        <v>187</v>
      </c>
      <c r="K253" s="85"/>
      <c r="L253" s="86">
        <v>-9</v>
      </c>
      <c r="M253" s="122">
        <v>-6516.18</v>
      </c>
      <c r="N253" s="88" t="s">
        <v>325</v>
      </c>
      <c r="O253" s="88" t="str">
        <f>VLOOKUP(доп_часы[[#This Row],[классификатор]],Помочни!H:I,2,0)</f>
        <v>АХО</v>
      </c>
      <c r="P253" s="125">
        <f t="shared" si="21"/>
        <v>-1.8705727440175653E-5</v>
      </c>
      <c r="Q253" s="126">
        <f t="shared" si="22"/>
        <v>-1.2819659089654643E-5</v>
      </c>
      <c r="R253" s="127">
        <f t="shared" si="23"/>
        <v>-1.2285196747425909E-5</v>
      </c>
      <c r="S253" s="143" t="s">
        <v>368</v>
      </c>
      <c r="T253" s="143" t="s">
        <v>368</v>
      </c>
      <c r="U253" s="89"/>
      <c r="V253" s="89" t="str">
        <f>IF(
    доп_часы[[#This Row],[опимс укр]]="",
    IF(
        IFERROR(
            MATCH(SUBSTITUTE(доп_часы[[#This Row],[классификатор]],",","."),классификатор,0),
            0
        ),
        LOWER(TRIM(доп_часы[[#This Row],[проект]])) &amp; "_" &amp; "9999",
        LOWER(TRIM(доп_часы[[#This Row],[проект]])) &amp; "_" &amp; "9998"
    ),
    LOWER(TRIM(доп_часы[[#This Row],[проект]])) &amp; "_" &amp; LOWER(TRIM(доп_часы[[#This Row],[опимс укр]]))
)</f>
        <v>кс-7 сивакинская_9998</v>
      </c>
      <c r="W253" s="98" t="e">
        <f>VLOOKUP(доп_часы[[#This Row],[опимс укр]],Помочни!J:K,2,0)</f>
        <v>#N/A</v>
      </c>
      <c r="X253" s="88" t="s">
        <v>350</v>
      </c>
      <c r="Y253" s="88" t="s">
        <v>351</v>
      </c>
      <c r="Z253" s="88"/>
      <c r="AA253" s="91"/>
    </row>
    <row r="254" spans="1:27">
      <c r="A254" s="82">
        <v>44501</v>
      </c>
      <c r="B254" s="84" t="str">
        <f t="shared" si="18"/>
        <v>КС-7 Сивакинская</v>
      </c>
      <c r="C254" s="84" t="s">
        <v>117</v>
      </c>
      <c r="D254" s="83" t="s">
        <v>117</v>
      </c>
      <c r="E254" s="83" t="str">
        <f t="shared" si="20"/>
        <v>велесстрой-монтаж</v>
      </c>
      <c r="F254" s="89" t="s">
        <v>17</v>
      </c>
      <c r="G254" s="84" t="s">
        <v>250</v>
      </c>
      <c r="H254" s="84"/>
      <c r="I254" s="7"/>
      <c r="J254" s="7" t="s">
        <v>187</v>
      </c>
      <c r="K254" s="85"/>
      <c r="L254" s="86">
        <v>-7</v>
      </c>
      <c r="M254" s="122">
        <v>-5068.1399999999994</v>
      </c>
      <c r="N254" s="88" t="s">
        <v>325</v>
      </c>
      <c r="O254" s="88" t="str">
        <f>VLOOKUP(доп_часы[[#This Row],[классификатор]],Помочни!H:I,2,0)</f>
        <v>АХО</v>
      </c>
      <c r="P254" s="125">
        <f t="shared" si="21"/>
        <v>-1.4548899120136619E-5</v>
      </c>
      <c r="Q254" s="126">
        <f t="shared" si="22"/>
        <v>-9.9708459586202775E-6</v>
      </c>
      <c r="R254" s="127">
        <f t="shared" si="23"/>
        <v>-9.5551530257757083E-6</v>
      </c>
      <c r="S254" s="143" t="s">
        <v>368</v>
      </c>
      <c r="T254" s="143" t="s">
        <v>368</v>
      </c>
      <c r="U254" s="89"/>
      <c r="V254" s="89" t="str">
        <f>IF(
    доп_часы[[#This Row],[опимс укр]]="",
    IF(
        IFERROR(
            MATCH(SUBSTITUTE(доп_часы[[#This Row],[классификатор]],",","."),классификатор,0),
            0
        ),
        LOWER(TRIM(доп_часы[[#This Row],[проект]])) &amp; "_" &amp; "9999",
        LOWER(TRIM(доп_часы[[#This Row],[проект]])) &amp; "_" &amp; "9998"
    ),
    LOWER(TRIM(доп_часы[[#This Row],[проект]])) &amp; "_" &amp; LOWER(TRIM(доп_часы[[#This Row],[опимс укр]]))
)</f>
        <v>кс-7 сивакинская_9998</v>
      </c>
      <c r="W254" s="98" t="e">
        <f>VLOOKUP(доп_часы[[#This Row],[опимс укр]],Помочни!J:K,2,0)</f>
        <v>#N/A</v>
      </c>
      <c r="X254" s="88" t="s">
        <v>350</v>
      </c>
      <c r="Y254" s="88" t="s">
        <v>351</v>
      </c>
      <c r="Z254" s="88"/>
      <c r="AA254" s="91"/>
    </row>
    <row r="255" spans="1:27">
      <c r="A255" s="82">
        <v>44501</v>
      </c>
      <c r="B255" s="84" t="str">
        <f t="shared" si="18"/>
        <v>КС-7 Сивакинская</v>
      </c>
      <c r="C255" s="84" t="s">
        <v>117</v>
      </c>
      <c r="D255" s="83" t="s">
        <v>117</v>
      </c>
      <c r="E255" s="83" t="str">
        <f t="shared" si="20"/>
        <v>велесстрой-монтаж</v>
      </c>
      <c r="F255" s="89" t="s">
        <v>17</v>
      </c>
      <c r="G255" s="84" t="s">
        <v>251</v>
      </c>
      <c r="H255" s="84"/>
      <c r="I255" s="7"/>
      <c r="J255" s="7" t="s">
        <v>187</v>
      </c>
      <c r="K255" s="85"/>
      <c r="L255" s="86">
        <v>-3</v>
      </c>
      <c r="M255" s="122">
        <v>-2172.06</v>
      </c>
      <c r="N255" s="88" t="s">
        <v>325</v>
      </c>
      <c r="O255" s="88" t="str">
        <f>VLOOKUP(доп_часы[[#This Row],[классификатор]],Помочни!H:I,2,0)</f>
        <v>АХО</v>
      </c>
      <c r="P255" s="125">
        <f t="shared" si="21"/>
        <v>-6.2352424800585503E-6</v>
      </c>
      <c r="Q255" s="126">
        <f t="shared" si="22"/>
        <v>-4.2732196965515475E-6</v>
      </c>
      <c r="R255" s="127">
        <f t="shared" si="23"/>
        <v>-4.0950655824753031E-6</v>
      </c>
      <c r="S255" s="143" t="s">
        <v>368</v>
      </c>
      <c r="T255" s="143" t="s">
        <v>368</v>
      </c>
      <c r="U255" s="89"/>
      <c r="V255" s="89" t="str">
        <f>IF(
    доп_часы[[#This Row],[опимс укр]]="",
    IF(
        IFERROR(
            MATCH(SUBSTITUTE(доп_часы[[#This Row],[классификатор]],",","."),классификатор,0),
            0
        ),
        LOWER(TRIM(доп_часы[[#This Row],[проект]])) &amp; "_" &amp; "9999",
        LOWER(TRIM(доп_часы[[#This Row],[проект]])) &amp; "_" &amp; "9998"
    ),
    LOWER(TRIM(доп_часы[[#This Row],[проект]])) &amp; "_" &amp; LOWER(TRIM(доп_часы[[#This Row],[опимс укр]]))
)</f>
        <v>кс-7 сивакинская_9998</v>
      </c>
      <c r="W255" s="98" t="e">
        <f>VLOOKUP(доп_часы[[#This Row],[опимс укр]],Помочни!J:K,2,0)</f>
        <v>#N/A</v>
      </c>
      <c r="X255" s="88" t="s">
        <v>350</v>
      </c>
      <c r="Y255" s="88" t="s">
        <v>351</v>
      </c>
      <c r="Z255" s="88"/>
      <c r="AA255" s="91"/>
    </row>
    <row r="256" spans="1:27">
      <c r="A256" s="82">
        <v>44501</v>
      </c>
      <c r="B256" s="84" t="str">
        <f t="shared" si="18"/>
        <v>КС-7 Сивакинская</v>
      </c>
      <c r="C256" s="84" t="s">
        <v>117</v>
      </c>
      <c r="D256" s="83" t="s">
        <v>117</v>
      </c>
      <c r="E256" s="83" t="str">
        <f t="shared" si="20"/>
        <v>велесстрой-монтаж</v>
      </c>
      <c r="F256" s="89" t="s">
        <v>17</v>
      </c>
      <c r="G256" s="84" t="s">
        <v>252</v>
      </c>
      <c r="H256" s="84"/>
      <c r="I256" s="7"/>
      <c r="J256" s="7" t="s">
        <v>187</v>
      </c>
      <c r="K256" s="85"/>
      <c r="L256" s="86">
        <v>-5</v>
      </c>
      <c r="M256" s="122">
        <v>-3620.1000000000004</v>
      </c>
      <c r="N256" s="88" t="s">
        <v>325</v>
      </c>
      <c r="O256" s="88" t="str">
        <f>VLOOKUP(доп_часы[[#This Row],[классификатор]],Помочни!H:I,2,0)</f>
        <v>АХО</v>
      </c>
      <c r="P256" s="125">
        <f t="shared" si="21"/>
        <v>-1.0392070800097584E-5</v>
      </c>
      <c r="Q256" s="126">
        <f t="shared" si="22"/>
        <v>-7.1220328275859125E-6</v>
      </c>
      <c r="R256" s="127">
        <f t="shared" si="23"/>
        <v>-6.8251093041255057E-6</v>
      </c>
      <c r="S256" s="143" t="s">
        <v>368</v>
      </c>
      <c r="T256" s="143" t="s">
        <v>368</v>
      </c>
      <c r="U256" s="89"/>
      <c r="V256" s="89" t="str">
        <f>IF(
    доп_часы[[#This Row],[опимс укр]]="",
    IF(
        IFERROR(
            MATCH(SUBSTITUTE(доп_часы[[#This Row],[классификатор]],",","."),классификатор,0),
            0
        ),
        LOWER(TRIM(доп_часы[[#This Row],[проект]])) &amp; "_" &amp; "9999",
        LOWER(TRIM(доп_часы[[#This Row],[проект]])) &amp; "_" &amp; "9998"
    ),
    LOWER(TRIM(доп_часы[[#This Row],[проект]])) &amp; "_" &amp; LOWER(TRIM(доп_часы[[#This Row],[опимс укр]]))
)</f>
        <v>кс-7 сивакинская_9998</v>
      </c>
      <c r="W256" s="98" t="e">
        <f>VLOOKUP(доп_часы[[#This Row],[опимс укр]],Помочни!J:K,2,0)</f>
        <v>#N/A</v>
      </c>
      <c r="X256" s="88" t="s">
        <v>350</v>
      </c>
      <c r="Y256" s="88" t="s">
        <v>351</v>
      </c>
      <c r="Z256" s="88"/>
      <c r="AA256" s="91"/>
    </row>
    <row r="257" spans="1:27">
      <c r="A257" s="82">
        <v>44501</v>
      </c>
      <c r="B257" s="84" t="str">
        <f t="shared" si="18"/>
        <v>КС-7 Сивакинская</v>
      </c>
      <c r="C257" s="84" t="s">
        <v>117</v>
      </c>
      <c r="D257" s="83" t="s">
        <v>117</v>
      </c>
      <c r="E257" s="83" t="str">
        <f t="shared" si="20"/>
        <v>велесстрой-монтаж</v>
      </c>
      <c r="F257" s="89" t="s">
        <v>17</v>
      </c>
      <c r="G257" s="84" t="s">
        <v>253</v>
      </c>
      <c r="H257" s="84"/>
      <c r="I257" s="7"/>
      <c r="J257" s="7" t="s">
        <v>187</v>
      </c>
      <c r="K257" s="85"/>
      <c r="L257" s="86">
        <v>-3</v>
      </c>
      <c r="M257" s="122">
        <v>-2172.06</v>
      </c>
      <c r="N257" s="88" t="s">
        <v>325</v>
      </c>
      <c r="O257" s="88" t="str">
        <f>VLOOKUP(доп_часы[[#This Row],[классификатор]],Помочни!H:I,2,0)</f>
        <v>АХО</v>
      </c>
      <c r="P257" s="125">
        <f t="shared" si="21"/>
        <v>-6.2352424800585503E-6</v>
      </c>
      <c r="Q257" s="126">
        <f t="shared" si="22"/>
        <v>-4.2732196965515475E-6</v>
      </c>
      <c r="R257" s="127">
        <f t="shared" si="23"/>
        <v>-4.0950655824753031E-6</v>
      </c>
      <c r="S257" s="143" t="s">
        <v>368</v>
      </c>
      <c r="T257" s="143" t="s">
        <v>368</v>
      </c>
      <c r="U257" s="89"/>
      <c r="V257" s="89" t="str">
        <f>IF(
    доп_часы[[#This Row],[опимс укр]]="",
    IF(
        IFERROR(
            MATCH(SUBSTITUTE(доп_часы[[#This Row],[классификатор]],",","."),классификатор,0),
            0
        ),
        LOWER(TRIM(доп_часы[[#This Row],[проект]])) &amp; "_" &amp; "9999",
        LOWER(TRIM(доп_часы[[#This Row],[проект]])) &amp; "_" &amp; "9998"
    ),
    LOWER(TRIM(доп_часы[[#This Row],[проект]])) &amp; "_" &amp; LOWER(TRIM(доп_часы[[#This Row],[опимс укр]]))
)</f>
        <v>кс-7 сивакинская_9998</v>
      </c>
      <c r="W257" s="98" t="e">
        <f>VLOOKUP(доп_часы[[#This Row],[опимс укр]],Помочни!J:K,2,0)</f>
        <v>#N/A</v>
      </c>
      <c r="X257" s="88" t="s">
        <v>350</v>
      </c>
      <c r="Y257" s="88" t="s">
        <v>351</v>
      </c>
      <c r="Z257" s="88"/>
      <c r="AA257" s="91"/>
    </row>
    <row r="258" spans="1:27">
      <c r="A258" s="82">
        <v>44501</v>
      </c>
      <c r="B258" s="84" t="str">
        <f t="shared" si="18"/>
        <v>КС-7 Сивакинская</v>
      </c>
      <c r="C258" s="84" t="s">
        <v>117</v>
      </c>
      <c r="D258" s="83" t="s">
        <v>117</v>
      </c>
      <c r="E258" s="83" t="str">
        <f t="shared" si="20"/>
        <v>велесстрой-монтаж</v>
      </c>
      <c r="F258" s="89" t="s">
        <v>17</v>
      </c>
      <c r="G258" s="84" t="s">
        <v>254</v>
      </c>
      <c r="H258" s="84"/>
      <c r="I258" s="7"/>
      <c r="J258" s="7" t="s">
        <v>187</v>
      </c>
      <c r="K258" s="85"/>
      <c r="L258" s="86">
        <v>-21</v>
      </c>
      <c r="M258" s="122">
        <v>-15204.419999999998</v>
      </c>
      <c r="N258" s="88" t="s">
        <v>325</v>
      </c>
      <c r="O258" s="88" t="str">
        <f>VLOOKUP(доп_часы[[#This Row],[классификатор]],Помочни!H:I,2,0)</f>
        <v>АХО</v>
      </c>
      <c r="P258" s="125">
        <f t="shared" si="21"/>
        <v>-4.3646697360409858E-5</v>
      </c>
      <c r="Q258" s="126">
        <f t="shared" si="22"/>
        <v>-2.9912537875860833E-5</v>
      </c>
      <c r="R258" s="127">
        <f t="shared" si="23"/>
        <v>-2.8665459077327125E-5</v>
      </c>
      <c r="S258" s="143" t="s">
        <v>368</v>
      </c>
      <c r="T258" s="143" t="s">
        <v>368</v>
      </c>
      <c r="U258" s="89"/>
      <c r="V258" s="89" t="str">
        <f>IF(
    доп_часы[[#This Row],[опимс укр]]="",
    IF(
        IFERROR(
            MATCH(SUBSTITUTE(доп_часы[[#This Row],[классификатор]],",","."),классификатор,0),
            0
        ),
        LOWER(TRIM(доп_часы[[#This Row],[проект]])) &amp; "_" &amp; "9999",
        LOWER(TRIM(доп_часы[[#This Row],[проект]])) &amp; "_" &amp; "9998"
    ),
    LOWER(TRIM(доп_часы[[#This Row],[проект]])) &amp; "_" &amp; LOWER(TRIM(доп_часы[[#This Row],[опимс укр]]))
)</f>
        <v>кс-7 сивакинская_9998</v>
      </c>
      <c r="W258" s="98" t="e">
        <f>VLOOKUP(доп_часы[[#This Row],[опимс укр]],Помочни!J:K,2,0)</f>
        <v>#N/A</v>
      </c>
      <c r="X258" s="88" t="s">
        <v>350</v>
      </c>
      <c r="Y258" s="88" t="s">
        <v>351</v>
      </c>
      <c r="Z258" s="88"/>
      <c r="AA258" s="91"/>
    </row>
    <row r="259" spans="1:27">
      <c r="A259" s="82">
        <v>44501</v>
      </c>
      <c r="B259" s="84" t="str">
        <f t="shared" si="18"/>
        <v>КС-7 Сивакинская</v>
      </c>
      <c r="C259" s="84" t="s">
        <v>117</v>
      </c>
      <c r="D259" s="83" t="s">
        <v>117</v>
      </c>
      <c r="E259" s="83" t="str">
        <f t="shared" si="20"/>
        <v>велесстрой-монтаж</v>
      </c>
      <c r="F259" s="89" t="s">
        <v>17</v>
      </c>
      <c r="G259" s="84" t="s">
        <v>255</v>
      </c>
      <c r="H259" s="84"/>
      <c r="I259" s="7"/>
      <c r="J259" s="7" t="s">
        <v>187</v>
      </c>
      <c r="K259" s="85"/>
      <c r="L259" s="86">
        <v>-2</v>
      </c>
      <c r="M259" s="122">
        <v>-1448.04</v>
      </c>
      <c r="N259" s="88" t="s">
        <v>325</v>
      </c>
      <c r="O259" s="88" t="str">
        <f>VLOOKUP(доп_часы[[#This Row],[классификатор]],Помочни!H:I,2,0)</f>
        <v>АХО</v>
      </c>
      <c r="P259" s="125">
        <f t="shared" si="21"/>
        <v>-4.1568283200390338E-6</v>
      </c>
      <c r="Q259" s="126">
        <f t="shared" si="22"/>
        <v>-2.848813131034365E-6</v>
      </c>
      <c r="R259" s="127">
        <f t="shared" si="23"/>
        <v>-2.7300437216502022E-6</v>
      </c>
      <c r="S259" s="143" t="s">
        <v>368</v>
      </c>
      <c r="T259" s="143" t="s">
        <v>368</v>
      </c>
      <c r="U259" s="89"/>
      <c r="V259" s="89" t="str">
        <f>IF(
    доп_часы[[#This Row],[опимс укр]]="",
    IF(
        IFERROR(
            MATCH(SUBSTITUTE(доп_часы[[#This Row],[классификатор]],",","."),классификатор,0),
            0
        ),
        LOWER(TRIM(доп_часы[[#This Row],[проект]])) &amp; "_" &amp; "9999",
        LOWER(TRIM(доп_часы[[#This Row],[проект]])) &amp; "_" &amp; "9998"
    ),
    LOWER(TRIM(доп_часы[[#This Row],[проект]])) &amp; "_" &amp; LOWER(TRIM(доп_часы[[#This Row],[опимс укр]]))
)</f>
        <v>кс-7 сивакинская_9998</v>
      </c>
      <c r="W259" s="98" t="e">
        <f>VLOOKUP(доп_часы[[#This Row],[опимс укр]],Помочни!J:K,2,0)</f>
        <v>#N/A</v>
      </c>
      <c r="X259" s="88" t="s">
        <v>350</v>
      </c>
      <c r="Y259" s="88" t="s">
        <v>351</v>
      </c>
      <c r="Z259" s="88"/>
      <c r="AA259" s="91"/>
    </row>
    <row r="260" spans="1:27">
      <c r="A260" s="82">
        <v>44501</v>
      </c>
      <c r="B260" s="84" t="str">
        <f t="shared" si="18"/>
        <v>КС-7 Сивакинская</v>
      </c>
      <c r="C260" s="84" t="s">
        <v>117</v>
      </c>
      <c r="D260" s="83" t="s">
        <v>117</v>
      </c>
      <c r="E260" s="83" t="str">
        <f t="shared" si="20"/>
        <v>велесстрой-монтаж</v>
      </c>
      <c r="F260" s="89" t="s">
        <v>17</v>
      </c>
      <c r="G260" s="84" t="s">
        <v>256</v>
      </c>
      <c r="H260" s="84"/>
      <c r="I260" s="7"/>
      <c r="J260" s="7" t="s">
        <v>187</v>
      </c>
      <c r="K260" s="85"/>
      <c r="L260" s="86">
        <v>-25</v>
      </c>
      <c r="M260" s="122">
        <v>-18100.5</v>
      </c>
      <c r="N260" s="88" t="s">
        <v>325</v>
      </c>
      <c r="O260" s="88" t="str">
        <f>VLOOKUP(доп_часы[[#This Row],[классификатор]],Помочни!H:I,2,0)</f>
        <v>АХО</v>
      </c>
      <c r="P260" s="125">
        <f t="shared" si="21"/>
        <v>-5.1960354000487924E-5</v>
      </c>
      <c r="Q260" s="126">
        <f t="shared" si="22"/>
        <v>-3.5610164137929559E-5</v>
      </c>
      <c r="R260" s="127">
        <f t="shared" si="23"/>
        <v>-3.412554652062753E-5</v>
      </c>
      <c r="S260" s="143" t="s">
        <v>368</v>
      </c>
      <c r="T260" s="143" t="s">
        <v>368</v>
      </c>
      <c r="U260" s="89"/>
      <c r="V260" s="89" t="str">
        <f>IF(
    доп_часы[[#This Row],[опимс укр]]="",
    IF(
        IFERROR(
            MATCH(SUBSTITUTE(доп_часы[[#This Row],[классификатор]],",","."),классификатор,0),
            0
        ),
        LOWER(TRIM(доп_часы[[#This Row],[проект]])) &amp; "_" &amp; "9999",
        LOWER(TRIM(доп_часы[[#This Row],[проект]])) &amp; "_" &amp; "9998"
    ),
    LOWER(TRIM(доп_часы[[#This Row],[проект]])) &amp; "_" &amp; LOWER(TRIM(доп_часы[[#This Row],[опимс укр]]))
)</f>
        <v>кс-7 сивакинская_9998</v>
      </c>
      <c r="W260" s="98" t="e">
        <f>VLOOKUP(доп_часы[[#This Row],[опимс укр]],Помочни!J:K,2,0)</f>
        <v>#N/A</v>
      </c>
      <c r="X260" s="88" t="s">
        <v>350</v>
      </c>
      <c r="Y260" s="88" t="s">
        <v>351</v>
      </c>
      <c r="Z260" s="88"/>
      <c r="AA260" s="91"/>
    </row>
    <row r="261" spans="1:27">
      <c r="A261" s="82">
        <v>44501</v>
      </c>
      <c r="B261" s="84" t="str">
        <f t="shared" ref="B261:B324" si="24">"КС-7 Сивакинская"</f>
        <v>КС-7 Сивакинская</v>
      </c>
      <c r="C261" s="84" t="s">
        <v>117</v>
      </c>
      <c r="D261" s="83" t="s">
        <v>117</v>
      </c>
      <c r="E261" s="83" t="str">
        <f t="shared" ref="E261:E324" si="25">"велесстрой-монтаж"</f>
        <v>велесстрой-монтаж</v>
      </c>
      <c r="F261" s="89" t="s">
        <v>18</v>
      </c>
      <c r="G261" s="84" t="s">
        <v>257</v>
      </c>
      <c r="H261" s="84"/>
      <c r="I261" s="7"/>
      <c r="J261" s="7" t="s">
        <v>187</v>
      </c>
      <c r="K261" s="85"/>
      <c r="L261" s="86">
        <v>-15</v>
      </c>
      <c r="M261" s="122">
        <v>-10860.3</v>
      </c>
      <c r="N261" s="88" t="s">
        <v>325</v>
      </c>
      <c r="O261" s="88" t="str">
        <f>VLOOKUP(доп_часы[[#This Row],[классификатор]],Помочни!H:I,2,0)</f>
        <v>Энергетики</v>
      </c>
      <c r="P261" s="125">
        <f t="shared" ref="P261:P324" si="26">L261/$P$3</f>
        <v>-3.1176212400292756E-5</v>
      </c>
      <c r="Q261" s="126">
        <f t="shared" ref="Q261:Q324" si="27">L261/$Q$3</f>
        <v>-2.1366098482757738E-5</v>
      </c>
      <c r="R261" s="127">
        <f t="shared" ref="R261:R324" si="28">L261/$R$3</f>
        <v>-2.0475327912376515E-5</v>
      </c>
      <c r="S261" s="143" t="s">
        <v>372</v>
      </c>
      <c r="T261" s="143" t="s">
        <v>372</v>
      </c>
      <c r="U261" s="89"/>
      <c r="V261" s="89" t="str">
        <f>IF(
    доп_часы[[#This Row],[опимс укр]]="",
    IF(
        IFERROR(
            MATCH(SUBSTITUTE(доп_часы[[#This Row],[классификатор]],",","."),классификатор,0),
            0
        ),
        LOWER(TRIM(доп_часы[[#This Row],[проект]])) &amp; "_" &amp; "9999",
        LOWER(TRIM(доп_часы[[#This Row],[проект]])) &amp; "_" &amp; "9998"
    ),
    LOWER(TRIM(доп_часы[[#This Row],[проект]])) &amp; "_" &amp; LOWER(TRIM(доп_часы[[#This Row],[опимс укр]]))
)</f>
        <v>кс-7 сивакинская_9998</v>
      </c>
      <c r="W261" s="98" t="e">
        <f>VLOOKUP(доп_часы[[#This Row],[опимс укр]],Помочни!J:K,2,0)</f>
        <v>#N/A</v>
      </c>
      <c r="X261" s="88" t="s">
        <v>350</v>
      </c>
      <c r="Y261" s="88" t="s">
        <v>351</v>
      </c>
      <c r="Z261" s="88"/>
      <c r="AA261" s="91"/>
    </row>
    <row r="262" spans="1:27">
      <c r="A262" s="82">
        <v>44501</v>
      </c>
      <c r="B262" s="84" t="str">
        <f t="shared" si="24"/>
        <v>КС-7 Сивакинская</v>
      </c>
      <c r="C262" s="84" t="s">
        <v>117</v>
      </c>
      <c r="D262" s="83" t="s">
        <v>117</v>
      </c>
      <c r="E262" s="83" t="str">
        <f t="shared" si="25"/>
        <v>велесстрой-монтаж</v>
      </c>
      <c r="F262" s="89" t="s">
        <v>0</v>
      </c>
      <c r="G262" s="84" t="s">
        <v>262</v>
      </c>
      <c r="H262" s="84"/>
      <c r="I262" s="7"/>
      <c r="J262" s="7" t="s">
        <v>187</v>
      </c>
      <c r="K262" s="85"/>
      <c r="L262" s="86">
        <v>-66</v>
      </c>
      <c r="M262" s="122">
        <v>-47785.32</v>
      </c>
      <c r="N262" s="88" t="s">
        <v>325</v>
      </c>
      <c r="O262" s="88" t="str">
        <f>VLOOKUP(доп_часы[[#This Row],[классификатор]],Помочни!H:I,2,0)</f>
        <v>Сопутствующие работы (в т.ч. работы до согласования сборника нормативов 2020)</v>
      </c>
      <c r="P262" s="125">
        <f t="shared" si="26"/>
        <v>-1.3717533456128811E-4</v>
      </c>
      <c r="Q262" s="126">
        <f t="shared" si="27"/>
        <v>-9.4010833324134038E-5</v>
      </c>
      <c r="R262" s="127">
        <f t="shared" si="28"/>
        <v>-9.0091442814456668E-5</v>
      </c>
      <c r="S262" s="143" t="s">
        <v>367</v>
      </c>
      <c r="T262" s="143" t="s">
        <v>367</v>
      </c>
      <c r="U262" s="97">
        <v>2</v>
      </c>
      <c r="V262" s="89" t="str">
        <f>IF(
    доп_часы[[#This Row],[опимс укр]]="",
    IF(
        IFERROR(
            MATCH(SUBSTITUTE(доп_часы[[#This Row],[классификатор]],",","."),классификатор,0),
            0
        ),
        LOWER(TRIM(доп_часы[[#This Row],[проект]])) &amp; "_" &amp; "9999",
        LOWER(TRIM(доп_часы[[#This Row],[проект]])) &amp; "_" &amp; "9998"
    ),
    LOWER(TRIM(доп_часы[[#This Row],[проект]])) &amp; "_" &amp; LOWER(TRIM(доп_часы[[#This Row],[опимс укр]]))
)</f>
        <v>кс-7 сивакинская_2</v>
      </c>
      <c r="W262" s="98" t="str">
        <f>VLOOKUP(доп_часы[[#This Row],[опимс укр]],Помочни!J:K,2,0)</f>
        <v>ВЗиС</v>
      </c>
      <c r="X262" s="88"/>
      <c r="Y262" s="88"/>
      <c r="Z262" s="88"/>
      <c r="AA262" s="91"/>
    </row>
    <row r="263" spans="1:27">
      <c r="A263" s="82">
        <v>44501</v>
      </c>
      <c r="B263" s="84" t="str">
        <f t="shared" si="24"/>
        <v>КС-7 Сивакинская</v>
      </c>
      <c r="C263" s="84" t="s">
        <v>117</v>
      </c>
      <c r="D263" s="83" t="s">
        <v>117</v>
      </c>
      <c r="E263" s="83" t="str">
        <f t="shared" si="25"/>
        <v>велесстрой-монтаж</v>
      </c>
      <c r="F263" s="89" t="s">
        <v>0</v>
      </c>
      <c r="G263" s="84" t="s">
        <v>263</v>
      </c>
      <c r="H263" s="84"/>
      <c r="I263" s="7"/>
      <c r="J263" s="7" t="s">
        <v>187</v>
      </c>
      <c r="K263" s="85"/>
      <c r="L263" s="86">
        <v>-10</v>
      </c>
      <c r="M263" s="122">
        <v>-7240.2000000000007</v>
      </c>
      <c r="N263" s="88" t="s">
        <v>325</v>
      </c>
      <c r="O263" s="88" t="str">
        <f>VLOOKUP(доп_часы[[#This Row],[классификатор]],Помочни!H:I,2,0)</f>
        <v>Сопутствующие работы (в т.ч. работы до согласования сборника нормативов 2020)</v>
      </c>
      <c r="P263" s="125">
        <f t="shared" si="26"/>
        <v>-2.0784141600195168E-5</v>
      </c>
      <c r="Q263" s="126">
        <f t="shared" si="27"/>
        <v>-1.4244065655171825E-5</v>
      </c>
      <c r="R263" s="127">
        <f t="shared" si="28"/>
        <v>-1.3650218608251011E-5</v>
      </c>
      <c r="S263" s="143" t="s">
        <v>367</v>
      </c>
      <c r="T263" s="143" t="s">
        <v>367</v>
      </c>
      <c r="U263" s="97">
        <v>2</v>
      </c>
      <c r="V263" s="89" t="str">
        <f>IF(
    доп_часы[[#This Row],[опимс укр]]="",
    IF(
        IFERROR(
            MATCH(SUBSTITUTE(доп_часы[[#This Row],[классификатор]],",","."),классификатор,0),
            0
        ),
        LOWER(TRIM(доп_часы[[#This Row],[проект]])) &amp; "_" &amp; "9999",
        LOWER(TRIM(доп_часы[[#This Row],[проект]])) &amp; "_" &amp; "9998"
    ),
    LOWER(TRIM(доп_часы[[#This Row],[проект]])) &amp; "_" &amp; LOWER(TRIM(доп_часы[[#This Row],[опимс укр]]))
)</f>
        <v>кс-7 сивакинская_2</v>
      </c>
      <c r="W263" s="98" t="str">
        <f>VLOOKUP(доп_часы[[#This Row],[опимс укр]],Помочни!J:K,2,0)</f>
        <v>ВЗиС</v>
      </c>
      <c r="X263" s="88"/>
      <c r="Y263" s="88"/>
      <c r="Z263" s="88"/>
      <c r="AA263" s="91"/>
    </row>
    <row r="264" spans="1:27">
      <c r="A264" s="82">
        <v>44501</v>
      </c>
      <c r="B264" s="84" t="str">
        <f t="shared" si="24"/>
        <v>КС-7 Сивакинская</v>
      </c>
      <c r="C264" s="84" t="s">
        <v>117</v>
      </c>
      <c r="D264" s="83" t="s">
        <v>117</v>
      </c>
      <c r="E264" s="83" t="str">
        <f t="shared" si="25"/>
        <v>велесстрой-монтаж</v>
      </c>
      <c r="F264" s="89" t="s">
        <v>17</v>
      </c>
      <c r="G264" s="84" t="s">
        <v>264</v>
      </c>
      <c r="H264" s="84"/>
      <c r="I264" s="7"/>
      <c r="J264" s="7" t="s">
        <v>187</v>
      </c>
      <c r="K264" s="85"/>
      <c r="L264" s="86">
        <v>-224</v>
      </c>
      <c r="M264" s="122">
        <v>-162180.47999999998</v>
      </c>
      <c r="N264" s="88" t="s">
        <v>325</v>
      </c>
      <c r="O264" s="88" t="str">
        <f>VLOOKUP(доп_часы[[#This Row],[классификатор]],Помочни!H:I,2,0)</f>
        <v>АХО</v>
      </c>
      <c r="P264" s="125">
        <f t="shared" si="26"/>
        <v>-4.655647718443718E-4</v>
      </c>
      <c r="Q264" s="126">
        <f t="shared" si="27"/>
        <v>-3.1906707067584888E-4</v>
      </c>
      <c r="R264" s="127">
        <f t="shared" si="28"/>
        <v>-3.0576489682482267E-4</v>
      </c>
      <c r="S264" s="143" t="s">
        <v>368</v>
      </c>
      <c r="T264" s="143" t="s">
        <v>368</v>
      </c>
      <c r="U264" s="89"/>
      <c r="V264" s="89" t="str">
        <f>IF(
    доп_часы[[#This Row],[опимс укр]]="",
    IF(
        IFERROR(
            MATCH(SUBSTITUTE(доп_часы[[#This Row],[классификатор]],",","."),классификатор,0),
            0
        ),
        LOWER(TRIM(доп_часы[[#This Row],[проект]])) &amp; "_" &amp; "9999",
        LOWER(TRIM(доп_часы[[#This Row],[проект]])) &amp; "_" &amp; "9998"
    ),
    LOWER(TRIM(доп_часы[[#This Row],[проект]])) &amp; "_" &amp; LOWER(TRIM(доп_часы[[#This Row],[опимс укр]]))
)</f>
        <v>кс-7 сивакинская_9998</v>
      </c>
      <c r="W264" s="98" t="e">
        <f>VLOOKUP(доп_часы[[#This Row],[опимс укр]],Помочни!J:K,2,0)</f>
        <v>#N/A</v>
      </c>
      <c r="X264" s="88" t="s">
        <v>350</v>
      </c>
      <c r="Y264" s="88" t="s">
        <v>351</v>
      </c>
      <c r="Z264" s="88"/>
      <c r="AA264" s="91"/>
    </row>
    <row r="265" spans="1:27">
      <c r="A265" s="82">
        <v>44501</v>
      </c>
      <c r="B265" s="84" t="str">
        <f t="shared" si="24"/>
        <v>КС-7 Сивакинская</v>
      </c>
      <c r="C265" s="84" t="s">
        <v>117</v>
      </c>
      <c r="D265" s="83" t="s">
        <v>117</v>
      </c>
      <c r="E265" s="83" t="str">
        <f t="shared" si="25"/>
        <v>велесстрой-монтаж</v>
      </c>
      <c r="F265" s="89" t="s">
        <v>17</v>
      </c>
      <c r="G265" s="84" t="s">
        <v>265</v>
      </c>
      <c r="H265" s="84"/>
      <c r="I265" s="7"/>
      <c r="J265" s="7" t="s">
        <v>199</v>
      </c>
      <c r="K265" s="85"/>
      <c r="L265" s="86">
        <v>-132</v>
      </c>
      <c r="M265" s="122">
        <v>-75680.88</v>
      </c>
      <c r="N265" s="88" t="s">
        <v>325</v>
      </c>
      <c r="O265" s="88" t="str">
        <f>VLOOKUP(доп_часы[[#This Row],[классификатор]],Помочни!H:I,2,0)</f>
        <v>АХО</v>
      </c>
      <c r="P265" s="125">
        <f t="shared" si="26"/>
        <v>-2.7435066912257622E-4</v>
      </c>
      <c r="Q265" s="126">
        <f t="shared" si="27"/>
        <v>-1.8802166664826808E-4</v>
      </c>
      <c r="R265" s="127">
        <f t="shared" si="28"/>
        <v>-1.8018288562891334E-4</v>
      </c>
      <c r="S265" s="143" t="s">
        <v>368</v>
      </c>
      <c r="T265" s="143" t="s">
        <v>368</v>
      </c>
      <c r="U265" s="89"/>
      <c r="V265" s="89" t="str">
        <f>IF(
    доп_часы[[#This Row],[опимс укр]]="",
    IF(
        IFERROR(
            MATCH(SUBSTITUTE(доп_часы[[#This Row],[классификатор]],",","."),классификатор,0),
            0
        ),
        LOWER(TRIM(доп_часы[[#This Row],[проект]])) &amp; "_" &amp; "9999",
        LOWER(TRIM(доп_часы[[#This Row],[проект]])) &amp; "_" &amp; "9998"
    ),
    LOWER(TRIM(доп_часы[[#This Row],[проект]])) &amp; "_" &amp; LOWER(TRIM(доп_часы[[#This Row],[опимс укр]]))
)</f>
        <v>кс-7 сивакинская_9998</v>
      </c>
      <c r="W265" s="98" t="e">
        <f>VLOOKUP(доп_часы[[#This Row],[опимс укр]],Помочни!J:K,2,0)</f>
        <v>#N/A</v>
      </c>
      <c r="X265" s="88" t="s">
        <v>350</v>
      </c>
      <c r="Y265" s="88" t="s">
        <v>351</v>
      </c>
      <c r="Z265" s="88"/>
      <c r="AA265" s="91"/>
    </row>
    <row r="266" spans="1:27">
      <c r="A266" s="82">
        <v>44501</v>
      </c>
      <c r="B266" s="84" t="str">
        <f t="shared" si="24"/>
        <v>КС-7 Сивакинская</v>
      </c>
      <c r="C266" s="84" t="s">
        <v>117</v>
      </c>
      <c r="D266" s="83" t="s">
        <v>117</v>
      </c>
      <c r="E266" s="83" t="str">
        <f t="shared" si="25"/>
        <v>велесстрой-монтаж</v>
      </c>
      <c r="F266" s="89" t="s">
        <v>17</v>
      </c>
      <c r="G266" s="84" t="s">
        <v>266</v>
      </c>
      <c r="H266" s="84"/>
      <c r="I266" s="7"/>
      <c r="J266" s="7" t="s">
        <v>187</v>
      </c>
      <c r="K266" s="85"/>
      <c r="L266" s="86">
        <v>-25</v>
      </c>
      <c r="M266" s="122">
        <v>-18100.5</v>
      </c>
      <c r="N266" s="88" t="s">
        <v>325</v>
      </c>
      <c r="O266" s="88" t="str">
        <f>VLOOKUP(доп_часы[[#This Row],[классификатор]],Помочни!H:I,2,0)</f>
        <v>АХО</v>
      </c>
      <c r="P266" s="125">
        <f t="shared" si="26"/>
        <v>-5.1960354000487924E-5</v>
      </c>
      <c r="Q266" s="126">
        <f t="shared" si="27"/>
        <v>-3.5610164137929559E-5</v>
      </c>
      <c r="R266" s="127">
        <f t="shared" si="28"/>
        <v>-3.412554652062753E-5</v>
      </c>
      <c r="S266" s="143" t="s">
        <v>368</v>
      </c>
      <c r="T266" s="143" t="s">
        <v>368</v>
      </c>
      <c r="U266" s="89"/>
      <c r="V266" s="89" t="str">
        <f>IF(
    доп_часы[[#This Row],[опимс укр]]="",
    IF(
        IFERROR(
            MATCH(SUBSTITUTE(доп_часы[[#This Row],[классификатор]],",","."),классификатор,0),
            0
        ),
        LOWER(TRIM(доп_часы[[#This Row],[проект]])) &amp; "_" &amp; "9999",
        LOWER(TRIM(доп_часы[[#This Row],[проект]])) &amp; "_" &amp; "9998"
    ),
    LOWER(TRIM(доп_часы[[#This Row],[проект]])) &amp; "_" &amp; LOWER(TRIM(доп_часы[[#This Row],[опимс укр]]))
)</f>
        <v>кс-7 сивакинская_9998</v>
      </c>
      <c r="W266" s="98" t="e">
        <f>VLOOKUP(доп_часы[[#This Row],[опимс укр]],Помочни!J:K,2,0)</f>
        <v>#N/A</v>
      </c>
      <c r="X266" s="88" t="s">
        <v>350</v>
      </c>
      <c r="Y266" s="88" t="s">
        <v>351</v>
      </c>
      <c r="Z266" s="88"/>
      <c r="AA266" s="91"/>
    </row>
    <row r="267" spans="1:27">
      <c r="A267" s="82">
        <v>44501</v>
      </c>
      <c r="B267" s="84" t="str">
        <f t="shared" si="24"/>
        <v>КС-7 Сивакинская</v>
      </c>
      <c r="C267" s="84" t="s">
        <v>117</v>
      </c>
      <c r="D267" s="83" t="s">
        <v>117</v>
      </c>
      <c r="E267" s="83" t="str">
        <f t="shared" si="25"/>
        <v>велесстрой-монтаж</v>
      </c>
      <c r="F267" s="89" t="s">
        <v>17</v>
      </c>
      <c r="G267" s="84" t="s">
        <v>267</v>
      </c>
      <c r="H267" s="84"/>
      <c r="I267" s="7"/>
      <c r="J267" s="7" t="s">
        <v>187</v>
      </c>
      <c r="K267" s="85"/>
      <c r="L267" s="86">
        <v>-172</v>
      </c>
      <c r="M267" s="122">
        <v>-124531.44</v>
      </c>
      <c r="N267" s="88" t="s">
        <v>325</v>
      </c>
      <c r="O267" s="88" t="str">
        <f>VLOOKUP(доп_часы[[#This Row],[классификатор]],Помочни!H:I,2,0)</f>
        <v>АХО</v>
      </c>
      <c r="P267" s="125">
        <f t="shared" si="26"/>
        <v>-3.5748723552335692E-4</v>
      </c>
      <c r="Q267" s="126">
        <f t="shared" si="27"/>
        <v>-2.449979292689554E-4</v>
      </c>
      <c r="R267" s="127">
        <f t="shared" si="28"/>
        <v>-2.3478376006191739E-4</v>
      </c>
      <c r="S267" s="143" t="s">
        <v>368</v>
      </c>
      <c r="T267" s="143" t="s">
        <v>368</v>
      </c>
      <c r="U267" s="89"/>
      <c r="V267" s="89" t="str">
        <f>IF(
    доп_часы[[#This Row],[опимс укр]]="",
    IF(
        IFERROR(
            MATCH(SUBSTITUTE(доп_часы[[#This Row],[классификатор]],",","."),классификатор,0),
            0
        ),
        LOWER(TRIM(доп_часы[[#This Row],[проект]])) &amp; "_" &amp; "9999",
        LOWER(TRIM(доп_часы[[#This Row],[проект]])) &amp; "_" &amp; "9998"
    ),
    LOWER(TRIM(доп_часы[[#This Row],[проект]])) &amp; "_" &amp; LOWER(TRIM(доп_часы[[#This Row],[опимс укр]]))
)</f>
        <v>кс-7 сивакинская_9998</v>
      </c>
      <c r="W267" s="98" t="e">
        <f>VLOOKUP(доп_часы[[#This Row],[опимс укр]],Помочни!J:K,2,0)</f>
        <v>#N/A</v>
      </c>
      <c r="X267" s="88" t="s">
        <v>350</v>
      </c>
      <c r="Y267" s="88" t="s">
        <v>351</v>
      </c>
      <c r="Z267" s="88"/>
      <c r="AA267" s="91"/>
    </row>
    <row r="268" spans="1:27">
      <c r="A268" s="82">
        <v>44501</v>
      </c>
      <c r="B268" s="84" t="str">
        <f t="shared" si="24"/>
        <v>КС-7 Сивакинская</v>
      </c>
      <c r="C268" s="84" t="s">
        <v>117</v>
      </c>
      <c r="D268" s="83" t="s">
        <v>117</v>
      </c>
      <c r="E268" s="83" t="str">
        <f t="shared" si="25"/>
        <v>велесстрой-монтаж</v>
      </c>
      <c r="F268" s="89" t="s">
        <v>17</v>
      </c>
      <c r="G268" s="84" t="s">
        <v>268</v>
      </c>
      <c r="H268" s="84"/>
      <c r="I268" s="7"/>
      <c r="J268" s="7" t="s">
        <v>187</v>
      </c>
      <c r="K268" s="85"/>
      <c r="L268" s="86">
        <v>-30</v>
      </c>
      <c r="M268" s="122">
        <v>-21720.6</v>
      </c>
      <c r="N268" s="88" t="s">
        <v>325</v>
      </c>
      <c r="O268" s="88" t="str">
        <f>VLOOKUP(доп_часы[[#This Row],[классификатор]],Помочни!H:I,2,0)</f>
        <v>АХО</v>
      </c>
      <c r="P268" s="125">
        <f t="shared" si="26"/>
        <v>-6.2352424800585511E-5</v>
      </c>
      <c r="Q268" s="126">
        <f t="shared" si="27"/>
        <v>-4.2732196965515475E-5</v>
      </c>
      <c r="R268" s="127">
        <f t="shared" si="28"/>
        <v>-4.0950655824753031E-5</v>
      </c>
      <c r="S268" s="143" t="s">
        <v>368</v>
      </c>
      <c r="T268" s="143" t="s">
        <v>368</v>
      </c>
      <c r="U268" s="89"/>
      <c r="V268" s="89" t="str">
        <f>IF(
    доп_часы[[#This Row],[опимс укр]]="",
    IF(
        IFERROR(
            MATCH(SUBSTITUTE(доп_часы[[#This Row],[классификатор]],",","."),классификатор,0),
            0
        ),
        LOWER(TRIM(доп_часы[[#This Row],[проект]])) &amp; "_" &amp; "9999",
        LOWER(TRIM(доп_часы[[#This Row],[проект]])) &amp; "_" &amp; "9998"
    ),
    LOWER(TRIM(доп_часы[[#This Row],[проект]])) &amp; "_" &amp; LOWER(TRIM(доп_часы[[#This Row],[опимс укр]]))
)</f>
        <v>кс-7 сивакинская_9998</v>
      </c>
      <c r="W268" s="98" t="e">
        <f>VLOOKUP(доп_часы[[#This Row],[опимс укр]],Помочни!J:K,2,0)</f>
        <v>#N/A</v>
      </c>
      <c r="X268" s="88" t="s">
        <v>350</v>
      </c>
      <c r="Y268" s="88" t="s">
        <v>351</v>
      </c>
      <c r="Z268" s="88"/>
      <c r="AA268" s="91"/>
    </row>
    <row r="269" spans="1:27">
      <c r="A269" s="82">
        <v>44501</v>
      </c>
      <c r="B269" s="84" t="str">
        <f t="shared" si="24"/>
        <v>КС-7 Сивакинская</v>
      </c>
      <c r="C269" s="84" t="s">
        <v>117</v>
      </c>
      <c r="D269" s="83" t="s">
        <v>117</v>
      </c>
      <c r="E269" s="83" t="str">
        <f t="shared" si="25"/>
        <v>велесстрой-монтаж</v>
      </c>
      <c r="F269" s="89" t="s">
        <v>17</v>
      </c>
      <c r="G269" s="84" t="s">
        <v>269</v>
      </c>
      <c r="H269" s="84"/>
      <c r="I269" s="7"/>
      <c r="J269" s="7" t="s">
        <v>199</v>
      </c>
      <c r="K269" s="85"/>
      <c r="L269" s="86">
        <v>-10</v>
      </c>
      <c r="M269" s="122">
        <v>-5733.4000000000005</v>
      </c>
      <c r="N269" s="88" t="s">
        <v>325</v>
      </c>
      <c r="O269" s="88" t="str">
        <f>VLOOKUP(доп_часы[[#This Row],[классификатор]],Помочни!H:I,2,0)</f>
        <v>АХО</v>
      </c>
      <c r="P269" s="125">
        <f t="shared" si="26"/>
        <v>-2.0784141600195168E-5</v>
      </c>
      <c r="Q269" s="126">
        <f t="shared" si="27"/>
        <v>-1.4244065655171825E-5</v>
      </c>
      <c r="R269" s="127">
        <f t="shared" si="28"/>
        <v>-1.3650218608251011E-5</v>
      </c>
      <c r="S269" s="143" t="s">
        <v>368</v>
      </c>
      <c r="T269" s="143" t="s">
        <v>368</v>
      </c>
      <c r="U269" s="89"/>
      <c r="V269" s="89" t="str">
        <f>IF(
    доп_часы[[#This Row],[опимс укр]]="",
    IF(
        IFERROR(
            MATCH(SUBSTITUTE(доп_часы[[#This Row],[классификатор]],",","."),классификатор,0),
            0
        ),
        LOWER(TRIM(доп_часы[[#This Row],[проект]])) &amp; "_" &amp; "9999",
        LOWER(TRIM(доп_часы[[#This Row],[проект]])) &amp; "_" &amp; "9998"
    ),
    LOWER(TRIM(доп_часы[[#This Row],[проект]])) &amp; "_" &amp; LOWER(TRIM(доп_часы[[#This Row],[опимс укр]]))
)</f>
        <v>кс-7 сивакинская_9998</v>
      </c>
      <c r="W269" s="98" t="e">
        <f>VLOOKUP(доп_часы[[#This Row],[опимс укр]],Помочни!J:K,2,0)</f>
        <v>#N/A</v>
      </c>
      <c r="X269" s="88" t="s">
        <v>350</v>
      </c>
      <c r="Y269" s="88" t="s">
        <v>351</v>
      </c>
      <c r="Z269" s="88"/>
      <c r="AA269" s="91"/>
    </row>
    <row r="270" spans="1:27">
      <c r="A270" s="82">
        <v>44501</v>
      </c>
      <c r="B270" s="84" t="str">
        <f t="shared" si="24"/>
        <v>КС-7 Сивакинская</v>
      </c>
      <c r="C270" s="84" t="s">
        <v>117</v>
      </c>
      <c r="D270" s="83" t="s">
        <v>117</v>
      </c>
      <c r="E270" s="83" t="str">
        <f t="shared" si="25"/>
        <v>велесстрой-монтаж</v>
      </c>
      <c r="F270" s="89" t="s">
        <v>17</v>
      </c>
      <c r="G270" s="84" t="s">
        <v>270</v>
      </c>
      <c r="H270" s="84"/>
      <c r="I270" s="7"/>
      <c r="J270" s="7" t="s">
        <v>187</v>
      </c>
      <c r="K270" s="85"/>
      <c r="L270" s="86">
        <v>-22</v>
      </c>
      <c r="M270" s="122">
        <v>-15928.439999999999</v>
      </c>
      <c r="N270" s="88" t="s">
        <v>325</v>
      </c>
      <c r="O270" s="88" t="str">
        <f>VLOOKUP(доп_часы[[#This Row],[классификатор]],Помочни!H:I,2,0)</f>
        <v>АХО</v>
      </c>
      <c r="P270" s="125">
        <f t="shared" si="26"/>
        <v>-4.5725111520429373E-5</v>
      </c>
      <c r="Q270" s="126">
        <f t="shared" si="27"/>
        <v>-3.1336944441378015E-5</v>
      </c>
      <c r="R270" s="127">
        <f t="shared" si="28"/>
        <v>-3.0030480938152224E-5</v>
      </c>
      <c r="S270" s="143" t="s">
        <v>368</v>
      </c>
      <c r="T270" s="143" t="s">
        <v>368</v>
      </c>
      <c r="U270" s="89"/>
      <c r="V270" s="89" t="str">
        <f>IF(
    доп_часы[[#This Row],[опимс укр]]="",
    IF(
        IFERROR(
            MATCH(SUBSTITUTE(доп_часы[[#This Row],[классификатор]],",","."),классификатор,0),
            0
        ),
        LOWER(TRIM(доп_часы[[#This Row],[проект]])) &amp; "_" &amp; "9999",
        LOWER(TRIM(доп_часы[[#This Row],[проект]])) &amp; "_" &amp; "9998"
    ),
    LOWER(TRIM(доп_часы[[#This Row],[проект]])) &amp; "_" &amp; LOWER(TRIM(доп_часы[[#This Row],[опимс укр]]))
)</f>
        <v>кс-7 сивакинская_9998</v>
      </c>
      <c r="W270" s="98" t="e">
        <f>VLOOKUP(доп_часы[[#This Row],[опимс укр]],Помочни!J:K,2,0)</f>
        <v>#N/A</v>
      </c>
      <c r="X270" s="88" t="s">
        <v>350</v>
      </c>
      <c r="Y270" s="88" t="s">
        <v>351</v>
      </c>
      <c r="Z270" s="88"/>
      <c r="AA270" s="91"/>
    </row>
    <row r="271" spans="1:27">
      <c r="A271" s="82">
        <v>44501</v>
      </c>
      <c r="B271" s="84" t="str">
        <f t="shared" si="24"/>
        <v>КС-7 Сивакинская</v>
      </c>
      <c r="C271" s="84" t="s">
        <v>117</v>
      </c>
      <c r="D271" s="83" t="s">
        <v>117</v>
      </c>
      <c r="E271" s="83" t="str">
        <f t="shared" si="25"/>
        <v>велесстрой-монтаж</v>
      </c>
      <c r="F271" s="89" t="s">
        <v>17</v>
      </c>
      <c r="G271" s="84" t="s">
        <v>271</v>
      </c>
      <c r="H271" s="84"/>
      <c r="I271" s="7"/>
      <c r="J271" s="7" t="s">
        <v>199</v>
      </c>
      <c r="K271" s="85"/>
      <c r="L271" s="86">
        <v>-18</v>
      </c>
      <c r="M271" s="122">
        <v>-10320.119999999999</v>
      </c>
      <c r="N271" s="88" t="s">
        <v>325</v>
      </c>
      <c r="O271" s="88" t="str">
        <f>VLOOKUP(доп_часы[[#This Row],[классификатор]],Помочни!H:I,2,0)</f>
        <v>АХО</v>
      </c>
      <c r="P271" s="125">
        <f t="shared" si="26"/>
        <v>-3.7411454880351307E-5</v>
      </c>
      <c r="Q271" s="126">
        <f t="shared" si="27"/>
        <v>-2.5639318179309285E-5</v>
      </c>
      <c r="R271" s="127">
        <f t="shared" si="28"/>
        <v>-2.4570393494851818E-5</v>
      </c>
      <c r="S271" s="143" t="s">
        <v>368</v>
      </c>
      <c r="T271" s="143" t="s">
        <v>368</v>
      </c>
      <c r="U271" s="89"/>
      <c r="V271" s="89" t="str">
        <f>IF(
    доп_часы[[#This Row],[опимс укр]]="",
    IF(
        IFERROR(
            MATCH(SUBSTITUTE(доп_часы[[#This Row],[классификатор]],",","."),классификатор,0),
            0
        ),
        LOWER(TRIM(доп_часы[[#This Row],[проект]])) &amp; "_" &amp; "9999",
        LOWER(TRIM(доп_часы[[#This Row],[проект]])) &amp; "_" &amp; "9998"
    ),
    LOWER(TRIM(доп_часы[[#This Row],[проект]])) &amp; "_" &amp; LOWER(TRIM(доп_часы[[#This Row],[опимс укр]]))
)</f>
        <v>кс-7 сивакинская_9998</v>
      </c>
      <c r="W271" s="98" t="e">
        <f>VLOOKUP(доп_часы[[#This Row],[опимс укр]],Помочни!J:K,2,0)</f>
        <v>#N/A</v>
      </c>
      <c r="X271" s="88" t="s">
        <v>350</v>
      </c>
      <c r="Y271" s="88" t="s">
        <v>351</v>
      </c>
      <c r="Z271" s="88"/>
      <c r="AA271" s="91"/>
    </row>
    <row r="272" spans="1:27">
      <c r="A272" s="82">
        <v>44501</v>
      </c>
      <c r="B272" s="84" t="str">
        <f t="shared" si="24"/>
        <v>КС-7 Сивакинская</v>
      </c>
      <c r="C272" s="84" t="s">
        <v>117</v>
      </c>
      <c r="D272" s="83" t="s">
        <v>117</v>
      </c>
      <c r="E272" s="83" t="str">
        <f t="shared" si="25"/>
        <v>велесстрой-монтаж</v>
      </c>
      <c r="F272" s="89" t="s">
        <v>17</v>
      </c>
      <c r="G272" s="84" t="s">
        <v>272</v>
      </c>
      <c r="H272" s="84"/>
      <c r="I272" s="7"/>
      <c r="J272" s="7" t="s">
        <v>199</v>
      </c>
      <c r="K272" s="85"/>
      <c r="L272" s="86">
        <v>-30</v>
      </c>
      <c r="M272" s="122">
        <v>-17200.2</v>
      </c>
      <c r="N272" s="88" t="s">
        <v>325</v>
      </c>
      <c r="O272" s="88" t="str">
        <f>VLOOKUP(доп_часы[[#This Row],[классификатор]],Помочни!H:I,2,0)</f>
        <v>АХО</v>
      </c>
      <c r="P272" s="125">
        <f t="shared" si="26"/>
        <v>-6.2352424800585511E-5</v>
      </c>
      <c r="Q272" s="126">
        <f t="shared" si="27"/>
        <v>-4.2732196965515475E-5</v>
      </c>
      <c r="R272" s="127">
        <f t="shared" si="28"/>
        <v>-4.0950655824753031E-5</v>
      </c>
      <c r="S272" s="143" t="s">
        <v>368</v>
      </c>
      <c r="T272" s="143" t="s">
        <v>368</v>
      </c>
      <c r="U272" s="89"/>
      <c r="V272" s="89" t="str">
        <f>IF(
    доп_часы[[#This Row],[опимс укр]]="",
    IF(
        IFERROR(
            MATCH(SUBSTITUTE(доп_часы[[#This Row],[классификатор]],",","."),классификатор,0),
            0
        ),
        LOWER(TRIM(доп_часы[[#This Row],[проект]])) &amp; "_" &amp; "9999",
        LOWER(TRIM(доп_часы[[#This Row],[проект]])) &amp; "_" &amp; "9998"
    ),
    LOWER(TRIM(доп_часы[[#This Row],[проект]])) &amp; "_" &amp; LOWER(TRIM(доп_часы[[#This Row],[опимс укр]]))
)</f>
        <v>кс-7 сивакинская_9998</v>
      </c>
      <c r="W272" s="98" t="e">
        <f>VLOOKUP(доп_часы[[#This Row],[опимс укр]],Помочни!J:K,2,0)</f>
        <v>#N/A</v>
      </c>
      <c r="X272" s="88" t="s">
        <v>350</v>
      </c>
      <c r="Y272" s="88" t="s">
        <v>351</v>
      </c>
      <c r="Z272" s="88"/>
      <c r="AA272" s="91"/>
    </row>
    <row r="273" spans="1:27">
      <c r="A273" s="82">
        <v>44501</v>
      </c>
      <c r="B273" s="84" t="str">
        <f t="shared" si="24"/>
        <v>КС-7 Сивакинская</v>
      </c>
      <c r="C273" s="84" t="s">
        <v>117</v>
      </c>
      <c r="D273" s="83" t="s">
        <v>117</v>
      </c>
      <c r="E273" s="83" t="str">
        <f t="shared" si="25"/>
        <v>велесстрой-монтаж</v>
      </c>
      <c r="F273" s="89" t="s">
        <v>17</v>
      </c>
      <c r="G273" s="84" t="s">
        <v>273</v>
      </c>
      <c r="H273" s="84"/>
      <c r="I273" s="7"/>
      <c r="J273" s="7" t="s">
        <v>187</v>
      </c>
      <c r="K273" s="85"/>
      <c r="L273" s="86">
        <v>-127</v>
      </c>
      <c r="M273" s="122">
        <v>-91950.540000000008</v>
      </c>
      <c r="N273" s="88" t="s">
        <v>325</v>
      </c>
      <c r="O273" s="88" t="str">
        <f>VLOOKUP(доп_часы[[#This Row],[классификатор]],Помочни!H:I,2,0)</f>
        <v>АХО</v>
      </c>
      <c r="P273" s="125">
        <f t="shared" si="26"/>
        <v>-2.6395859832247865E-4</v>
      </c>
      <c r="Q273" s="126">
        <f t="shared" si="27"/>
        <v>-1.8089963382068218E-4</v>
      </c>
      <c r="R273" s="127">
        <f t="shared" si="28"/>
        <v>-1.7335777632478783E-4</v>
      </c>
      <c r="S273" s="143" t="s">
        <v>368</v>
      </c>
      <c r="T273" s="143" t="s">
        <v>368</v>
      </c>
      <c r="U273" s="89"/>
      <c r="V273" s="89" t="str">
        <f>IF(
    доп_часы[[#This Row],[опимс укр]]="",
    IF(
        IFERROR(
            MATCH(SUBSTITUTE(доп_часы[[#This Row],[классификатор]],",","."),классификатор,0),
            0
        ),
        LOWER(TRIM(доп_часы[[#This Row],[проект]])) &amp; "_" &amp; "9999",
        LOWER(TRIM(доп_часы[[#This Row],[проект]])) &amp; "_" &amp; "9998"
    ),
    LOWER(TRIM(доп_часы[[#This Row],[проект]])) &amp; "_" &amp; LOWER(TRIM(доп_часы[[#This Row],[опимс укр]]))
)</f>
        <v>кс-7 сивакинская_9998</v>
      </c>
      <c r="W273" s="98" t="e">
        <f>VLOOKUP(доп_часы[[#This Row],[опимс укр]],Помочни!J:K,2,0)</f>
        <v>#N/A</v>
      </c>
      <c r="X273" s="88" t="s">
        <v>350</v>
      </c>
      <c r="Y273" s="88" t="s">
        <v>351</v>
      </c>
      <c r="Z273" s="88"/>
      <c r="AA273" s="91"/>
    </row>
    <row r="274" spans="1:27">
      <c r="A274" s="82">
        <v>44501</v>
      </c>
      <c r="B274" s="84" t="str">
        <f t="shared" si="24"/>
        <v>КС-7 Сивакинская</v>
      </c>
      <c r="C274" s="84" t="s">
        <v>117</v>
      </c>
      <c r="D274" s="83" t="s">
        <v>117</v>
      </c>
      <c r="E274" s="83" t="str">
        <f t="shared" si="25"/>
        <v>велесстрой-монтаж</v>
      </c>
      <c r="F274" s="89" t="s">
        <v>17</v>
      </c>
      <c r="G274" s="84" t="s">
        <v>274</v>
      </c>
      <c r="H274" s="84"/>
      <c r="I274" s="7"/>
      <c r="J274" s="7" t="s">
        <v>187</v>
      </c>
      <c r="K274" s="85"/>
      <c r="L274" s="86">
        <v>-20</v>
      </c>
      <c r="M274" s="122">
        <v>-14480.400000000001</v>
      </c>
      <c r="N274" s="88" t="s">
        <v>325</v>
      </c>
      <c r="O274" s="88" t="str">
        <f>VLOOKUP(доп_часы[[#This Row],[классификатор]],Помочни!H:I,2,0)</f>
        <v>АХО</v>
      </c>
      <c r="P274" s="125">
        <f t="shared" si="26"/>
        <v>-4.1568283200390336E-5</v>
      </c>
      <c r="Q274" s="126">
        <f t="shared" si="27"/>
        <v>-2.848813131034365E-5</v>
      </c>
      <c r="R274" s="127">
        <f t="shared" si="28"/>
        <v>-2.7300437216502023E-5</v>
      </c>
      <c r="S274" s="143" t="s">
        <v>368</v>
      </c>
      <c r="T274" s="143" t="s">
        <v>368</v>
      </c>
      <c r="U274" s="89"/>
      <c r="V274" s="89" t="str">
        <f>IF(
    доп_часы[[#This Row],[опимс укр]]="",
    IF(
        IFERROR(
            MATCH(SUBSTITUTE(доп_часы[[#This Row],[классификатор]],",","."),классификатор,0),
            0
        ),
        LOWER(TRIM(доп_часы[[#This Row],[проект]])) &amp; "_" &amp; "9999",
        LOWER(TRIM(доп_часы[[#This Row],[проект]])) &amp; "_" &amp; "9998"
    ),
    LOWER(TRIM(доп_часы[[#This Row],[проект]])) &amp; "_" &amp; LOWER(TRIM(доп_часы[[#This Row],[опимс укр]]))
)</f>
        <v>кс-7 сивакинская_9998</v>
      </c>
      <c r="W274" s="98" t="e">
        <f>VLOOKUP(доп_часы[[#This Row],[опимс укр]],Помочни!J:K,2,0)</f>
        <v>#N/A</v>
      </c>
      <c r="X274" s="88" t="s">
        <v>350</v>
      </c>
      <c r="Y274" s="88" t="s">
        <v>351</v>
      </c>
      <c r="Z274" s="88"/>
      <c r="AA274" s="91"/>
    </row>
    <row r="275" spans="1:27">
      <c r="A275" s="82">
        <v>44501</v>
      </c>
      <c r="B275" s="84" t="str">
        <f t="shared" si="24"/>
        <v>КС-7 Сивакинская</v>
      </c>
      <c r="C275" s="84" t="s">
        <v>117</v>
      </c>
      <c r="D275" s="83" t="s">
        <v>117</v>
      </c>
      <c r="E275" s="83" t="str">
        <f t="shared" si="25"/>
        <v>велесстрой-монтаж</v>
      </c>
      <c r="F275" s="89" t="s">
        <v>17</v>
      </c>
      <c r="G275" s="84" t="s">
        <v>275</v>
      </c>
      <c r="H275" s="84"/>
      <c r="I275" s="7"/>
      <c r="J275" s="7" t="s">
        <v>187</v>
      </c>
      <c r="K275" s="85"/>
      <c r="L275" s="86">
        <v>-64</v>
      </c>
      <c r="M275" s="122">
        <v>-46337.279999999999</v>
      </c>
      <c r="N275" s="88" t="s">
        <v>325</v>
      </c>
      <c r="O275" s="88" t="str">
        <f>VLOOKUP(доп_часы[[#This Row],[классификатор]],Помочни!H:I,2,0)</f>
        <v>АХО</v>
      </c>
      <c r="P275" s="125">
        <f t="shared" si="26"/>
        <v>-1.3301850624124908E-4</v>
      </c>
      <c r="Q275" s="126">
        <f t="shared" si="27"/>
        <v>-9.116202019309968E-5</v>
      </c>
      <c r="R275" s="127">
        <f t="shared" si="28"/>
        <v>-8.736139909280647E-5</v>
      </c>
      <c r="S275" s="143" t="s">
        <v>368</v>
      </c>
      <c r="T275" s="143" t="s">
        <v>368</v>
      </c>
      <c r="U275" s="89"/>
      <c r="V275" s="89" t="str">
        <f>IF(
    доп_часы[[#This Row],[опимс укр]]="",
    IF(
        IFERROR(
            MATCH(SUBSTITUTE(доп_часы[[#This Row],[классификатор]],",","."),классификатор,0),
            0
        ),
        LOWER(TRIM(доп_часы[[#This Row],[проект]])) &amp; "_" &amp; "9999",
        LOWER(TRIM(доп_часы[[#This Row],[проект]])) &amp; "_" &amp; "9998"
    ),
    LOWER(TRIM(доп_часы[[#This Row],[проект]])) &amp; "_" &amp; LOWER(TRIM(доп_часы[[#This Row],[опимс укр]]))
)</f>
        <v>кс-7 сивакинская_9998</v>
      </c>
      <c r="W275" s="98" t="e">
        <f>VLOOKUP(доп_часы[[#This Row],[опимс укр]],Помочни!J:K,2,0)</f>
        <v>#N/A</v>
      </c>
      <c r="X275" s="88" t="s">
        <v>350</v>
      </c>
      <c r="Y275" s="88" t="s">
        <v>351</v>
      </c>
      <c r="Z275" s="88"/>
      <c r="AA275" s="91"/>
    </row>
    <row r="276" spans="1:27">
      <c r="A276" s="82">
        <v>44501</v>
      </c>
      <c r="B276" s="84" t="str">
        <f t="shared" si="24"/>
        <v>КС-7 Сивакинская</v>
      </c>
      <c r="C276" s="84" t="s">
        <v>117</v>
      </c>
      <c r="D276" s="83" t="s">
        <v>117</v>
      </c>
      <c r="E276" s="83" t="str">
        <f t="shared" si="25"/>
        <v>велесстрой-монтаж</v>
      </c>
      <c r="F276" s="89" t="s">
        <v>17</v>
      </c>
      <c r="G276" s="84" t="s">
        <v>276</v>
      </c>
      <c r="H276" s="84"/>
      <c r="I276" s="7"/>
      <c r="J276" s="7" t="s">
        <v>187</v>
      </c>
      <c r="K276" s="85"/>
      <c r="L276" s="86">
        <v>-44</v>
      </c>
      <c r="M276" s="122">
        <v>-31856.879999999997</v>
      </c>
      <c r="N276" s="88" t="s">
        <v>325</v>
      </c>
      <c r="O276" s="88" t="str">
        <f>VLOOKUP(доп_часы[[#This Row],[классификатор]],Помочни!H:I,2,0)</f>
        <v>АХО</v>
      </c>
      <c r="P276" s="125">
        <f t="shared" si="26"/>
        <v>-9.1450223040858745E-5</v>
      </c>
      <c r="Q276" s="126">
        <f t="shared" si="27"/>
        <v>-6.267388888275603E-5</v>
      </c>
      <c r="R276" s="127">
        <f t="shared" si="28"/>
        <v>-6.0060961876304447E-5</v>
      </c>
      <c r="S276" s="143" t="s">
        <v>368</v>
      </c>
      <c r="T276" s="143" t="s">
        <v>368</v>
      </c>
      <c r="U276" s="89"/>
      <c r="V276" s="89" t="str">
        <f>IF(
    доп_часы[[#This Row],[опимс укр]]="",
    IF(
        IFERROR(
            MATCH(SUBSTITUTE(доп_часы[[#This Row],[классификатор]],",","."),классификатор,0),
            0
        ),
        LOWER(TRIM(доп_часы[[#This Row],[проект]])) &amp; "_" &amp; "9999",
        LOWER(TRIM(доп_часы[[#This Row],[проект]])) &amp; "_" &amp; "9998"
    ),
    LOWER(TRIM(доп_часы[[#This Row],[проект]])) &amp; "_" &amp; LOWER(TRIM(доп_часы[[#This Row],[опимс укр]]))
)</f>
        <v>кс-7 сивакинская_9998</v>
      </c>
      <c r="W276" s="98" t="e">
        <f>VLOOKUP(доп_часы[[#This Row],[опимс укр]],Помочни!J:K,2,0)</f>
        <v>#N/A</v>
      </c>
      <c r="X276" s="88" t="s">
        <v>350</v>
      </c>
      <c r="Y276" s="88" t="s">
        <v>351</v>
      </c>
      <c r="Z276" s="88"/>
      <c r="AA276" s="91"/>
    </row>
    <row r="277" spans="1:27">
      <c r="A277" s="82">
        <v>44501</v>
      </c>
      <c r="B277" s="84" t="str">
        <f t="shared" si="24"/>
        <v>КС-7 Сивакинская</v>
      </c>
      <c r="C277" s="84" t="s">
        <v>117</v>
      </c>
      <c r="D277" s="83" t="s">
        <v>117</v>
      </c>
      <c r="E277" s="83" t="str">
        <f t="shared" si="25"/>
        <v>велесстрой-монтаж</v>
      </c>
      <c r="F277" s="89" t="s">
        <v>17</v>
      </c>
      <c r="G277" s="84" t="s">
        <v>277</v>
      </c>
      <c r="H277" s="84"/>
      <c r="I277" s="7"/>
      <c r="J277" s="7" t="s">
        <v>187</v>
      </c>
      <c r="K277" s="85"/>
      <c r="L277" s="86">
        <v>-130</v>
      </c>
      <c r="M277" s="122">
        <v>-94122.6</v>
      </c>
      <c r="N277" s="88" t="s">
        <v>325</v>
      </c>
      <c r="O277" s="88" t="str">
        <f>VLOOKUP(доп_часы[[#This Row],[классификатор]],Помочни!H:I,2,0)</f>
        <v>АХО</v>
      </c>
      <c r="P277" s="125">
        <f t="shared" si="26"/>
        <v>-2.7019384080253719E-4</v>
      </c>
      <c r="Q277" s="126">
        <f t="shared" si="27"/>
        <v>-1.8517285351723372E-4</v>
      </c>
      <c r="R277" s="127">
        <f t="shared" si="28"/>
        <v>-1.7745284190726315E-4</v>
      </c>
      <c r="S277" s="143" t="s">
        <v>368</v>
      </c>
      <c r="T277" s="143" t="s">
        <v>368</v>
      </c>
      <c r="U277" s="89"/>
      <c r="V277" s="89" t="str">
        <f>IF(
    доп_часы[[#This Row],[опимс укр]]="",
    IF(
        IFERROR(
            MATCH(SUBSTITUTE(доп_часы[[#This Row],[классификатор]],",","."),классификатор,0),
            0
        ),
        LOWER(TRIM(доп_часы[[#This Row],[проект]])) &amp; "_" &amp; "9999",
        LOWER(TRIM(доп_часы[[#This Row],[проект]])) &amp; "_" &amp; "9998"
    ),
    LOWER(TRIM(доп_часы[[#This Row],[проект]])) &amp; "_" &amp; LOWER(TRIM(доп_часы[[#This Row],[опимс укр]]))
)</f>
        <v>кс-7 сивакинская_9998</v>
      </c>
      <c r="W277" s="98" t="e">
        <f>VLOOKUP(доп_часы[[#This Row],[опимс укр]],Помочни!J:K,2,0)</f>
        <v>#N/A</v>
      </c>
      <c r="X277" s="88" t="s">
        <v>350</v>
      </c>
      <c r="Y277" s="88" t="s">
        <v>351</v>
      </c>
      <c r="Z277" s="88"/>
      <c r="AA277" s="91"/>
    </row>
    <row r="278" spans="1:27">
      <c r="A278" s="82">
        <v>44501</v>
      </c>
      <c r="B278" s="84" t="str">
        <f t="shared" si="24"/>
        <v>КС-7 Сивакинская</v>
      </c>
      <c r="C278" s="84" t="s">
        <v>117</v>
      </c>
      <c r="D278" s="83" t="s">
        <v>117</v>
      </c>
      <c r="E278" s="83" t="str">
        <f t="shared" si="25"/>
        <v>велесстрой-монтаж</v>
      </c>
      <c r="F278" s="89" t="s">
        <v>17</v>
      </c>
      <c r="G278" s="84" t="s">
        <v>278</v>
      </c>
      <c r="H278" s="84"/>
      <c r="I278" s="7"/>
      <c r="J278" s="7" t="s">
        <v>281</v>
      </c>
      <c r="K278" s="85"/>
      <c r="L278" s="86">
        <v>-72</v>
      </c>
      <c r="M278" s="122">
        <v>-50247.360000000001</v>
      </c>
      <c r="N278" s="88" t="s">
        <v>325</v>
      </c>
      <c r="O278" s="88" t="str">
        <f>VLOOKUP(доп_часы[[#This Row],[классификатор]],Помочни!H:I,2,0)</f>
        <v>АХО</v>
      </c>
      <c r="P278" s="125">
        <f t="shared" si="26"/>
        <v>-1.4964581952140523E-4</v>
      </c>
      <c r="Q278" s="126">
        <f t="shared" si="27"/>
        <v>-1.0255727271723714E-4</v>
      </c>
      <c r="R278" s="127">
        <f t="shared" si="28"/>
        <v>-9.8281573979407274E-5</v>
      </c>
      <c r="S278" s="143" t="s">
        <v>368</v>
      </c>
      <c r="T278" s="143" t="s">
        <v>368</v>
      </c>
      <c r="U278" s="89"/>
      <c r="V278" s="89" t="str">
        <f>IF(
    доп_часы[[#This Row],[опимс укр]]="",
    IF(
        IFERROR(
            MATCH(SUBSTITUTE(доп_часы[[#This Row],[классификатор]],",","."),классификатор,0),
            0
        ),
        LOWER(TRIM(доп_часы[[#This Row],[проект]])) &amp; "_" &amp; "9999",
        LOWER(TRIM(доп_часы[[#This Row],[проект]])) &amp; "_" &amp; "9998"
    ),
    LOWER(TRIM(доп_часы[[#This Row],[проект]])) &amp; "_" &amp; LOWER(TRIM(доп_часы[[#This Row],[опимс укр]]))
)</f>
        <v>кс-7 сивакинская_9998</v>
      </c>
      <c r="W278" s="98" t="e">
        <f>VLOOKUP(доп_часы[[#This Row],[опимс укр]],Помочни!J:K,2,0)</f>
        <v>#N/A</v>
      </c>
      <c r="X278" s="88" t="s">
        <v>350</v>
      </c>
      <c r="Y278" s="88" t="s">
        <v>351</v>
      </c>
      <c r="Z278" s="88"/>
      <c r="AA278" s="91"/>
    </row>
    <row r="279" spans="1:27">
      <c r="A279" s="82">
        <v>44501</v>
      </c>
      <c r="B279" s="84" t="str">
        <f t="shared" si="24"/>
        <v>КС-7 Сивакинская</v>
      </c>
      <c r="C279" s="84" t="s">
        <v>117</v>
      </c>
      <c r="D279" s="83" t="s">
        <v>117</v>
      </c>
      <c r="E279" s="83" t="str">
        <f t="shared" si="25"/>
        <v>велесстрой-монтаж</v>
      </c>
      <c r="F279" s="89" t="s">
        <v>17</v>
      </c>
      <c r="G279" s="84" t="s">
        <v>279</v>
      </c>
      <c r="H279" s="84"/>
      <c r="I279" s="7"/>
      <c r="J279" s="7" t="s">
        <v>199</v>
      </c>
      <c r="K279" s="85"/>
      <c r="L279" s="86">
        <v>-20</v>
      </c>
      <c r="M279" s="122">
        <v>-11466.800000000001</v>
      </c>
      <c r="N279" s="88" t="s">
        <v>325</v>
      </c>
      <c r="O279" s="88" t="str">
        <f>VLOOKUP(доп_часы[[#This Row],[классификатор]],Помочни!H:I,2,0)</f>
        <v>АХО</v>
      </c>
      <c r="P279" s="125">
        <f t="shared" si="26"/>
        <v>-4.1568283200390336E-5</v>
      </c>
      <c r="Q279" s="126">
        <f t="shared" si="27"/>
        <v>-2.848813131034365E-5</v>
      </c>
      <c r="R279" s="127">
        <f t="shared" si="28"/>
        <v>-2.7300437216502023E-5</v>
      </c>
      <c r="S279" s="143" t="s">
        <v>368</v>
      </c>
      <c r="T279" s="143" t="s">
        <v>368</v>
      </c>
      <c r="U279" s="89"/>
      <c r="V279" s="89" t="str">
        <f>IF(
    доп_часы[[#This Row],[опимс укр]]="",
    IF(
        IFERROR(
            MATCH(SUBSTITUTE(доп_часы[[#This Row],[классификатор]],",","."),классификатор,0),
            0
        ),
        LOWER(TRIM(доп_часы[[#This Row],[проект]])) &amp; "_" &amp; "9999",
        LOWER(TRIM(доп_часы[[#This Row],[проект]])) &amp; "_" &amp; "9998"
    ),
    LOWER(TRIM(доп_часы[[#This Row],[проект]])) &amp; "_" &amp; LOWER(TRIM(доп_часы[[#This Row],[опимс укр]]))
)</f>
        <v>кс-7 сивакинская_9998</v>
      </c>
      <c r="W279" s="98" t="e">
        <f>VLOOKUP(доп_часы[[#This Row],[опимс укр]],Помочни!J:K,2,0)</f>
        <v>#N/A</v>
      </c>
      <c r="X279" s="88" t="s">
        <v>350</v>
      </c>
      <c r="Y279" s="88" t="s">
        <v>351</v>
      </c>
      <c r="Z279" s="88"/>
      <c r="AA279" s="91"/>
    </row>
    <row r="280" spans="1:27">
      <c r="A280" s="82">
        <v>44501</v>
      </c>
      <c r="B280" s="84" t="str">
        <f t="shared" si="24"/>
        <v>КС-7 Сивакинская</v>
      </c>
      <c r="C280" s="84" t="s">
        <v>117</v>
      </c>
      <c r="D280" s="83" t="s">
        <v>117</v>
      </c>
      <c r="E280" s="83" t="str">
        <f t="shared" si="25"/>
        <v>велесстрой-монтаж</v>
      </c>
      <c r="F280" s="89" t="s">
        <v>17</v>
      </c>
      <c r="G280" s="84" t="s">
        <v>280</v>
      </c>
      <c r="H280" s="84"/>
      <c r="I280" s="7"/>
      <c r="J280" s="7" t="s">
        <v>187</v>
      </c>
      <c r="K280" s="85"/>
      <c r="L280" s="86">
        <v>-10</v>
      </c>
      <c r="M280" s="122">
        <v>-7240.2000000000007</v>
      </c>
      <c r="N280" s="88" t="s">
        <v>325</v>
      </c>
      <c r="O280" s="88" t="str">
        <f>VLOOKUP(доп_часы[[#This Row],[классификатор]],Помочни!H:I,2,0)</f>
        <v>АХО</v>
      </c>
      <c r="P280" s="125">
        <f t="shared" si="26"/>
        <v>-2.0784141600195168E-5</v>
      </c>
      <c r="Q280" s="126">
        <f t="shared" si="27"/>
        <v>-1.4244065655171825E-5</v>
      </c>
      <c r="R280" s="127">
        <f t="shared" si="28"/>
        <v>-1.3650218608251011E-5</v>
      </c>
      <c r="S280" s="143" t="s">
        <v>368</v>
      </c>
      <c r="T280" s="143" t="s">
        <v>368</v>
      </c>
      <c r="U280" s="89"/>
      <c r="V280" s="89" t="str">
        <f>IF(
    доп_часы[[#This Row],[опимс укр]]="",
    IF(
        IFERROR(
            MATCH(SUBSTITUTE(доп_часы[[#This Row],[классификатор]],",","."),классификатор,0),
            0
        ),
        LOWER(TRIM(доп_часы[[#This Row],[проект]])) &amp; "_" &amp; "9999",
        LOWER(TRIM(доп_часы[[#This Row],[проект]])) &amp; "_" &amp; "9998"
    ),
    LOWER(TRIM(доп_часы[[#This Row],[проект]])) &amp; "_" &amp; LOWER(TRIM(доп_часы[[#This Row],[опимс укр]]))
)</f>
        <v>кс-7 сивакинская_9998</v>
      </c>
      <c r="W280" s="98" t="e">
        <f>VLOOKUP(доп_часы[[#This Row],[опимс укр]],Помочни!J:K,2,0)</f>
        <v>#N/A</v>
      </c>
      <c r="X280" s="88" t="s">
        <v>350</v>
      </c>
      <c r="Y280" s="88" t="s">
        <v>351</v>
      </c>
      <c r="Z280" s="88"/>
      <c r="AA280" s="91"/>
    </row>
    <row r="281" spans="1:27">
      <c r="A281" s="82">
        <v>44501</v>
      </c>
      <c r="B281" s="84" t="str">
        <f t="shared" si="24"/>
        <v>КС-7 Сивакинская</v>
      </c>
      <c r="C281" s="84" t="s">
        <v>117</v>
      </c>
      <c r="D281" s="83" t="s">
        <v>117</v>
      </c>
      <c r="E281" s="83" t="str">
        <f t="shared" si="25"/>
        <v>велесстрой-монтаж</v>
      </c>
      <c r="F281" s="89" t="s">
        <v>18</v>
      </c>
      <c r="G281" s="84" t="s">
        <v>257</v>
      </c>
      <c r="H281" s="84"/>
      <c r="I281" s="7"/>
      <c r="J281" s="7" t="s">
        <v>187</v>
      </c>
      <c r="K281" s="85"/>
      <c r="L281" s="86">
        <v>-390</v>
      </c>
      <c r="M281" s="122">
        <v>-282367.8</v>
      </c>
      <c r="N281" s="88" t="s">
        <v>325</v>
      </c>
      <c r="O281" s="88" t="str">
        <f>VLOOKUP(доп_часы[[#This Row],[классификатор]],Помочни!H:I,2,0)</f>
        <v>Энергетики</v>
      </c>
      <c r="P281" s="125">
        <f t="shared" si="26"/>
        <v>-8.1058152240761163E-4</v>
      </c>
      <c r="Q281" s="126">
        <f t="shared" si="27"/>
        <v>-5.5551856055170116E-4</v>
      </c>
      <c r="R281" s="127">
        <f t="shared" si="28"/>
        <v>-5.3235852572178948E-4</v>
      </c>
      <c r="S281" s="143" t="s">
        <v>372</v>
      </c>
      <c r="T281" s="143" t="s">
        <v>372</v>
      </c>
      <c r="U281" s="89"/>
      <c r="V281" s="89" t="str">
        <f>IF(
    доп_часы[[#This Row],[опимс укр]]="",
    IF(
        IFERROR(
            MATCH(SUBSTITUTE(доп_часы[[#This Row],[классификатор]],",","."),классификатор,0),
            0
        ),
        LOWER(TRIM(доп_часы[[#This Row],[проект]])) &amp; "_" &amp; "9999",
        LOWER(TRIM(доп_часы[[#This Row],[проект]])) &amp; "_" &amp; "9998"
    ),
    LOWER(TRIM(доп_часы[[#This Row],[проект]])) &amp; "_" &amp; LOWER(TRIM(доп_часы[[#This Row],[опимс укр]]))
)</f>
        <v>кс-7 сивакинская_9998</v>
      </c>
      <c r="W281" s="98" t="e">
        <f>VLOOKUP(доп_часы[[#This Row],[опимс укр]],Помочни!J:K,2,0)</f>
        <v>#N/A</v>
      </c>
      <c r="X281" s="88" t="s">
        <v>350</v>
      </c>
      <c r="Y281" s="88" t="s">
        <v>351</v>
      </c>
      <c r="Z281" s="88"/>
      <c r="AA281" s="91"/>
    </row>
    <row r="282" spans="1:27">
      <c r="A282" s="82">
        <v>44501</v>
      </c>
      <c r="B282" s="84" t="str">
        <f t="shared" si="24"/>
        <v>КС-7 Сивакинская</v>
      </c>
      <c r="C282" s="84" t="s">
        <v>117</v>
      </c>
      <c r="D282" s="83" t="s">
        <v>117</v>
      </c>
      <c r="E282" s="83" t="str">
        <f t="shared" si="25"/>
        <v>велесстрой-монтаж</v>
      </c>
      <c r="F282" s="89" t="s">
        <v>17</v>
      </c>
      <c r="G282" s="84" t="s">
        <v>283</v>
      </c>
      <c r="H282" s="84"/>
      <c r="I282" s="7"/>
      <c r="J282" s="7" t="s">
        <v>187</v>
      </c>
      <c r="K282" s="85"/>
      <c r="L282" s="86">
        <v>-81</v>
      </c>
      <c r="M282" s="122">
        <v>-58645.619999999995</v>
      </c>
      <c r="N282" s="88" t="s">
        <v>325</v>
      </c>
      <c r="O282" s="88" t="str">
        <f>VLOOKUP(доп_часы[[#This Row],[классификатор]],Помочни!H:I,2,0)</f>
        <v>АХО</v>
      </c>
      <c r="P282" s="125">
        <f t="shared" si="26"/>
        <v>-1.6835154696158086E-4</v>
      </c>
      <c r="Q282" s="126">
        <f t="shared" si="27"/>
        <v>-1.1537693180689178E-4</v>
      </c>
      <c r="R282" s="127">
        <f t="shared" si="28"/>
        <v>-1.105667707268332E-4</v>
      </c>
      <c r="S282" s="143" t="s">
        <v>368</v>
      </c>
      <c r="T282" s="143" t="s">
        <v>368</v>
      </c>
      <c r="U282" s="89"/>
      <c r="V282" s="89" t="str">
        <f>IF(
    доп_часы[[#This Row],[опимс укр]]="",
    IF(
        IFERROR(
            MATCH(SUBSTITUTE(доп_часы[[#This Row],[классификатор]],",","."),классификатор,0),
            0
        ),
        LOWER(TRIM(доп_часы[[#This Row],[проект]])) &amp; "_" &amp; "9999",
        LOWER(TRIM(доп_часы[[#This Row],[проект]])) &amp; "_" &amp; "9998"
    ),
    LOWER(TRIM(доп_часы[[#This Row],[проект]])) &amp; "_" &amp; LOWER(TRIM(доп_часы[[#This Row],[опимс укр]]))
)</f>
        <v>кс-7 сивакинская_9998</v>
      </c>
      <c r="W282" s="98" t="e">
        <f>VLOOKUP(доп_часы[[#This Row],[опимс укр]],Помочни!J:K,2,0)</f>
        <v>#N/A</v>
      </c>
      <c r="X282" s="88" t="s">
        <v>350</v>
      </c>
      <c r="Y282" s="88" t="s">
        <v>351</v>
      </c>
      <c r="Z282" s="88"/>
      <c r="AA282" s="91"/>
    </row>
    <row r="283" spans="1:27">
      <c r="A283" s="82">
        <v>44501</v>
      </c>
      <c r="B283" s="84" t="str">
        <f t="shared" si="24"/>
        <v>КС-7 Сивакинская</v>
      </c>
      <c r="C283" s="84" t="s">
        <v>117</v>
      </c>
      <c r="D283" s="83" t="s">
        <v>117</v>
      </c>
      <c r="E283" s="83" t="str">
        <f t="shared" si="25"/>
        <v>велесстрой-монтаж</v>
      </c>
      <c r="F283" s="89" t="s">
        <v>17</v>
      </c>
      <c r="G283" s="84" t="s">
        <v>284</v>
      </c>
      <c r="H283" s="84"/>
      <c r="I283" s="7"/>
      <c r="J283" s="7" t="s">
        <v>187</v>
      </c>
      <c r="K283" s="85"/>
      <c r="L283" s="86">
        <v>-226</v>
      </c>
      <c r="M283" s="122">
        <v>-163628.52000000002</v>
      </c>
      <c r="N283" s="88" t="s">
        <v>325</v>
      </c>
      <c r="O283" s="88" t="str">
        <f>VLOOKUP(доп_часы[[#This Row],[классификатор]],Помочни!H:I,2,0)</f>
        <v>АХО</v>
      </c>
      <c r="P283" s="125">
        <f t="shared" si="26"/>
        <v>-4.6972160016441083E-4</v>
      </c>
      <c r="Q283" s="126">
        <f t="shared" si="27"/>
        <v>-3.2191588380688324E-4</v>
      </c>
      <c r="R283" s="127">
        <f t="shared" si="28"/>
        <v>-3.0849494054647288E-4</v>
      </c>
      <c r="S283" s="143" t="s">
        <v>368</v>
      </c>
      <c r="T283" s="143" t="s">
        <v>368</v>
      </c>
      <c r="U283" s="89"/>
      <c r="V283" s="89" t="str">
        <f>IF(
    доп_часы[[#This Row],[опимс укр]]="",
    IF(
        IFERROR(
            MATCH(SUBSTITUTE(доп_часы[[#This Row],[классификатор]],",","."),классификатор,0),
            0
        ),
        LOWER(TRIM(доп_часы[[#This Row],[проект]])) &amp; "_" &amp; "9999",
        LOWER(TRIM(доп_часы[[#This Row],[проект]])) &amp; "_" &amp; "9998"
    ),
    LOWER(TRIM(доп_часы[[#This Row],[проект]])) &amp; "_" &amp; LOWER(TRIM(доп_часы[[#This Row],[опимс укр]]))
)</f>
        <v>кс-7 сивакинская_9998</v>
      </c>
      <c r="W283" s="98" t="e">
        <f>VLOOKUP(доп_часы[[#This Row],[опимс укр]],Помочни!J:K,2,0)</f>
        <v>#N/A</v>
      </c>
      <c r="X283" s="88" t="s">
        <v>350</v>
      </c>
      <c r="Y283" s="88" t="s">
        <v>351</v>
      </c>
      <c r="Z283" s="88"/>
      <c r="AA283" s="91"/>
    </row>
    <row r="284" spans="1:27">
      <c r="A284" s="82">
        <v>44501</v>
      </c>
      <c r="B284" s="84" t="str">
        <f t="shared" si="24"/>
        <v>КС-7 Сивакинская</v>
      </c>
      <c r="C284" s="84" t="s">
        <v>117</v>
      </c>
      <c r="D284" s="83" t="s">
        <v>117</v>
      </c>
      <c r="E284" s="83" t="str">
        <f t="shared" si="25"/>
        <v>велесстрой-монтаж</v>
      </c>
      <c r="F284" s="89" t="s">
        <v>17</v>
      </c>
      <c r="G284" s="84" t="s">
        <v>285</v>
      </c>
      <c r="H284" s="84"/>
      <c r="I284" s="7"/>
      <c r="J284" s="7" t="s">
        <v>187</v>
      </c>
      <c r="K284" s="85"/>
      <c r="L284" s="86">
        <v>-12</v>
      </c>
      <c r="M284" s="122">
        <v>-8688.24</v>
      </c>
      <c r="N284" s="88" t="s">
        <v>325</v>
      </c>
      <c r="O284" s="88" t="str">
        <f>VLOOKUP(доп_часы[[#This Row],[классификатор]],Помочни!H:I,2,0)</f>
        <v>АХО</v>
      </c>
      <c r="P284" s="125">
        <f t="shared" si="26"/>
        <v>-2.4940969920234201E-5</v>
      </c>
      <c r="Q284" s="126">
        <f t="shared" si="27"/>
        <v>-1.709287878620619E-5</v>
      </c>
      <c r="R284" s="127">
        <f t="shared" si="28"/>
        <v>-1.6380262329901212E-5</v>
      </c>
      <c r="S284" s="143" t="s">
        <v>368</v>
      </c>
      <c r="T284" s="143" t="s">
        <v>368</v>
      </c>
      <c r="U284" s="89"/>
      <c r="V284" s="89" t="str">
        <f>IF(
    доп_часы[[#This Row],[опимс укр]]="",
    IF(
        IFERROR(
            MATCH(SUBSTITUTE(доп_часы[[#This Row],[классификатор]],",","."),классификатор,0),
            0
        ),
        LOWER(TRIM(доп_часы[[#This Row],[проект]])) &amp; "_" &amp; "9999",
        LOWER(TRIM(доп_часы[[#This Row],[проект]])) &amp; "_" &amp; "9998"
    ),
    LOWER(TRIM(доп_часы[[#This Row],[проект]])) &amp; "_" &amp; LOWER(TRIM(доп_часы[[#This Row],[опимс укр]]))
)</f>
        <v>кс-7 сивакинская_9998</v>
      </c>
      <c r="W284" s="98" t="e">
        <f>VLOOKUP(доп_часы[[#This Row],[опимс укр]],Помочни!J:K,2,0)</f>
        <v>#N/A</v>
      </c>
      <c r="X284" s="88" t="s">
        <v>350</v>
      </c>
      <c r="Y284" s="88" t="s">
        <v>351</v>
      </c>
      <c r="Z284" s="88"/>
      <c r="AA284" s="91"/>
    </row>
    <row r="285" spans="1:27">
      <c r="A285" s="82">
        <v>44501</v>
      </c>
      <c r="B285" s="84" t="str">
        <f t="shared" si="24"/>
        <v>КС-7 Сивакинская</v>
      </c>
      <c r="C285" s="84" t="s">
        <v>117</v>
      </c>
      <c r="D285" s="83" t="s">
        <v>117</v>
      </c>
      <c r="E285" s="83" t="str">
        <f t="shared" si="25"/>
        <v>велесстрой-монтаж</v>
      </c>
      <c r="F285" s="89" t="s">
        <v>17</v>
      </c>
      <c r="G285" s="84" t="s">
        <v>286</v>
      </c>
      <c r="H285" s="84"/>
      <c r="I285" s="7"/>
      <c r="J285" s="7" t="s">
        <v>187</v>
      </c>
      <c r="K285" s="85"/>
      <c r="L285" s="86">
        <v>-10</v>
      </c>
      <c r="M285" s="122">
        <v>-7240.2000000000007</v>
      </c>
      <c r="N285" s="88" t="s">
        <v>325</v>
      </c>
      <c r="O285" s="88" t="str">
        <f>VLOOKUP(доп_часы[[#This Row],[классификатор]],Помочни!H:I,2,0)</f>
        <v>АХО</v>
      </c>
      <c r="P285" s="125">
        <f t="shared" si="26"/>
        <v>-2.0784141600195168E-5</v>
      </c>
      <c r="Q285" s="126">
        <f t="shared" si="27"/>
        <v>-1.4244065655171825E-5</v>
      </c>
      <c r="R285" s="127">
        <f t="shared" si="28"/>
        <v>-1.3650218608251011E-5</v>
      </c>
      <c r="S285" s="143" t="s">
        <v>368</v>
      </c>
      <c r="T285" s="143" t="s">
        <v>368</v>
      </c>
      <c r="U285" s="89"/>
      <c r="V285" s="89" t="str">
        <f>IF(
    доп_часы[[#This Row],[опимс укр]]="",
    IF(
        IFERROR(
            MATCH(SUBSTITUTE(доп_часы[[#This Row],[классификатор]],",","."),классификатор,0),
            0
        ),
        LOWER(TRIM(доп_часы[[#This Row],[проект]])) &amp; "_" &amp; "9999",
        LOWER(TRIM(доп_часы[[#This Row],[проект]])) &amp; "_" &amp; "9998"
    ),
    LOWER(TRIM(доп_часы[[#This Row],[проект]])) &amp; "_" &amp; LOWER(TRIM(доп_часы[[#This Row],[опимс укр]]))
)</f>
        <v>кс-7 сивакинская_9998</v>
      </c>
      <c r="W285" s="98" t="e">
        <f>VLOOKUP(доп_часы[[#This Row],[опимс укр]],Помочни!J:K,2,0)</f>
        <v>#N/A</v>
      </c>
      <c r="X285" s="88" t="s">
        <v>350</v>
      </c>
      <c r="Y285" s="88" t="s">
        <v>351</v>
      </c>
      <c r="Z285" s="88"/>
      <c r="AA285" s="91"/>
    </row>
    <row r="286" spans="1:27">
      <c r="A286" s="82">
        <v>44501</v>
      </c>
      <c r="B286" s="84" t="str">
        <f t="shared" si="24"/>
        <v>КС-7 Сивакинская</v>
      </c>
      <c r="C286" s="84" t="s">
        <v>117</v>
      </c>
      <c r="D286" s="83" t="s">
        <v>117</v>
      </c>
      <c r="E286" s="83" t="str">
        <f t="shared" si="25"/>
        <v>велесстрой-монтаж</v>
      </c>
      <c r="F286" s="89" t="s">
        <v>17</v>
      </c>
      <c r="G286" s="84" t="s">
        <v>287</v>
      </c>
      <c r="H286" s="84"/>
      <c r="I286" s="7"/>
      <c r="J286" s="7" t="s">
        <v>187</v>
      </c>
      <c r="K286" s="85"/>
      <c r="L286" s="86">
        <v>-40</v>
      </c>
      <c r="M286" s="122">
        <v>-28960.800000000003</v>
      </c>
      <c r="N286" s="88" t="s">
        <v>325</v>
      </c>
      <c r="O286" s="88" t="str">
        <f>VLOOKUP(доп_часы[[#This Row],[классификатор]],Помочни!H:I,2,0)</f>
        <v>АХО</v>
      </c>
      <c r="P286" s="125">
        <f t="shared" si="26"/>
        <v>-8.3136566400780673E-5</v>
      </c>
      <c r="Q286" s="126">
        <f t="shared" si="27"/>
        <v>-5.69762626206873E-5</v>
      </c>
      <c r="R286" s="127">
        <f t="shared" si="28"/>
        <v>-5.4600874433004045E-5</v>
      </c>
      <c r="S286" s="143" t="s">
        <v>368</v>
      </c>
      <c r="T286" s="143" t="s">
        <v>368</v>
      </c>
      <c r="U286" s="89"/>
      <c r="V286" s="89" t="str">
        <f>IF(
    доп_часы[[#This Row],[опимс укр]]="",
    IF(
        IFERROR(
            MATCH(SUBSTITUTE(доп_часы[[#This Row],[классификатор]],",","."),классификатор,0),
            0
        ),
        LOWER(TRIM(доп_часы[[#This Row],[проект]])) &amp; "_" &amp; "9999",
        LOWER(TRIM(доп_часы[[#This Row],[проект]])) &amp; "_" &amp; "9998"
    ),
    LOWER(TRIM(доп_часы[[#This Row],[проект]])) &amp; "_" &amp; LOWER(TRIM(доп_часы[[#This Row],[опимс укр]]))
)</f>
        <v>кс-7 сивакинская_9998</v>
      </c>
      <c r="W286" s="98" t="e">
        <f>VLOOKUP(доп_часы[[#This Row],[опимс укр]],Помочни!J:K,2,0)</f>
        <v>#N/A</v>
      </c>
      <c r="X286" s="88" t="s">
        <v>350</v>
      </c>
      <c r="Y286" s="88" t="s">
        <v>351</v>
      </c>
      <c r="Z286" s="88"/>
      <c r="AA286" s="91"/>
    </row>
    <row r="287" spans="1:27">
      <c r="A287" s="82">
        <v>44501</v>
      </c>
      <c r="B287" s="84" t="str">
        <f t="shared" si="24"/>
        <v>КС-7 Сивакинская</v>
      </c>
      <c r="C287" s="84" t="s">
        <v>117</v>
      </c>
      <c r="D287" s="83" t="s">
        <v>117</v>
      </c>
      <c r="E287" s="83" t="str">
        <f t="shared" si="25"/>
        <v>велесстрой-монтаж</v>
      </c>
      <c r="F287" s="89" t="s">
        <v>17</v>
      </c>
      <c r="G287" s="84" t="s">
        <v>288</v>
      </c>
      <c r="H287" s="84"/>
      <c r="I287" s="7"/>
      <c r="J287" s="7" t="s">
        <v>187</v>
      </c>
      <c r="K287" s="85"/>
      <c r="L287" s="86">
        <v>-145</v>
      </c>
      <c r="M287" s="122">
        <v>-104982.9</v>
      </c>
      <c r="N287" s="88" t="s">
        <v>325</v>
      </c>
      <c r="O287" s="88" t="str">
        <f>VLOOKUP(доп_часы[[#This Row],[классификатор]],Помочни!H:I,2,0)</f>
        <v>АХО</v>
      </c>
      <c r="P287" s="125">
        <f t="shared" si="26"/>
        <v>-3.0137005320282997E-4</v>
      </c>
      <c r="Q287" s="126">
        <f t="shared" si="27"/>
        <v>-2.0653895199999146E-4</v>
      </c>
      <c r="R287" s="127">
        <f t="shared" si="28"/>
        <v>-1.9792816981963965E-4</v>
      </c>
      <c r="S287" s="143" t="s">
        <v>368</v>
      </c>
      <c r="T287" s="143" t="s">
        <v>368</v>
      </c>
      <c r="U287" s="89"/>
      <c r="V287" s="89" t="str">
        <f>IF(
    доп_часы[[#This Row],[опимс укр]]="",
    IF(
        IFERROR(
            MATCH(SUBSTITUTE(доп_часы[[#This Row],[классификатор]],",","."),классификатор,0),
            0
        ),
        LOWER(TRIM(доп_часы[[#This Row],[проект]])) &amp; "_" &amp; "9999",
        LOWER(TRIM(доп_часы[[#This Row],[проект]])) &amp; "_" &amp; "9998"
    ),
    LOWER(TRIM(доп_часы[[#This Row],[проект]])) &amp; "_" &amp; LOWER(TRIM(доп_часы[[#This Row],[опимс укр]]))
)</f>
        <v>кс-7 сивакинская_9998</v>
      </c>
      <c r="W287" s="98" t="e">
        <f>VLOOKUP(доп_часы[[#This Row],[опимс укр]],Помочни!J:K,2,0)</f>
        <v>#N/A</v>
      </c>
      <c r="X287" s="88" t="s">
        <v>350</v>
      </c>
      <c r="Y287" s="88" t="s">
        <v>351</v>
      </c>
      <c r="Z287" s="88"/>
      <c r="AA287" s="91"/>
    </row>
    <row r="288" spans="1:27">
      <c r="A288" s="82">
        <v>44501</v>
      </c>
      <c r="B288" s="84" t="str">
        <f t="shared" si="24"/>
        <v>КС-7 Сивакинская</v>
      </c>
      <c r="C288" s="84" t="s">
        <v>117</v>
      </c>
      <c r="D288" s="83" t="s">
        <v>117</v>
      </c>
      <c r="E288" s="83" t="str">
        <f t="shared" si="25"/>
        <v>велесстрой-монтаж</v>
      </c>
      <c r="F288" s="89" t="s">
        <v>17</v>
      </c>
      <c r="G288" s="84" t="s">
        <v>289</v>
      </c>
      <c r="H288" s="84"/>
      <c r="I288" s="7"/>
      <c r="J288" s="7" t="s">
        <v>187</v>
      </c>
      <c r="K288" s="85"/>
      <c r="L288" s="86">
        <v>-52</v>
      </c>
      <c r="M288" s="122">
        <v>-37649.039999999994</v>
      </c>
      <c r="N288" s="88" t="s">
        <v>325</v>
      </c>
      <c r="O288" s="88" t="str">
        <f>VLOOKUP(доп_часы[[#This Row],[классификатор]],Помочни!H:I,2,0)</f>
        <v>АХО</v>
      </c>
      <c r="P288" s="125">
        <f t="shared" si="26"/>
        <v>-1.0807753632101488E-4</v>
      </c>
      <c r="Q288" s="126">
        <f t="shared" si="27"/>
        <v>-7.406914140689349E-5</v>
      </c>
      <c r="R288" s="127">
        <f t="shared" si="28"/>
        <v>-7.0981136762905258E-5</v>
      </c>
      <c r="S288" s="143" t="s">
        <v>368</v>
      </c>
      <c r="T288" s="143" t="s">
        <v>368</v>
      </c>
      <c r="U288" s="89"/>
      <c r="V288" s="89" t="str">
        <f>IF(
    доп_часы[[#This Row],[опимс укр]]="",
    IF(
        IFERROR(
            MATCH(SUBSTITUTE(доп_часы[[#This Row],[классификатор]],",","."),классификатор,0),
            0
        ),
        LOWER(TRIM(доп_часы[[#This Row],[проект]])) &amp; "_" &amp; "9999",
        LOWER(TRIM(доп_часы[[#This Row],[проект]])) &amp; "_" &amp; "9998"
    ),
    LOWER(TRIM(доп_часы[[#This Row],[проект]])) &amp; "_" &amp; LOWER(TRIM(доп_часы[[#This Row],[опимс укр]]))
)</f>
        <v>кс-7 сивакинская_9998</v>
      </c>
      <c r="W288" s="98" t="e">
        <f>VLOOKUP(доп_часы[[#This Row],[опимс укр]],Помочни!J:K,2,0)</f>
        <v>#N/A</v>
      </c>
      <c r="X288" s="88" t="s">
        <v>350</v>
      </c>
      <c r="Y288" s="88" t="s">
        <v>351</v>
      </c>
      <c r="Z288" s="88"/>
      <c r="AA288" s="91"/>
    </row>
    <row r="289" spans="1:27">
      <c r="A289" s="82">
        <v>44501</v>
      </c>
      <c r="B289" s="84" t="str">
        <f t="shared" si="24"/>
        <v>КС-7 Сивакинская</v>
      </c>
      <c r="C289" s="84" t="s">
        <v>117</v>
      </c>
      <c r="D289" s="83" t="s">
        <v>117</v>
      </c>
      <c r="E289" s="83" t="str">
        <f t="shared" si="25"/>
        <v>велесстрой-монтаж</v>
      </c>
      <c r="F289" s="89" t="s">
        <v>17</v>
      </c>
      <c r="G289" s="84" t="s">
        <v>290</v>
      </c>
      <c r="H289" s="84"/>
      <c r="I289" s="7"/>
      <c r="J289" s="7" t="s">
        <v>187</v>
      </c>
      <c r="K289" s="85"/>
      <c r="L289" s="86">
        <v>-10</v>
      </c>
      <c r="M289" s="122">
        <v>-7240.2000000000007</v>
      </c>
      <c r="N289" s="88" t="s">
        <v>325</v>
      </c>
      <c r="O289" s="88" t="str">
        <f>VLOOKUP(доп_часы[[#This Row],[классификатор]],Помочни!H:I,2,0)</f>
        <v>АХО</v>
      </c>
      <c r="P289" s="125">
        <f t="shared" si="26"/>
        <v>-2.0784141600195168E-5</v>
      </c>
      <c r="Q289" s="126">
        <f t="shared" si="27"/>
        <v>-1.4244065655171825E-5</v>
      </c>
      <c r="R289" s="127">
        <f t="shared" si="28"/>
        <v>-1.3650218608251011E-5</v>
      </c>
      <c r="S289" s="143" t="s">
        <v>368</v>
      </c>
      <c r="T289" s="143" t="s">
        <v>368</v>
      </c>
      <c r="U289" s="89"/>
      <c r="V289" s="89" t="str">
        <f>IF(
    доп_часы[[#This Row],[опимс укр]]="",
    IF(
        IFERROR(
            MATCH(SUBSTITUTE(доп_часы[[#This Row],[классификатор]],",","."),классификатор,0),
            0
        ),
        LOWER(TRIM(доп_часы[[#This Row],[проект]])) &amp; "_" &amp; "9999",
        LOWER(TRIM(доп_часы[[#This Row],[проект]])) &amp; "_" &amp; "9998"
    ),
    LOWER(TRIM(доп_часы[[#This Row],[проект]])) &amp; "_" &amp; LOWER(TRIM(доп_часы[[#This Row],[опимс укр]]))
)</f>
        <v>кс-7 сивакинская_9998</v>
      </c>
      <c r="W289" s="98" t="e">
        <f>VLOOKUP(доп_часы[[#This Row],[опимс укр]],Помочни!J:K,2,0)</f>
        <v>#N/A</v>
      </c>
      <c r="X289" s="88" t="s">
        <v>350</v>
      </c>
      <c r="Y289" s="88" t="s">
        <v>351</v>
      </c>
      <c r="Z289" s="88"/>
      <c r="AA289" s="91"/>
    </row>
    <row r="290" spans="1:27">
      <c r="A290" s="82">
        <v>44501</v>
      </c>
      <c r="B290" s="84" t="str">
        <f t="shared" si="24"/>
        <v>КС-7 Сивакинская</v>
      </c>
      <c r="C290" s="84" t="s">
        <v>117</v>
      </c>
      <c r="D290" s="83" t="s">
        <v>117</v>
      </c>
      <c r="E290" s="83" t="str">
        <f t="shared" si="25"/>
        <v>велесстрой-монтаж</v>
      </c>
      <c r="F290" s="89" t="s">
        <v>17</v>
      </c>
      <c r="G290" s="84" t="s">
        <v>291</v>
      </c>
      <c r="H290" s="84"/>
      <c r="I290" s="7"/>
      <c r="J290" s="7" t="s">
        <v>187</v>
      </c>
      <c r="K290" s="85"/>
      <c r="L290" s="86">
        <v>-280</v>
      </c>
      <c r="M290" s="122">
        <v>-202725.59999999998</v>
      </c>
      <c r="N290" s="88" t="s">
        <v>325</v>
      </c>
      <c r="O290" s="88" t="str">
        <f>VLOOKUP(доп_часы[[#This Row],[классификатор]],Помочни!H:I,2,0)</f>
        <v>АХО</v>
      </c>
      <c r="P290" s="125">
        <f t="shared" si="26"/>
        <v>-5.8195596480546468E-4</v>
      </c>
      <c r="Q290" s="126">
        <f t="shared" si="27"/>
        <v>-3.9883383834481107E-4</v>
      </c>
      <c r="R290" s="127">
        <f t="shared" si="28"/>
        <v>-3.822061210310283E-4</v>
      </c>
      <c r="S290" s="143" t="s">
        <v>368</v>
      </c>
      <c r="T290" s="143" t="s">
        <v>368</v>
      </c>
      <c r="U290" s="89"/>
      <c r="V290" s="89" t="str">
        <f>IF(
    доп_часы[[#This Row],[опимс укр]]="",
    IF(
        IFERROR(
            MATCH(SUBSTITUTE(доп_часы[[#This Row],[классификатор]],",","."),классификатор,0),
            0
        ),
        LOWER(TRIM(доп_часы[[#This Row],[проект]])) &amp; "_" &amp; "9999",
        LOWER(TRIM(доп_часы[[#This Row],[проект]])) &amp; "_" &amp; "9998"
    ),
    LOWER(TRIM(доп_часы[[#This Row],[проект]])) &amp; "_" &amp; LOWER(TRIM(доп_часы[[#This Row],[опимс укр]]))
)</f>
        <v>кс-7 сивакинская_9998</v>
      </c>
      <c r="W290" s="98" t="e">
        <f>VLOOKUP(доп_часы[[#This Row],[опимс укр]],Помочни!J:K,2,0)</f>
        <v>#N/A</v>
      </c>
      <c r="X290" s="88" t="s">
        <v>350</v>
      </c>
      <c r="Y290" s="88" t="s">
        <v>351</v>
      </c>
      <c r="Z290" s="88"/>
      <c r="AA290" s="91"/>
    </row>
    <row r="291" spans="1:27">
      <c r="A291" s="82">
        <v>44501</v>
      </c>
      <c r="B291" s="84" t="str">
        <f t="shared" si="24"/>
        <v>КС-7 Сивакинская</v>
      </c>
      <c r="C291" s="84" t="s">
        <v>117</v>
      </c>
      <c r="D291" s="83" t="s">
        <v>117</v>
      </c>
      <c r="E291" s="83" t="str">
        <f t="shared" si="25"/>
        <v>велесстрой-монтаж</v>
      </c>
      <c r="F291" s="89" t="s">
        <v>17</v>
      </c>
      <c r="G291" s="84" t="s">
        <v>292</v>
      </c>
      <c r="H291" s="84"/>
      <c r="I291" s="7"/>
      <c r="J291" s="7" t="s">
        <v>187</v>
      </c>
      <c r="K291" s="85"/>
      <c r="L291" s="86">
        <v>-10</v>
      </c>
      <c r="M291" s="122">
        <v>-7240.2000000000007</v>
      </c>
      <c r="N291" s="88" t="s">
        <v>325</v>
      </c>
      <c r="O291" s="88" t="str">
        <f>VLOOKUP(доп_часы[[#This Row],[классификатор]],Помочни!H:I,2,0)</f>
        <v>АХО</v>
      </c>
      <c r="P291" s="125">
        <f t="shared" si="26"/>
        <v>-2.0784141600195168E-5</v>
      </c>
      <c r="Q291" s="126">
        <f t="shared" si="27"/>
        <v>-1.4244065655171825E-5</v>
      </c>
      <c r="R291" s="127">
        <f t="shared" si="28"/>
        <v>-1.3650218608251011E-5</v>
      </c>
      <c r="S291" s="143" t="s">
        <v>368</v>
      </c>
      <c r="T291" s="143" t="s">
        <v>368</v>
      </c>
      <c r="U291" s="89"/>
      <c r="V291" s="89" t="str">
        <f>IF(
    доп_часы[[#This Row],[опимс укр]]="",
    IF(
        IFERROR(
            MATCH(SUBSTITUTE(доп_часы[[#This Row],[классификатор]],",","."),классификатор,0),
            0
        ),
        LOWER(TRIM(доп_часы[[#This Row],[проект]])) &amp; "_" &amp; "9999",
        LOWER(TRIM(доп_часы[[#This Row],[проект]])) &amp; "_" &amp; "9998"
    ),
    LOWER(TRIM(доп_часы[[#This Row],[проект]])) &amp; "_" &amp; LOWER(TRIM(доп_часы[[#This Row],[опимс укр]]))
)</f>
        <v>кс-7 сивакинская_9998</v>
      </c>
      <c r="W291" s="98" t="e">
        <f>VLOOKUP(доп_часы[[#This Row],[опимс укр]],Помочни!J:K,2,0)</f>
        <v>#N/A</v>
      </c>
      <c r="X291" s="88" t="s">
        <v>350</v>
      </c>
      <c r="Y291" s="88" t="s">
        <v>351</v>
      </c>
      <c r="Z291" s="88"/>
      <c r="AA291" s="91"/>
    </row>
    <row r="292" spans="1:27">
      <c r="A292" s="82">
        <v>44501</v>
      </c>
      <c r="B292" s="84" t="str">
        <f t="shared" si="24"/>
        <v>КС-7 Сивакинская</v>
      </c>
      <c r="C292" s="84" t="s">
        <v>117</v>
      </c>
      <c r="D292" s="83" t="s">
        <v>117</v>
      </c>
      <c r="E292" s="83" t="str">
        <f t="shared" si="25"/>
        <v>велесстрой-монтаж</v>
      </c>
      <c r="F292" s="89" t="s">
        <v>17</v>
      </c>
      <c r="G292" s="84" t="s">
        <v>293</v>
      </c>
      <c r="H292" s="84"/>
      <c r="I292" s="7"/>
      <c r="J292" s="7" t="s">
        <v>187</v>
      </c>
      <c r="K292" s="85"/>
      <c r="L292" s="86">
        <v>-70</v>
      </c>
      <c r="M292" s="122">
        <v>-50681.399999999994</v>
      </c>
      <c r="N292" s="88" t="s">
        <v>325</v>
      </c>
      <c r="O292" s="88" t="str">
        <f>VLOOKUP(доп_часы[[#This Row],[классификатор]],Помочни!H:I,2,0)</f>
        <v>АХО</v>
      </c>
      <c r="P292" s="125">
        <f t="shared" si="26"/>
        <v>-1.4548899120136617E-4</v>
      </c>
      <c r="Q292" s="126">
        <f t="shared" si="27"/>
        <v>-9.9708459586202768E-5</v>
      </c>
      <c r="R292" s="127">
        <f t="shared" si="28"/>
        <v>-9.5551530257757076E-5</v>
      </c>
      <c r="S292" s="143" t="s">
        <v>368</v>
      </c>
      <c r="T292" s="143" t="s">
        <v>368</v>
      </c>
      <c r="U292" s="89"/>
      <c r="V292" s="89" t="str">
        <f>IF(
    доп_часы[[#This Row],[опимс укр]]="",
    IF(
        IFERROR(
            MATCH(SUBSTITUTE(доп_часы[[#This Row],[классификатор]],",","."),классификатор,0),
            0
        ),
        LOWER(TRIM(доп_часы[[#This Row],[проект]])) &amp; "_" &amp; "9999",
        LOWER(TRIM(доп_часы[[#This Row],[проект]])) &amp; "_" &amp; "9998"
    ),
    LOWER(TRIM(доп_часы[[#This Row],[проект]])) &amp; "_" &amp; LOWER(TRIM(доп_часы[[#This Row],[опимс укр]]))
)</f>
        <v>кс-7 сивакинская_9998</v>
      </c>
      <c r="W292" s="98" t="e">
        <f>VLOOKUP(доп_часы[[#This Row],[опимс укр]],Помочни!J:K,2,0)</f>
        <v>#N/A</v>
      </c>
      <c r="X292" s="88" t="s">
        <v>350</v>
      </c>
      <c r="Y292" s="88" t="s">
        <v>351</v>
      </c>
      <c r="Z292" s="88"/>
      <c r="AA292" s="91"/>
    </row>
    <row r="293" spans="1:27">
      <c r="A293" s="82">
        <v>44501</v>
      </c>
      <c r="B293" s="84" t="str">
        <f t="shared" si="24"/>
        <v>КС-7 Сивакинская</v>
      </c>
      <c r="C293" s="84" t="s">
        <v>117</v>
      </c>
      <c r="D293" s="83" t="s">
        <v>117</v>
      </c>
      <c r="E293" s="83" t="str">
        <f t="shared" si="25"/>
        <v>велесстрой-монтаж</v>
      </c>
      <c r="F293" s="89" t="s">
        <v>18</v>
      </c>
      <c r="G293" s="84" t="s">
        <v>257</v>
      </c>
      <c r="H293" s="84"/>
      <c r="I293" s="7"/>
      <c r="J293" s="7" t="s">
        <v>187</v>
      </c>
      <c r="K293" s="85"/>
      <c r="L293" s="86">
        <v>-312</v>
      </c>
      <c r="M293" s="122">
        <v>-225894.24</v>
      </c>
      <c r="N293" s="88" t="s">
        <v>325</v>
      </c>
      <c r="O293" s="88" t="str">
        <f>VLOOKUP(доп_часы[[#This Row],[классификатор]],Помочни!H:I,2,0)</f>
        <v>Энергетики</v>
      </c>
      <c r="P293" s="125">
        <f t="shared" si="26"/>
        <v>-6.4846521792608926E-4</v>
      </c>
      <c r="Q293" s="126">
        <f t="shared" si="27"/>
        <v>-4.4441484844136091E-4</v>
      </c>
      <c r="R293" s="127">
        <f t="shared" si="28"/>
        <v>-4.2588682057743157E-4</v>
      </c>
      <c r="S293" s="143" t="s">
        <v>372</v>
      </c>
      <c r="T293" s="143" t="s">
        <v>372</v>
      </c>
      <c r="U293" s="89"/>
      <c r="V293" s="89" t="str">
        <f>IF(
    доп_часы[[#This Row],[опимс укр]]="",
    IF(
        IFERROR(
            MATCH(SUBSTITUTE(доп_часы[[#This Row],[классификатор]],",","."),классификатор,0),
            0
        ),
        LOWER(TRIM(доп_часы[[#This Row],[проект]])) &amp; "_" &amp; "9999",
        LOWER(TRIM(доп_часы[[#This Row],[проект]])) &amp; "_" &amp; "9998"
    ),
    LOWER(TRIM(доп_часы[[#This Row],[проект]])) &amp; "_" &amp; LOWER(TRIM(доп_часы[[#This Row],[опимс укр]]))
)</f>
        <v>кс-7 сивакинская_9998</v>
      </c>
      <c r="W293" s="98" t="e">
        <f>VLOOKUP(доп_часы[[#This Row],[опимс укр]],Помочни!J:K,2,0)</f>
        <v>#N/A</v>
      </c>
      <c r="X293" s="88" t="s">
        <v>350</v>
      </c>
      <c r="Y293" s="88" t="s">
        <v>351</v>
      </c>
      <c r="Z293" s="88"/>
      <c r="AA293" s="91"/>
    </row>
    <row r="294" spans="1:27">
      <c r="A294" s="82">
        <v>44501</v>
      </c>
      <c r="B294" s="84" t="str">
        <f t="shared" si="24"/>
        <v>КС-7 Сивакинская</v>
      </c>
      <c r="C294" s="84" t="s">
        <v>117</v>
      </c>
      <c r="D294" s="83" t="s">
        <v>117</v>
      </c>
      <c r="E294" s="83" t="str">
        <f t="shared" si="25"/>
        <v>велесстрой-монтаж</v>
      </c>
      <c r="F294" s="89" t="s">
        <v>16</v>
      </c>
      <c r="G294" s="84" t="s">
        <v>189</v>
      </c>
      <c r="H294" s="84"/>
      <c r="I294" s="7"/>
      <c r="J294" s="7" t="s">
        <v>187</v>
      </c>
      <c r="K294" s="85"/>
      <c r="L294" s="86">
        <v>50</v>
      </c>
      <c r="M294" s="122">
        <v>40504.5</v>
      </c>
      <c r="N294" s="88" t="s">
        <v>325</v>
      </c>
      <c r="O294" s="88" t="str">
        <f>VLOOKUP(доп_часы[[#This Row],[классификатор]],Помочни!H:I,2,0)</f>
        <v>Склад</v>
      </c>
      <c r="P294" s="125">
        <f t="shared" si="26"/>
        <v>1.0392070800097585E-4</v>
      </c>
      <c r="Q294" s="126">
        <f t="shared" si="27"/>
        <v>7.1220328275859118E-5</v>
      </c>
      <c r="R294" s="127">
        <f t="shared" si="28"/>
        <v>6.825109304125506E-5</v>
      </c>
      <c r="S294" s="143" t="s">
        <v>371</v>
      </c>
      <c r="T294" s="143" t="s">
        <v>371</v>
      </c>
      <c r="U294" s="89"/>
      <c r="V294" s="89" t="str">
        <f>IF(
    доп_часы[[#This Row],[опимс укр]]="",
    IF(
        IFERROR(
            MATCH(SUBSTITUTE(доп_часы[[#This Row],[классификатор]],",","."),классификатор,0),
            0
        ),
        LOWER(TRIM(доп_часы[[#This Row],[проект]])) &amp; "_" &amp; "9999",
        LOWER(TRIM(доп_часы[[#This Row],[проект]])) &amp; "_" &amp; "9998"
    ),
    LOWER(TRIM(доп_часы[[#This Row],[проект]])) &amp; "_" &amp; LOWER(TRIM(доп_часы[[#This Row],[опимс укр]]))
)</f>
        <v>кс-7 сивакинская_9998</v>
      </c>
      <c r="W294" s="98" t="e">
        <f>VLOOKUP(доп_часы[[#This Row],[опимс укр]],Помочни!J:K,2,0)</f>
        <v>#N/A</v>
      </c>
      <c r="X294" s="88" t="s">
        <v>350</v>
      </c>
      <c r="Y294" s="88" t="s">
        <v>351</v>
      </c>
      <c r="Z294" s="88"/>
      <c r="AA294" s="91"/>
    </row>
    <row r="295" spans="1:27">
      <c r="A295" s="82">
        <v>44501</v>
      </c>
      <c r="B295" s="84" t="str">
        <f t="shared" si="24"/>
        <v>КС-7 Сивакинская</v>
      </c>
      <c r="C295" s="84" t="s">
        <v>117</v>
      </c>
      <c r="D295" s="83" t="s">
        <v>117</v>
      </c>
      <c r="E295" s="83" t="str">
        <f t="shared" si="25"/>
        <v>велесстрой-монтаж</v>
      </c>
      <c r="F295" s="89" t="s">
        <v>16</v>
      </c>
      <c r="G295" s="84" t="s">
        <v>191</v>
      </c>
      <c r="H295" s="84"/>
      <c r="I295" s="7"/>
      <c r="J295" s="7" t="s">
        <v>187</v>
      </c>
      <c r="K295" s="85"/>
      <c r="L295" s="86">
        <v>3</v>
      </c>
      <c r="M295" s="122">
        <v>2430.27</v>
      </c>
      <c r="N295" s="88" t="s">
        <v>325</v>
      </c>
      <c r="O295" s="88" t="str">
        <f>VLOOKUP(доп_часы[[#This Row],[классификатор]],Помочни!H:I,2,0)</f>
        <v>Склад</v>
      </c>
      <c r="P295" s="125">
        <f t="shared" si="26"/>
        <v>6.2352424800585503E-6</v>
      </c>
      <c r="Q295" s="126">
        <f t="shared" si="27"/>
        <v>4.2732196965515475E-6</v>
      </c>
      <c r="R295" s="127">
        <f t="shared" si="28"/>
        <v>4.0950655824753031E-6</v>
      </c>
      <c r="S295" s="143" t="s">
        <v>371</v>
      </c>
      <c r="T295" s="143" t="s">
        <v>371</v>
      </c>
      <c r="U295" s="89"/>
      <c r="V295" s="89" t="str">
        <f>IF(
    доп_часы[[#This Row],[опимс укр]]="",
    IF(
        IFERROR(
            MATCH(SUBSTITUTE(доп_часы[[#This Row],[классификатор]],",","."),классификатор,0),
            0
        ),
        LOWER(TRIM(доп_часы[[#This Row],[проект]])) &amp; "_" &amp; "9999",
        LOWER(TRIM(доп_часы[[#This Row],[проект]])) &amp; "_" &amp; "9998"
    ),
    LOWER(TRIM(доп_часы[[#This Row],[проект]])) &amp; "_" &amp; LOWER(TRIM(доп_часы[[#This Row],[опимс укр]]))
)</f>
        <v>кс-7 сивакинская_9998</v>
      </c>
      <c r="W295" s="98" t="e">
        <f>VLOOKUP(доп_часы[[#This Row],[опимс укр]],Помочни!J:K,2,0)</f>
        <v>#N/A</v>
      </c>
      <c r="X295" s="88" t="s">
        <v>350</v>
      </c>
      <c r="Y295" s="88" t="s">
        <v>351</v>
      </c>
      <c r="Z295" s="88"/>
      <c r="AA295" s="91"/>
    </row>
    <row r="296" spans="1:27">
      <c r="A296" s="82">
        <v>44501</v>
      </c>
      <c r="B296" s="84" t="str">
        <f t="shared" si="24"/>
        <v>КС-7 Сивакинская</v>
      </c>
      <c r="C296" s="84" t="s">
        <v>117</v>
      </c>
      <c r="D296" s="83" t="s">
        <v>117</v>
      </c>
      <c r="E296" s="83" t="str">
        <f t="shared" si="25"/>
        <v>велесстрой-монтаж</v>
      </c>
      <c r="F296" s="89" t="s">
        <v>17</v>
      </c>
      <c r="G296" s="84" t="s">
        <v>195</v>
      </c>
      <c r="H296" s="84"/>
      <c r="I296" s="7"/>
      <c r="J296" s="7" t="s">
        <v>187</v>
      </c>
      <c r="K296" s="85"/>
      <c r="L296" s="86">
        <v>3</v>
      </c>
      <c r="M296" s="122">
        <v>2430.27</v>
      </c>
      <c r="N296" s="88" t="s">
        <v>325</v>
      </c>
      <c r="O296" s="88" t="str">
        <f>VLOOKUP(доп_часы[[#This Row],[классификатор]],Помочни!H:I,2,0)</f>
        <v>АХО</v>
      </c>
      <c r="P296" s="125">
        <f t="shared" si="26"/>
        <v>6.2352424800585503E-6</v>
      </c>
      <c r="Q296" s="126">
        <f t="shared" si="27"/>
        <v>4.2732196965515475E-6</v>
      </c>
      <c r="R296" s="127">
        <f t="shared" si="28"/>
        <v>4.0950655824753031E-6</v>
      </c>
      <c r="S296" s="143" t="s">
        <v>368</v>
      </c>
      <c r="T296" s="143" t="s">
        <v>368</v>
      </c>
      <c r="U296" s="89"/>
      <c r="V296" s="89" t="str">
        <f>IF(
    доп_часы[[#This Row],[опимс укр]]="",
    IF(
        IFERROR(
            MATCH(SUBSTITUTE(доп_часы[[#This Row],[классификатор]],",","."),классификатор,0),
            0
        ),
        LOWER(TRIM(доп_часы[[#This Row],[проект]])) &amp; "_" &amp; "9999",
        LOWER(TRIM(доп_часы[[#This Row],[проект]])) &amp; "_" &amp; "9998"
    ),
    LOWER(TRIM(доп_часы[[#This Row],[проект]])) &amp; "_" &amp; LOWER(TRIM(доп_часы[[#This Row],[опимс укр]]))
)</f>
        <v>кс-7 сивакинская_9998</v>
      </c>
      <c r="W296" s="98" t="e">
        <f>VLOOKUP(доп_часы[[#This Row],[опимс укр]],Помочни!J:K,2,0)</f>
        <v>#N/A</v>
      </c>
      <c r="X296" s="88" t="s">
        <v>350</v>
      </c>
      <c r="Y296" s="88" t="s">
        <v>351</v>
      </c>
      <c r="Z296" s="88"/>
      <c r="AA296" s="91"/>
    </row>
    <row r="297" spans="1:27">
      <c r="A297" s="82">
        <v>44501</v>
      </c>
      <c r="B297" s="84" t="str">
        <f t="shared" si="24"/>
        <v>КС-7 Сивакинская</v>
      </c>
      <c r="C297" s="84" t="s">
        <v>117</v>
      </c>
      <c r="D297" s="83" t="s">
        <v>117</v>
      </c>
      <c r="E297" s="83" t="str">
        <f t="shared" si="25"/>
        <v>велесстрой-монтаж</v>
      </c>
      <c r="F297" s="89" t="s">
        <v>16</v>
      </c>
      <c r="G297" s="84" t="s">
        <v>208</v>
      </c>
      <c r="H297" s="84"/>
      <c r="I297" s="7"/>
      <c r="J297" s="7" t="s">
        <v>187</v>
      </c>
      <c r="K297" s="85"/>
      <c r="L297" s="86">
        <v>20</v>
      </c>
      <c r="M297" s="122">
        <v>16201.800000000001</v>
      </c>
      <c r="N297" s="88" t="s">
        <v>325</v>
      </c>
      <c r="O297" s="88" t="str">
        <f>VLOOKUP(доп_часы[[#This Row],[классификатор]],Помочни!H:I,2,0)</f>
        <v>Склад</v>
      </c>
      <c r="P297" s="125">
        <f t="shared" si="26"/>
        <v>4.1568283200390336E-5</v>
      </c>
      <c r="Q297" s="126">
        <f t="shared" si="27"/>
        <v>2.848813131034365E-5</v>
      </c>
      <c r="R297" s="127">
        <f t="shared" si="28"/>
        <v>2.7300437216502023E-5</v>
      </c>
      <c r="S297" s="143" t="s">
        <v>371</v>
      </c>
      <c r="T297" s="143" t="s">
        <v>371</v>
      </c>
      <c r="U297" s="89"/>
      <c r="V297" s="89" t="str">
        <f>IF(
    доп_часы[[#This Row],[опимс укр]]="",
    IF(
        IFERROR(
            MATCH(SUBSTITUTE(доп_часы[[#This Row],[классификатор]],",","."),классификатор,0),
            0
        ),
        LOWER(TRIM(доп_часы[[#This Row],[проект]])) &amp; "_" &amp; "9999",
        LOWER(TRIM(доп_часы[[#This Row],[проект]])) &amp; "_" &amp; "9998"
    ),
    LOWER(TRIM(доп_часы[[#This Row],[проект]])) &amp; "_" &amp; LOWER(TRIM(доп_часы[[#This Row],[опимс укр]]))
)</f>
        <v>кс-7 сивакинская_9998</v>
      </c>
      <c r="W297" s="98" t="e">
        <f>VLOOKUP(доп_часы[[#This Row],[опимс укр]],Помочни!J:K,2,0)</f>
        <v>#N/A</v>
      </c>
      <c r="X297" s="88" t="s">
        <v>350</v>
      </c>
      <c r="Y297" s="88" t="s">
        <v>351</v>
      </c>
      <c r="Z297" s="88"/>
      <c r="AA297" s="91"/>
    </row>
    <row r="298" spans="1:27">
      <c r="A298" s="82">
        <v>44501</v>
      </c>
      <c r="B298" s="84" t="str">
        <f t="shared" si="24"/>
        <v>КС-7 Сивакинская</v>
      </c>
      <c r="C298" s="84" t="s">
        <v>117</v>
      </c>
      <c r="D298" s="83" t="s">
        <v>117</v>
      </c>
      <c r="E298" s="83" t="str">
        <f t="shared" si="25"/>
        <v>велесстрой-монтаж</v>
      </c>
      <c r="F298" s="89" t="s">
        <v>16</v>
      </c>
      <c r="G298" s="84" t="s">
        <v>209</v>
      </c>
      <c r="H298" s="84"/>
      <c r="I298" s="7"/>
      <c r="J298" s="7" t="s">
        <v>187</v>
      </c>
      <c r="K298" s="85"/>
      <c r="L298" s="86">
        <v>7</v>
      </c>
      <c r="M298" s="122">
        <v>5670.63</v>
      </c>
      <c r="N298" s="88" t="s">
        <v>325</v>
      </c>
      <c r="O298" s="88" t="str">
        <f>VLOOKUP(доп_часы[[#This Row],[классификатор]],Помочни!H:I,2,0)</f>
        <v>Склад</v>
      </c>
      <c r="P298" s="125">
        <f t="shared" si="26"/>
        <v>1.4548899120136619E-5</v>
      </c>
      <c r="Q298" s="126">
        <f t="shared" si="27"/>
        <v>9.9708459586202775E-6</v>
      </c>
      <c r="R298" s="127">
        <f t="shared" si="28"/>
        <v>9.5551530257757083E-6</v>
      </c>
      <c r="S298" s="143" t="s">
        <v>371</v>
      </c>
      <c r="T298" s="143" t="s">
        <v>371</v>
      </c>
      <c r="U298" s="89"/>
      <c r="V298" s="89" t="str">
        <f>IF(
    доп_часы[[#This Row],[опимс укр]]="",
    IF(
        IFERROR(
            MATCH(SUBSTITUTE(доп_часы[[#This Row],[классификатор]],",","."),классификатор,0),
            0
        ),
        LOWER(TRIM(доп_часы[[#This Row],[проект]])) &amp; "_" &amp; "9999",
        LOWER(TRIM(доп_часы[[#This Row],[проект]])) &amp; "_" &amp; "9998"
    ),
    LOWER(TRIM(доп_часы[[#This Row],[проект]])) &amp; "_" &amp; LOWER(TRIM(доп_часы[[#This Row],[опимс укр]]))
)</f>
        <v>кс-7 сивакинская_9998</v>
      </c>
      <c r="W298" s="98" t="e">
        <f>VLOOKUP(доп_часы[[#This Row],[опимс укр]],Помочни!J:K,2,0)</f>
        <v>#N/A</v>
      </c>
      <c r="X298" s="88" t="s">
        <v>350</v>
      </c>
      <c r="Y298" s="88" t="s">
        <v>351</v>
      </c>
      <c r="Z298" s="88"/>
      <c r="AA298" s="91"/>
    </row>
    <row r="299" spans="1:27">
      <c r="A299" s="82">
        <v>44501</v>
      </c>
      <c r="B299" s="84" t="str">
        <f t="shared" si="24"/>
        <v>КС-7 Сивакинская</v>
      </c>
      <c r="C299" s="84" t="s">
        <v>117</v>
      </c>
      <c r="D299" s="83" t="s">
        <v>117</v>
      </c>
      <c r="E299" s="83" t="str">
        <f t="shared" si="25"/>
        <v>велесстрой-монтаж</v>
      </c>
      <c r="F299" s="89" t="s">
        <v>16</v>
      </c>
      <c r="G299" s="84" t="s">
        <v>210</v>
      </c>
      <c r="H299" s="84"/>
      <c r="I299" s="7"/>
      <c r="J299" s="7" t="s">
        <v>187</v>
      </c>
      <c r="K299" s="85"/>
      <c r="L299" s="86">
        <v>14</v>
      </c>
      <c r="M299" s="122">
        <v>11341.26</v>
      </c>
      <c r="N299" s="88" t="s">
        <v>325</v>
      </c>
      <c r="O299" s="88" t="str">
        <f>VLOOKUP(доп_часы[[#This Row],[классификатор]],Помочни!H:I,2,0)</f>
        <v>Склад</v>
      </c>
      <c r="P299" s="125">
        <f t="shared" si="26"/>
        <v>2.9097798240273237E-5</v>
      </c>
      <c r="Q299" s="126">
        <f t="shared" si="27"/>
        <v>1.9941691917240555E-5</v>
      </c>
      <c r="R299" s="127">
        <f t="shared" si="28"/>
        <v>1.9110306051551417E-5</v>
      </c>
      <c r="S299" s="143" t="s">
        <v>371</v>
      </c>
      <c r="T299" s="143" t="s">
        <v>371</v>
      </c>
      <c r="U299" s="89"/>
      <c r="V299" s="89" t="str">
        <f>IF(
    доп_часы[[#This Row],[опимс укр]]="",
    IF(
        IFERROR(
            MATCH(SUBSTITUTE(доп_часы[[#This Row],[классификатор]],",","."),классификатор,0),
            0
        ),
        LOWER(TRIM(доп_часы[[#This Row],[проект]])) &amp; "_" &amp; "9999",
        LOWER(TRIM(доп_часы[[#This Row],[проект]])) &amp; "_" &amp; "9998"
    ),
    LOWER(TRIM(доп_часы[[#This Row],[проект]])) &amp; "_" &amp; LOWER(TRIM(доп_часы[[#This Row],[опимс укр]]))
)</f>
        <v>кс-7 сивакинская_9998</v>
      </c>
      <c r="W299" s="98" t="e">
        <f>VLOOKUP(доп_часы[[#This Row],[опимс укр]],Помочни!J:K,2,0)</f>
        <v>#N/A</v>
      </c>
      <c r="X299" s="88" t="s">
        <v>350</v>
      </c>
      <c r="Y299" s="88" t="s">
        <v>351</v>
      </c>
      <c r="Z299" s="88"/>
      <c r="AA299" s="91"/>
    </row>
    <row r="300" spans="1:27">
      <c r="A300" s="82">
        <v>44501</v>
      </c>
      <c r="B300" s="84" t="str">
        <f t="shared" si="24"/>
        <v>КС-7 Сивакинская</v>
      </c>
      <c r="C300" s="84" t="s">
        <v>117</v>
      </c>
      <c r="D300" s="83" t="s">
        <v>117</v>
      </c>
      <c r="E300" s="83" t="str">
        <f t="shared" si="25"/>
        <v>велесстрой-монтаж</v>
      </c>
      <c r="F300" s="89" t="s">
        <v>26</v>
      </c>
      <c r="G300" s="84" t="s">
        <v>207</v>
      </c>
      <c r="H300" s="84"/>
      <c r="I300" s="7"/>
      <c r="J300" s="7" t="s">
        <v>187</v>
      </c>
      <c r="K300" s="85"/>
      <c r="L300" s="86">
        <v>468</v>
      </c>
      <c r="M300" s="122">
        <v>379122.12</v>
      </c>
      <c r="N300" s="88" t="s">
        <v>325</v>
      </c>
      <c r="O300" s="88" t="str">
        <f>VLOOKUP(доп_часы[[#This Row],[классификатор]],Помочни!H:I,2,0)</f>
        <v>УМиТ</v>
      </c>
      <c r="P300" s="125">
        <f t="shared" si="26"/>
        <v>9.7269782688913389E-4</v>
      </c>
      <c r="Q300" s="126">
        <f t="shared" si="27"/>
        <v>6.6662227266204134E-4</v>
      </c>
      <c r="R300" s="127">
        <f t="shared" si="28"/>
        <v>6.3883023086614733E-4</v>
      </c>
      <c r="S300" s="143" t="s">
        <v>369</v>
      </c>
      <c r="T300" s="143" t="s">
        <v>369</v>
      </c>
      <c r="U300" s="89"/>
      <c r="V300" s="89" t="str">
        <f>IF(
    доп_часы[[#This Row],[опимс укр]]="",
    IF(
        IFERROR(
            MATCH(SUBSTITUTE(доп_часы[[#This Row],[классификатор]],",","."),классификатор,0),
            0
        ),
        LOWER(TRIM(доп_часы[[#This Row],[проект]])) &amp; "_" &amp; "9999",
        LOWER(TRIM(доп_часы[[#This Row],[проект]])) &amp; "_" &amp; "9998"
    ),
    LOWER(TRIM(доп_часы[[#This Row],[проект]])) &amp; "_" &amp; LOWER(TRIM(доп_часы[[#This Row],[опимс укр]]))
)</f>
        <v>кс-7 сивакинская_9998</v>
      </c>
      <c r="W300" s="98" t="e">
        <f>VLOOKUP(доп_часы[[#This Row],[опимс укр]],Помочни!J:K,2,0)</f>
        <v>#N/A</v>
      </c>
      <c r="X300" s="88" t="s">
        <v>350</v>
      </c>
      <c r="Y300" s="88" t="s">
        <v>351</v>
      </c>
      <c r="Z300" s="88"/>
      <c r="AA300" s="91"/>
    </row>
    <row r="301" spans="1:27">
      <c r="A301" s="82">
        <v>44501</v>
      </c>
      <c r="B301" s="84" t="str">
        <f t="shared" si="24"/>
        <v>КС-7 Сивакинская</v>
      </c>
      <c r="C301" s="84" t="s">
        <v>117</v>
      </c>
      <c r="D301" s="83" t="s">
        <v>117</v>
      </c>
      <c r="E301" s="83" t="str">
        <f t="shared" si="25"/>
        <v>велесстрой-монтаж</v>
      </c>
      <c r="F301" s="89" t="s">
        <v>17</v>
      </c>
      <c r="G301" s="84" t="s">
        <v>326</v>
      </c>
      <c r="H301" s="84"/>
      <c r="I301" s="7"/>
      <c r="J301" s="7" t="s">
        <v>187</v>
      </c>
      <c r="K301" s="85"/>
      <c r="L301" s="86">
        <v>2</v>
      </c>
      <c r="M301" s="122">
        <v>1620.18</v>
      </c>
      <c r="N301" s="88" t="s">
        <v>325</v>
      </c>
      <c r="O301" s="88" t="str">
        <f>VLOOKUP(доп_часы[[#This Row],[классификатор]],Помочни!H:I,2,0)</f>
        <v>АХО</v>
      </c>
      <c r="P301" s="125">
        <f t="shared" si="26"/>
        <v>4.1568283200390338E-6</v>
      </c>
      <c r="Q301" s="126">
        <f t="shared" si="27"/>
        <v>2.848813131034365E-6</v>
      </c>
      <c r="R301" s="127">
        <f t="shared" si="28"/>
        <v>2.7300437216502022E-6</v>
      </c>
      <c r="S301" s="143" t="s">
        <v>368</v>
      </c>
      <c r="T301" s="143" t="s">
        <v>368</v>
      </c>
      <c r="U301" s="89"/>
      <c r="V301" s="89" t="str">
        <f>IF(
    доп_часы[[#This Row],[опимс укр]]="",
    IF(
        IFERROR(
            MATCH(SUBSTITUTE(доп_часы[[#This Row],[классификатор]],",","."),классификатор,0),
            0
        ),
        LOWER(TRIM(доп_часы[[#This Row],[проект]])) &amp; "_" &amp; "9999",
        LOWER(TRIM(доп_часы[[#This Row],[проект]])) &amp; "_" &amp; "9998"
    ),
    LOWER(TRIM(доп_часы[[#This Row],[проект]])) &amp; "_" &amp; LOWER(TRIM(доп_часы[[#This Row],[опимс укр]]))
)</f>
        <v>кс-7 сивакинская_9998</v>
      </c>
      <c r="W301" s="98" t="e">
        <f>VLOOKUP(доп_часы[[#This Row],[опимс укр]],Помочни!J:K,2,0)</f>
        <v>#N/A</v>
      </c>
      <c r="X301" s="88" t="s">
        <v>350</v>
      </c>
      <c r="Y301" s="88" t="s">
        <v>351</v>
      </c>
      <c r="Z301" s="88"/>
      <c r="AA301" s="91"/>
    </row>
    <row r="302" spans="1:27">
      <c r="A302" s="82">
        <v>44501</v>
      </c>
      <c r="B302" s="84" t="str">
        <f t="shared" si="24"/>
        <v>КС-7 Сивакинская</v>
      </c>
      <c r="C302" s="84" t="s">
        <v>117</v>
      </c>
      <c r="D302" s="83" t="s">
        <v>117</v>
      </c>
      <c r="E302" s="83" t="str">
        <f t="shared" si="25"/>
        <v>велесстрой-монтаж</v>
      </c>
      <c r="F302" s="89" t="s">
        <v>17</v>
      </c>
      <c r="G302" s="84" t="s">
        <v>164</v>
      </c>
      <c r="H302" s="84"/>
      <c r="I302" s="7"/>
      <c r="J302" s="7" t="s">
        <v>226</v>
      </c>
      <c r="K302" s="85"/>
      <c r="L302" s="86">
        <v>5</v>
      </c>
      <c r="M302" s="122">
        <v>3239.9</v>
      </c>
      <c r="N302" s="88" t="s">
        <v>325</v>
      </c>
      <c r="O302" s="88" t="str">
        <f>VLOOKUP(доп_часы[[#This Row],[классификатор]],Помочни!H:I,2,0)</f>
        <v>АХО</v>
      </c>
      <c r="P302" s="125">
        <f t="shared" si="26"/>
        <v>1.0392070800097584E-5</v>
      </c>
      <c r="Q302" s="126">
        <f t="shared" si="27"/>
        <v>7.1220328275859125E-6</v>
      </c>
      <c r="R302" s="127">
        <f t="shared" si="28"/>
        <v>6.8251093041255057E-6</v>
      </c>
      <c r="S302" s="143" t="s">
        <v>368</v>
      </c>
      <c r="T302" s="143" t="s">
        <v>368</v>
      </c>
      <c r="U302" s="89"/>
      <c r="V302" s="89" t="str">
        <f>IF(
    доп_часы[[#This Row],[опимс укр]]="",
    IF(
        IFERROR(
            MATCH(SUBSTITUTE(доп_часы[[#This Row],[классификатор]],",","."),классификатор,0),
            0
        ),
        LOWER(TRIM(доп_часы[[#This Row],[проект]])) &amp; "_" &amp; "9999",
        LOWER(TRIM(доп_часы[[#This Row],[проект]])) &amp; "_" &amp; "9998"
    ),
    LOWER(TRIM(доп_часы[[#This Row],[проект]])) &amp; "_" &amp; LOWER(TRIM(доп_часы[[#This Row],[опимс укр]]))
)</f>
        <v>кс-7 сивакинская_9998</v>
      </c>
      <c r="W302" s="98" t="e">
        <f>VLOOKUP(доп_часы[[#This Row],[опимс укр]],Помочни!J:K,2,0)</f>
        <v>#N/A</v>
      </c>
      <c r="X302" s="88" t="s">
        <v>350</v>
      </c>
      <c r="Y302" s="88" t="s">
        <v>351</v>
      </c>
      <c r="Z302" s="88"/>
      <c r="AA302" s="91"/>
    </row>
    <row r="303" spans="1:27">
      <c r="A303" s="82">
        <v>44501</v>
      </c>
      <c r="B303" s="84" t="str">
        <f t="shared" si="24"/>
        <v>КС-7 Сивакинская</v>
      </c>
      <c r="C303" s="84" t="s">
        <v>117</v>
      </c>
      <c r="D303" s="83" t="s">
        <v>117</v>
      </c>
      <c r="E303" s="83" t="str">
        <f t="shared" si="25"/>
        <v>велесстрой-монтаж</v>
      </c>
      <c r="F303" s="89" t="s">
        <v>17</v>
      </c>
      <c r="G303" s="84" t="s">
        <v>212</v>
      </c>
      <c r="H303" s="84"/>
      <c r="I303" s="7"/>
      <c r="J303" s="7" t="s">
        <v>187</v>
      </c>
      <c r="K303" s="85"/>
      <c r="L303" s="86">
        <v>2</v>
      </c>
      <c r="M303" s="122">
        <v>1620.18</v>
      </c>
      <c r="N303" s="88" t="s">
        <v>325</v>
      </c>
      <c r="O303" s="88" t="str">
        <f>VLOOKUP(доп_часы[[#This Row],[классификатор]],Помочни!H:I,2,0)</f>
        <v>АХО</v>
      </c>
      <c r="P303" s="125">
        <f t="shared" si="26"/>
        <v>4.1568283200390338E-6</v>
      </c>
      <c r="Q303" s="126">
        <f t="shared" si="27"/>
        <v>2.848813131034365E-6</v>
      </c>
      <c r="R303" s="127">
        <f t="shared" si="28"/>
        <v>2.7300437216502022E-6</v>
      </c>
      <c r="S303" s="143" t="s">
        <v>368</v>
      </c>
      <c r="T303" s="143" t="s">
        <v>368</v>
      </c>
      <c r="U303" s="89"/>
      <c r="V303" s="89" t="str">
        <f>IF(
    доп_часы[[#This Row],[опимс укр]]="",
    IF(
        IFERROR(
            MATCH(SUBSTITUTE(доп_часы[[#This Row],[классификатор]],",","."),классификатор,0),
            0
        ),
        LOWER(TRIM(доп_часы[[#This Row],[проект]])) &amp; "_" &amp; "9999",
        LOWER(TRIM(доп_часы[[#This Row],[проект]])) &amp; "_" &amp; "9998"
    ),
    LOWER(TRIM(доп_часы[[#This Row],[проект]])) &amp; "_" &amp; LOWER(TRIM(доп_часы[[#This Row],[опимс укр]]))
)</f>
        <v>кс-7 сивакинская_9998</v>
      </c>
      <c r="W303" s="98" t="e">
        <f>VLOOKUP(доп_часы[[#This Row],[опимс укр]],Помочни!J:K,2,0)</f>
        <v>#N/A</v>
      </c>
      <c r="X303" s="88" t="s">
        <v>350</v>
      </c>
      <c r="Y303" s="88" t="s">
        <v>351</v>
      </c>
      <c r="Z303" s="88"/>
      <c r="AA303" s="91"/>
    </row>
    <row r="304" spans="1:27">
      <c r="A304" s="82">
        <v>44501</v>
      </c>
      <c r="B304" s="84" t="str">
        <f t="shared" si="24"/>
        <v>КС-7 Сивакинская</v>
      </c>
      <c r="C304" s="84" t="s">
        <v>117</v>
      </c>
      <c r="D304" s="83" t="s">
        <v>117</v>
      </c>
      <c r="E304" s="83" t="str">
        <f t="shared" si="25"/>
        <v>велесстрой-монтаж</v>
      </c>
      <c r="F304" s="89" t="s">
        <v>17</v>
      </c>
      <c r="G304" s="84" t="s">
        <v>213</v>
      </c>
      <c r="H304" s="84"/>
      <c r="I304" s="7"/>
      <c r="J304" s="7" t="s">
        <v>187</v>
      </c>
      <c r="K304" s="85"/>
      <c r="L304" s="86">
        <v>39</v>
      </c>
      <c r="M304" s="122">
        <v>31593.510000000002</v>
      </c>
      <c r="N304" s="88" t="s">
        <v>325</v>
      </c>
      <c r="O304" s="88" t="str">
        <f>VLOOKUP(доп_часы[[#This Row],[классификатор]],Помочни!H:I,2,0)</f>
        <v>АХО</v>
      </c>
      <c r="P304" s="125">
        <f t="shared" si="26"/>
        <v>8.1058152240761158E-5</v>
      </c>
      <c r="Q304" s="126">
        <f t="shared" si="27"/>
        <v>5.5551856055170114E-5</v>
      </c>
      <c r="R304" s="127">
        <f t="shared" si="28"/>
        <v>5.3235852572178947E-5</v>
      </c>
      <c r="S304" s="143" t="s">
        <v>368</v>
      </c>
      <c r="T304" s="143" t="s">
        <v>368</v>
      </c>
      <c r="U304" s="89"/>
      <c r="V304" s="89" t="str">
        <f>IF(
    доп_часы[[#This Row],[опимс укр]]="",
    IF(
        IFERROR(
            MATCH(SUBSTITUTE(доп_часы[[#This Row],[классификатор]],",","."),классификатор,0),
            0
        ),
        LOWER(TRIM(доп_часы[[#This Row],[проект]])) &amp; "_" &amp; "9999",
        LOWER(TRIM(доп_часы[[#This Row],[проект]])) &amp; "_" &amp; "9998"
    ),
    LOWER(TRIM(доп_часы[[#This Row],[проект]])) &amp; "_" &amp; LOWER(TRIM(доп_часы[[#This Row],[опимс укр]]))
)</f>
        <v>кс-7 сивакинская_9998</v>
      </c>
      <c r="W304" s="98" t="e">
        <f>VLOOKUP(доп_часы[[#This Row],[опимс укр]],Помочни!J:K,2,0)</f>
        <v>#N/A</v>
      </c>
      <c r="X304" s="88" t="s">
        <v>350</v>
      </c>
      <c r="Y304" s="88" t="s">
        <v>351</v>
      </c>
      <c r="Z304" s="88"/>
      <c r="AA304" s="91"/>
    </row>
    <row r="305" spans="1:27">
      <c r="A305" s="82">
        <v>44501</v>
      </c>
      <c r="B305" s="84" t="str">
        <f t="shared" si="24"/>
        <v>КС-7 Сивакинская</v>
      </c>
      <c r="C305" s="84" t="s">
        <v>117</v>
      </c>
      <c r="D305" s="83" t="s">
        <v>117</v>
      </c>
      <c r="E305" s="83" t="str">
        <f t="shared" si="25"/>
        <v>велесстрой-монтаж</v>
      </c>
      <c r="F305" s="89" t="s">
        <v>17</v>
      </c>
      <c r="G305" s="84" t="s">
        <v>214</v>
      </c>
      <c r="H305" s="84"/>
      <c r="I305" s="7"/>
      <c r="J305" s="7" t="s">
        <v>187</v>
      </c>
      <c r="K305" s="85"/>
      <c r="L305" s="86">
        <v>10</v>
      </c>
      <c r="M305" s="122">
        <v>8100.9000000000005</v>
      </c>
      <c r="N305" s="88" t="s">
        <v>325</v>
      </c>
      <c r="O305" s="88" t="str">
        <f>VLOOKUP(доп_часы[[#This Row],[классификатор]],Помочни!H:I,2,0)</f>
        <v>АХО</v>
      </c>
      <c r="P305" s="125">
        <f t="shared" si="26"/>
        <v>2.0784141600195168E-5</v>
      </c>
      <c r="Q305" s="126">
        <f t="shared" si="27"/>
        <v>1.4244065655171825E-5</v>
      </c>
      <c r="R305" s="127">
        <f t="shared" si="28"/>
        <v>1.3650218608251011E-5</v>
      </c>
      <c r="S305" s="143" t="s">
        <v>368</v>
      </c>
      <c r="T305" s="143" t="s">
        <v>368</v>
      </c>
      <c r="U305" s="89"/>
      <c r="V305" s="89" t="str">
        <f>IF(
    доп_часы[[#This Row],[опимс укр]]="",
    IF(
        IFERROR(
            MATCH(SUBSTITUTE(доп_часы[[#This Row],[классификатор]],",","."),классификатор,0),
            0
        ),
        LOWER(TRIM(доп_часы[[#This Row],[проект]])) &amp; "_" &amp; "9999",
        LOWER(TRIM(доп_часы[[#This Row],[проект]])) &amp; "_" &amp; "9998"
    ),
    LOWER(TRIM(доп_часы[[#This Row],[проект]])) &amp; "_" &amp; LOWER(TRIM(доп_часы[[#This Row],[опимс укр]]))
)</f>
        <v>кс-7 сивакинская_9998</v>
      </c>
      <c r="W305" s="98" t="e">
        <f>VLOOKUP(доп_часы[[#This Row],[опимс укр]],Помочни!J:K,2,0)</f>
        <v>#N/A</v>
      </c>
      <c r="X305" s="88" t="s">
        <v>350</v>
      </c>
      <c r="Y305" s="88" t="s">
        <v>351</v>
      </c>
      <c r="Z305" s="88"/>
      <c r="AA305" s="91"/>
    </row>
    <row r="306" spans="1:27">
      <c r="A306" s="82">
        <v>44501</v>
      </c>
      <c r="B306" s="84" t="str">
        <f t="shared" si="24"/>
        <v>КС-7 Сивакинская</v>
      </c>
      <c r="C306" s="84" t="s">
        <v>117</v>
      </c>
      <c r="D306" s="83" t="s">
        <v>117</v>
      </c>
      <c r="E306" s="83" t="str">
        <f t="shared" si="25"/>
        <v>велесстрой-монтаж</v>
      </c>
      <c r="F306" s="89" t="s">
        <v>17</v>
      </c>
      <c r="G306" s="84" t="s">
        <v>215</v>
      </c>
      <c r="H306" s="84"/>
      <c r="I306" s="7"/>
      <c r="J306" s="7" t="s">
        <v>226</v>
      </c>
      <c r="K306" s="85"/>
      <c r="L306" s="86">
        <v>18</v>
      </c>
      <c r="M306" s="122">
        <v>11663.64</v>
      </c>
      <c r="N306" s="88" t="s">
        <v>325</v>
      </c>
      <c r="O306" s="88" t="str">
        <f>VLOOKUP(доп_часы[[#This Row],[классификатор]],Помочни!H:I,2,0)</f>
        <v>АХО</v>
      </c>
      <c r="P306" s="125">
        <f t="shared" si="26"/>
        <v>3.7411454880351307E-5</v>
      </c>
      <c r="Q306" s="126">
        <f t="shared" si="27"/>
        <v>2.5639318179309285E-5</v>
      </c>
      <c r="R306" s="127">
        <f t="shared" si="28"/>
        <v>2.4570393494851818E-5</v>
      </c>
      <c r="S306" s="143" t="s">
        <v>368</v>
      </c>
      <c r="T306" s="143" t="s">
        <v>368</v>
      </c>
      <c r="U306" s="89"/>
      <c r="V306" s="89" t="str">
        <f>IF(
    доп_часы[[#This Row],[опимс укр]]="",
    IF(
        IFERROR(
            MATCH(SUBSTITUTE(доп_часы[[#This Row],[классификатор]],",","."),классификатор,0),
            0
        ),
        LOWER(TRIM(доп_часы[[#This Row],[проект]])) &amp; "_" &amp; "9999",
        LOWER(TRIM(доп_часы[[#This Row],[проект]])) &amp; "_" &amp; "9998"
    ),
    LOWER(TRIM(доп_часы[[#This Row],[проект]])) &amp; "_" &amp; LOWER(TRIM(доп_часы[[#This Row],[опимс укр]]))
)</f>
        <v>кс-7 сивакинская_9998</v>
      </c>
      <c r="W306" s="98" t="e">
        <f>VLOOKUP(доп_часы[[#This Row],[опимс укр]],Помочни!J:K,2,0)</f>
        <v>#N/A</v>
      </c>
      <c r="X306" s="88" t="s">
        <v>350</v>
      </c>
      <c r="Y306" s="88" t="s">
        <v>351</v>
      </c>
      <c r="Z306" s="88"/>
      <c r="AA306" s="91"/>
    </row>
    <row r="307" spans="1:27">
      <c r="A307" s="82">
        <v>44501</v>
      </c>
      <c r="B307" s="84" t="str">
        <f t="shared" si="24"/>
        <v>КС-7 Сивакинская</v>
      </c>
      <c r="C307" s="84" t="s">
        <v>117</v>
      </c>
      <c r="D307" s="83" t="s">
        <v>117</v>
      </c>
      <c r="E307" s="83" t="str">
        <f t="shared" si="25"/>
        <v>велесстрой-монтаж</v>
      </c>
      <c r="F307" s="89" t="s">
        <v>17</v>
      </c>
      <c r="G307" s="84" t="s">
        <v>216</v>
      </c>
      <c r="H307" s="84"/>
      <c r="I307" s="7"/>
      <c r="J307" s="7" t="s">
        <v>187</v>
      </c>
      <c r="K307" s="85"/>
      <c r="L307" s="86">
        <v>1</v>
      </c>
      <c r="M307" s="122">
        <v>810.09</v>
      </c>
      <c r="N307" s="88" t="s">
        <v>325</v>
      </c>
      <c r="O307" s="88" t="str">
        <f>VLOOKUP(доп_часы[[#This Row],[классификатор]],Помочни!H:I,2,0)</f>
        <v>АХО</v>
      </c>
      <c r="P307" s="125">
        <f t="shared" si="26"/>
        <v>2.0784141600195169E-6</v>
      </c>
      <c r="Q307" s="126">
        <f t="shared" si="27"/>
        <v>1.4244065655171825E-6</v>
      </c>
      <c r="R307" s="127">
        <f t="shared" si="28"/>
        <v>1.3650218608251011E-6</v>
      </c>
      <c r="S307" s="143" t="s">
        <v>368</v>
      </c>
      <c r="T307" s="143" t="s">
        <v>368</v>
      </c>
      <c r="U307" s="89"/>
      <c r="V307" s="89" t="str">
        <f>IF(
    доп_часы[[#This Row],[опимс укр]]="",
    IF(
        IFERROR(
            MATCH(SUBSTITUTE(доп_часы[[#This Row],[классификатор]],",","."),классификатор,0),
            0
        ),
        LOWER(TRIM(доп_часы[[#This Row],[проект]])) &amp; "_" &amp; "9999",
        LOWER(TRIM(доп_часы[[#This Row],[проект]])) &amp; "_" &amp; "9998"
    ),
    LOWER(TRIM(доп_часы[[#This Row],[проект]])) &amp; "_" &amp; LOWER(TRIM(доп_часы[[#This Row],[опимс укр]]))
)</f>
        <v>кс-7 сивакинская_9998</v>
      </c>
      <c r="W307" s="98" t="e">
        <f>VLOOKUP(доп_часы[[#This Row],[опимс укр]],Помочни!J:K,2,0)</f>
        <v>#N/A</v>
      </c>
      <c r="X307" s="88" t="s">
        <v>350</v>
      </c>
      <c r="Y307" s="88" t="s">
        <v>351</v>
      </c>
      <c r="Z307" s="88"/>
      <c r="AA307" s="91"/>
    </row>
    <row r="308" spans="1:27">
      <c r="A308" s="82">
        <v>44501</v>
      </c>
      <c r="B308" s="84" t="str">
        <f t="shared" si="24"/>
        <v>КС-7 Сивакинская</v>
      </c>
      <c r="C308" s="84" t="s">
        <v>117</v>
      </c>
      <c r="D308" s="83" t="s">
        <v>117</v>
      </c>
      <c r="E308" s="83" t="str">
        <f t="shared" si="25"/>
        <v>велесстрой-монтаж</v>
      </c>
      <c r="F308" s="89" t="s">
        <v>17</v>
      </c>
      <c r="G308" s="84" t="s">
        <v>217</v>
      </c>
      <c r="H308" s="84"/>
      <c r="I308" s="7"/>
      <c r="J308" s="7" t="s">
        <v>187</v>
      </c>
      <c r="K308" s="85"/>
      <c r="L308" s="86">
        <v>20</v>
      </c>
      <c r="M308" s="122">
        <v>16201.800000000001</v>
      </c>
      <c r="N308" s="88" t="s">
        <v>325</v>
      </c>
      <c r="O308" s="88" t="str">
        <f>VLOOKUP(доп_часы[[#This Row],[классификатор]],Помочни!H:I,2,0)</f>
        <v>АХО</v>
      </c>
      <c r="P308" s="125">
        <f t="shared" si="26"/>
        <v>4.1568283200390336E-5</v>
      </c>
      <c r="Q308" s="126">
        <f t="shared" si="27"/>
        <v>2.848813131034365E-5</v>
      </c>
      <c r="R308" s="127">
        <f t="shared" si="28"/>
        <v>2.7300437216502023E-5</v>
      </c>
      <c r="S308" s="143" t="s">
        <v>368</v>
      </c>
      <c r="T308" s="143" t="s">
        <v>368</v>
      </c>
      <c r="U308" s="89"/>
      <c r="V308" s="89" t="str">
        <f>IF(
    доп_часы[[#This Row],[опимс укр]]="",
    IF(
        IFERROR(
            MATCH(SUBSTITUTE(доп_часы[[#This Row],[классификатор]],",","."),классификатор,0),
            0
        ),
        LOWER(TRIM(доп_часы[[#This Row],[проект]])) &amp; "_" &amp; "9999",
        LOWER(TRIM(доп_часы[[#This Row],[проект]])) &amp; "_" &amp; "9998"
    ),
    LOWER(TRIM(доп_часы[[#This Row],[проект]])) &amp; "_" &amp; LOWER(TRIM(доп_часы[[#This Row],[опимс укр]]))
)</f>
        <v>кс-7 сивакинская_9998</v>
      </c>
      <c r="W308" s="98" t="e">
        <f>VLOOKUP(доп_часы[[#This Row],[опимс укр]],Помочни!J:K,2,0)</f>
        <v>#N/A</v>
      </c>
      <c r="X308" s="88" t="s">
        <v>350</v>
      </c>
      <c r="Y308" s="88" t="s">
        <v>351</v>
      </c>
      <c r="Z308" s="88"/>
      <c r="AA308" s="91"/>
    </row>
    <row r="309" spans="1:27">
      <c r="A309" s="82">
        <v>44501</v>
      </c>
      <c r="B309" s="84" t="str">
        <f t="shared" si="24"/>
        <v>КС-7 Сивакинская</v>
      </c>
      <c r="C309" s="84" t="s">
        <v>117</v>
      </c>
      <c r="D309" s="83" t="s">
        <v>117</v>
      </c>
      <c r="E309" s="83" t="str">
        <f t="shared" si="25"/>
        <v>велесстрой-монтаж</v>
      </c>
      <c r="F309" s="89" t="s">
        <v>17</v>
      </c>
      <c r="G309" s="84" t="s">
        <v>218</v>
      </c>
      <c r="H309" s="84"/>
      <c r="I309" s="7"/>
      <c r="J309" s="7" t="s">
        <v>199</v>
      </c>
      <c r="K309" s="85"/>
      <c r="L309" s="86">
        <v>2</v>
      </c>
      <c r="M309" s="122">
        <v>1208.3800000000001</v>
      </c>
      <c r="N309" s="88" t="s">
        <v>325</v>
      </c>
      <c r="O309" s="88" t="str">
        <f>VLOOKUP(доп_часы[[#This Row],[классификатор]],Помочни!H:I,2,0)</f>
        <v>АХО</v>
      </c>
      <c r="P309" s="125">
        <f t="shared" si="26"/>
        <v>4.1568283200390338E-6</v>
      </c>
      <c r="Q309" s="126">
        <f t="shared" si="27"/>
        <v>2.848813131034365E-6</v>
      </c>
      <c r="R309" s="127">
        <f t="shared" si="28"/>
        <v>2.7300437216502022E-6</v>
      </c>
      <c r="S309" s="143" t="s">
        <v>368</v>
      </c>
      <c r="T309" s="143" t="s">
        <v>368</v>
      </c>
      <c r="U309" s="89"/>
      <c r="V309" s="89" t="str">
        <f>IF(
    доп_часы[[#This Row],[опимс укр]]="",
    IF(
        IFERROR(
            MATCH(SUBSTITUTE(доп_часы[[#This Row],[классификатор]],",","."),классификатор,0),
            0
        ),
        LOWER(TRIM(доп_часы[[#This Row],[проект]])) &amp; "_" &amp; "9999",
        LOWER(TRIM(доп_часы[[#This Row],[проект]])) &amp; "_" &amp; "9998"
    ),
    LOWER(TRIM(доп_часы[[#This Row],[проект]])) &amp; "_" &amp; LOWER(TRIM(доп_часы[[#This Row],[опимс укр]]))
)</f>
        <v>кс-7 сивакинская_9998</v>
      </c>
      <c r="W309" s="98" t="e">
        <f>VLOOKUP(доп_часы[[#This Row],[опимс укр]],Помочни!J:K,2,0)</f>
        <v>#N/A</v>
      </c>
      <c r="X309" s="88" t="s">
        <v>350</v>
      </c>
      <c r="Y309" s="88" t="s">
        <v>351</v>
      </c>
      <c r="Z309" s="88"/>
      <c r="AA309" s="91"/>
    </row>
    <row r="310" spans="1:27">
      <c r="A310" s="82">
        <v>44501</v>
      </c>
      <c r="B310" s="84" t="str">
        <f t="shared" si="24"/>
        <v>КС-7 Сивакинская</v>
      </c>
      <c r="C310" s="84" t="s">
        <v>117</v>
      </c>
      <c r="D310" s="83" t="s">
        <v>117</v>
      </c>
      <c r="E310" s="83" t="str">
        <f t="shared" si="25"/>
        <v>велесстрой-монтаж</v>
      </c>
      <c r="F310" s="89" t="s">
        <v>17</v>
      </c>
      <c r="G310" s="84" t="s">
        <v>219</v>
      </c>
      <c r="H310" s="84"/>
      <c r="I310" s="7"/>
      <c r="J310" s="7" t="s">
        <v>187</v>
      </c>
      <c r="K310" s="85"/>
      <c r="L310" s="86">
        <v>4</v>
      </c>
      <c r="M310" s="122">
        <v>3240.36</v>
      </c>
      <c r="N310" s="88" t="s">
        <v>325</v>
      </c>
      <c r="O310" s="88" t="str">
        <f>VLOOKUP(доп_часы[[#This Row],[классификатор]],Помочни!H:I,2,0)</f>
        <v>АХО</v>
      </c>
      <c r="P310" s="125">
        <f t="shared" si="26"/>
        <v>8.3136566400780676E-6</v>
      </c>
      <c r="Q310" s="126">
        <f t="shared" si="27"/>
        <v>5.69762626206873E-6</v>
      </c>
      <c r="R310" s="127">
        <f t="shared" si="28"/>
        <v>5.4600874433004044E-6</v>
      </c>
      <c r="S310" s="143" t="s">
        <v>368</v>
      </c>
      <c r="T310" s="143" t="s">
        <v>368</v>
      </c>
      <c r="U310" s="89"/>
      <c r="V310" s="89" t="str">
        <f>IF(
    доп_часы[[#This Row],[опимс укр]]="",
    IF(
        IFERROR(
            MATCH(SUBSTITUTE(доп_часы[[#This Row],[классификатор]],",","."),классификатор,0),
            0
        ),
        LOWER(TRIM(доп_часы[[#This Row],[проект]])) &amp; "_" &amp; "9999",
        LOWER(TRIM(доп_часы[[#This Row],[проект]])) &amp; "_" &amp; "9998"
    ),
    LOWER(TRIM(доп_часы[[#This Row],[проект]])) &amp; "_" &amp; LOWER(TRIM(доп_часы[[#This Row],[опимс укр]]))
)</f>
        <v>кс-7 сивакинская_9998</v>
      </c>
      <c r="W310" s="98" t="e">
        <f>VLOOKUP(доп_часы[[#This Row],[опимс укр]],Помочни!J:K,2,0)</f>
        <v>#N/A</v>
      </c>
      <c r="X310" s="88" t="s">
        <v>350</v>
      </c>
      <c r="Y310" s="88" t="s">
        <v>351</v>
      </c>
      <c r="Z310" s="88"/>
      <c r="AA310" s="91"/>
    </row>
    <row r="311" spans="1:27">
      <c r="A311" s="82">
        <v>44501</v>
      </c>
      <c r="B311" s="84" t="str">
        <f t="shared" si="24"/>
        <v>КС-7 Сивакинская</v>
      </c>
      <c r="C311" s="84" t="s">
        <v>117</v>
      </c>
      <c r="D311" s="83" t="s">
        <v>117</v>
      </c>
      <c r="E311" s="83" t="str">
        <f t="shared" si="25"/>
        <v>велесстрой-монтаж</v>
      </c>
      <c r="F311" s="89" t="s">
        <v>17</v>
      </c>
      <c r="G311" s="84" t="s">
        <v>327</v>
      </c>
      <c r="H311" s="84"/>
      <c r="I311" s="7"/>
      <c r="J311" s="7" t="s">
        <v>187</v>
      </c>
      <c r="K311" s="85"/>
      <c r="L311" s="86">
        <v>3</v>
      </c>
      <c r="M311" s="122">
        <v>2430.27</v>
      </c>
      <c r="N311" s="88" t="s">
        <v>325</v>
      </c>
      <c r="O311" s="88" t="str">
        <f>VLOOKUP(доп_часы[[#This Row],[классификатор]],Помочни!H:I,2,0)</f>
        <v>АХО</v>
      </c>
      <c r="P311" s="125">
        <f t="shared" si="26"/>
        <v>6.2352424800585503E-6</v>
      </c>
      <c r="Q311" s="126">
        <f t="shared" si="27"/>
        <v>4.2732196965515475E-6</v>
      </c>
      <c r="R311" s="127">
        <f t="shared" si="28"/>
        <v>4.0950655824753031E-6</v>
      </c>
      <c r="S311" s="143" t="s">
        <v>368</v>
      </c>
      <c r="T311" s="143" t="s">
        <v>368</v>
      </c>
      <c r="U311" s="89"/>
      <c r="V311" s="89" t="str">
        <f>IF(
    доп_часы[[#This Row],[опимс укр]]="",
    IF(
        IFERROR(
            MATCH(SUBSTITUTE(доп_часы[[#This Row],[классификатор]],",","."),классификатор,0),
            0
        ),
        LOWER(TRIM(доп_часы[[#This Row],[проект]])) &amp; "_" &amp; "9999",
        LOWER(TRIM(доп_часы[[#This Row],[проект]])) &amp; "_" &amp; "9998"
    ),
    LOWER(TRIM(доп_часы[[#This Row],[проект]])) &amp; "_" &amp; LOWER(TRIM(доп_часы[[#This Row],[опимс укр]]))
)</f>
        <v>кс-7 сивакинская_9998</v>
      </c>
      <c r="W311" s="98" t="e">
        <f>VLOOKUP(доп_часы[[#This Row],[опимс укр]],Помочни!J:K,2,0)</f>
        <v>#N/A</v>
      </c>
      <c r="X311" s="88" t="s">
        <v>350</v>
      </c>
      <c r="Y311" s="88" t="s">
        <v>351</v>
      </c>
      <c r="Z311" s="88"/>
      <c r="AA311" s="91"/>
    </row>
    <row r="312" spans="1:27">
      <c r="A312" s="82">
        <v>44501</v>
      </c>
      <c r="B312" s="84" t="str">
        <f t="shared" si="24"/>
        <v>КС-7 Сивакинская</v>
      </c>
      <c r="C312" s="84" t="s">
        <v>117</v>
      </c>
      <c r="D312" s="83" t="s">
        <v>117</v>
      </c>
      <c r="E312" s="83" t="str">
        <f t="shared" si="25"/>
        <v>велесстрой-монтаж</v>
      </c>
      <c r="F312" s="89" t="s">
        <v>17</v>
      </c>
      <c r="G312" s="84" t="s">
        <v>221</v>
      </c>
      <c r="H312" s="84"/>
      <c r="I312" s="7"/>
      <c r="J312" s="7" t="s">
        <v>187</v>
      </c>
      <c r="K312" s="85"/>
      <c r="L312" s="86">
        <v>2</v>
      </c>
      <c r="M312" s="122">
        <v>1620.18</v>
      </c>
      <c r="N312" s="88" t="s">
        <v>325</v>
      </c>
      <c r="O312" s="88" t="str">
        <f>VLOOKUP(доп_часы[[#This Row],[классификатор]],Помочни!H:I,2,0)</f>
        <v>АХО</v>
      </c>
      <c r="P312" s="125">
        <f t="shared" si="26"/>
        <v>4.1568283200390338E-6</v>
      </c>
      <c r="Q312" s="126">
        <f t="shared" si="27"/>
        <v>2.848813131034365E-6</v>
      </c>
      <c r="R312" s="127">
        <f t="shared" si="28"/>
        <v>2.7300437216502022E-6</v>
      </c>
      <c r="S312" s="143" t="s">
        <v>368</v>
      </c>
      <c r="T312" s="143" t="s">
        <v>368</v>
      </c>
      <c r="U312" s="89"/>
      <c r="V312" s="89" t="str">
        <f>IF(
    доп_часы[[#This Row],[опимс укр]]="",
    IF(
        IFERROR(
            MATCH(SUBSTITUTE(доп_часы[[#This Row],[классификатор]],",","."),классификатор,0),
            0
        ),
        LOWER(TRIM(доп_часы[[#This Row],[проект]])) &amp; "_" &amp; "9999",
        LOWER(TRIM(доп_часы[[#This Row],[проект]])) &amp; "_" &amp; "9998"
    ),
    LOWER(TRIM(доп_часы[[#This Row],[проект]])) &amp; "_" &amp; LOWER(TRIM(доп_часы[[#This Row],[опимс укр]]))
)</f>
        <v>кс-7 сивакинская_9998</v>
      </c>
      <c r="W312" s="98" t="e">
        <f>VLOOKUP(доп_часы[[#This Row],[опимс укр]],Помочни!J:K,2,0)</f>
        <v>#N/A</v>
      </c>
      <c r="X312" s="88" t="s">
        <v>350</v>
      </c>
      <c r="Y312" s="88" t="s">
        <v>351</v>
      </c>
      <c r="Z312" s="88"/>
      <c r="AA312" s="91"/>
    </row>
    <row r="313" spans="1:27">
      <c r="A313" s="82">
        <v>44501</v>
      </c>
      <c r="B313" s="84" t="str">
        <f t="shared" si="24"/>
        <v>КС-7 Сивакинская</v>
      </c>
      <c r="C313" s="84" t="s">
        <v>117</v>
      </c>
      <c r="D313" s="83" t="s">
        <v>117</v>
      </c>
      <c r="E313" s="83" t="str">
        <f t="shared" si="25"/>
        <v>велесстрой-монтаж</v>
      </c>
      <c r="F313" s="89" t="s">
        <v>17</v>
      </c>
      <c r="G313" s="84" t="s">
        <v>222</v>
      </c>
      <c r="H313" s="84"/>
      <c r="I313" s="7"/>
      <c r="J313" s="7" t="s">
        <v>187</v>
      </c>
      <c r="K313" s="85"/>
      <c r="L313" s="86">
        <v>56</v>
      </c>
      <c r="M313" s="122">
        <v>45365.04</v>
      </c>
      <c r="N313" s="88" t="s">
        <v>325</v>
      </c>
      <c r="O313" s="88" t="str">
        <f>VLOOKUP(доп_часы[[#This Row],[классификатор]],Помочни!H:I,2,0)</f>
        <v>АХО</v>
      </c>
      <c r="P313" s="125">
        <f t="shared" si="26"/>
        <v>1.1639119296109295E-4</v>
      </c>
      <c r="Q313" s="126">
        <f t="shared" si="27"/>
        <v>7.976676766896222E-5</v>
      </c>
      <c r="R313" s="127">
        <f t="shared" si="28"/>
        <v>7.6441224206205666E-5</v>
      </c>
      <c r="S313" s="143" t="s">
        <v>368</v>
      </c>
      <c r="T313" s="143" t="s">
        <v>368</v>
      </c>
      <c r="U313" s="89"/>
      <c r="V313" s="89" t="str">
        <f>IF(
    доп_часы[[#This Row],[опимс укр]]="",
    IF(
        IFERROR(
            MATCH(SUBSTITUTE(доп_часы[[#This Row],[классификатор]],",","."),классификатор,0),
            0
        ),
        LOWER(TRIM(доп_часы[[#This Row],[проект]])) &amp; "_" &amp; "9999",
        LOWER(TRIM(доп_часы[[#This Row],[проект]])) &amp; "_" &amp; "9998"
    ),
    LOWER(TRIM(доп_часы[[#This Row],[проект]])) &amp; "_" &amp; LOWER(TRIM(доп_часы[[#This Row],[опимс укр]]))
)</f>
        <v>кс-7 сивакинская_9998</v>
      </c>
      <c r="W313" s="98" t="e">
        <f>VLOOKUP(доп_часы[[#This Row],[опимс укр]],Помочни!J:K,2,0)</f>
        <v>#N/A</v>
      </c>
      <c r="X313" s="88" t="s">
        <v>350</v>
      </c>
      <c r="Y313" s="88" t="s">
        <v>351</v>
      </c>
      <c r="Z313" s="88"/>
      <c r="AA313" s="91"/>
    </row>
    <row r="314" spans="1:27">
      <c r="A314" s="82">
        <v>44501</v>
      </c>
      <c r="B314" s="84" t="str">
        <f t="shared" si="24"/>
        <v>КС-7 Сивакинская</v>
      </c>
      <c r="C314" s="84" t="s">
        <v>117</v>
      </c>
      <c r="D314" s="83" t="s">
        <v>117</v>
      </c>
      <c r="E314" s="83" t="str">
        <f t="shared" si="25"/>
        <v>велесстрой-монтаж</v>
      </c>
      <c r="F314" s="89" t="s">
        <v>17</v>
      </c>
      <c r="G314" s="84" t="s">
        <v>296</v>
      </c>
      <c r="H314" s="84"/>
      <c r="I314" s="7"/>
      <c r="J314" s="7" t="s">
        <v>187</v>
      </c>
      <c r="K314" s="85"/>
      <c r="L314" s="86">
        <v>2</v>
      </c>
      <c r="M314" s="122">
        <v>1620.18</v>
      </c>
      <c r="N314" s="88" t="s">
        <v>325</v>
      </c>
      <c r="O314" s="88" t="str">
        <f>VLOOKUP(доп_часы[[#This Row],[классификатор]],Помочни!H:I,2,0)</f>
        <v>АХО</v>
      </c>
      <c r="P314" s="125">
        <f t="shared" si="26"/>
        <v>4.1568283200390338E-6</v>
      </c>
      <c r="Q314" s="126">
        <f t="shared" si="27"/>
        <v>2.848813131034365E-6</v>
      </c>
      <c r="R314" s="127">
        <f t="shared" si="28"/>
        <v>2.7300437216502022E-6</v>
      </c>
      <c r="S314" s="143" t="s">
        <v>368</v>
      </c>
      <c r="T314" s="143" t="s">
        <v>368</v>
      </c>
      <c r="U314" s="89"/>
      <c r="V314" s="89" t="str">
        <f>IF(
    доп_часы[[#This Row],[опимс укр]]="",
    IF(
        IFERROR(
            MATCH(SUBSTITUTE(доп_часы[[#This Row],[классификатор]],",","."),классификатор,0),
            0
        ),
        LOWER(TRIM(доп_часы[[#This Row],[проект]])) &amp; "_" &amp; "9999",
        LOWER(TRIM(доп_часы[[#This Row],[проект]])) &amp; "_" &amp; "9998"
    ),
    LOWER(TRIM(доп_часы[[#This Row],[проект]])) &amp; "_" &amp; LOWER(TRIM(доп_часы[[#This Row],[опимс укр]]))
)</f>
        <v>кс-7 сивакинская_9998</v>
      </c>
      <c r="W314" s="98" t="e">
        <f>VLOOKUP(доп_часы[[#This Row],[опимс укр]],Помочни!J:K,2,0)</f>
        <v>#N/A</v>
      </c>
      <c r="X314" s="88" t="s">
        <v>350</v>
      </c>
      <c r="Y314" s="88" t="s">
        <v>351</v>
      </c>
      <c r="Z314" s="88"/>
      <c r="AA314" s="91"/>
    </row>
    <row r="315" spans="1:27">
      <c r="A315" s="82">
        <v>44501</v>
      </c>
      <c r="B315" s="84" t="str">
        <f t="shared" si="24"/>
        <v>КС-7 Сивакинская</v>
      </c>
      <c r="C315" s="84" t="s">
        <v>117</v>
      </c>
      <c r="D315" s="83" t="s">
        <v>117</v>
      </c>
      <c r="E315" s="83" t="str">
        <f t="shared" si="25"/>
        <v>велесстрой-монтаж</v>
      </c>
      <c r="F315" s="89" t="s">
        <v>17</v>
      </c>
      <c r="G315" s="84" t="s">
        <v>224</v>
      </c>
      <c r="H315" s="84"/>
      <c r="I315" s="7"/>
      <c r="J315" s="7" t="s">
        <v>187</v>
      </c>
      <c r="K315" s="85"/>
      <c r="L315" s="86">
        <v>6</v>
      </c>
      <c r="M315" s="122">
        <v>4860.54</v>
      </c>
      <c r="N315" s="88" t="s">
        <v>325</v>
      </c>
      <c r="O315" s="88" t="str">
        <f>VLOOKUP(доп_часы[[#This Row],[классификатор]],Помочни!H:I,2,0)</f>
        <v>АХО</v>
      </c>
      <c r="P315" s="125">
        <f t="shared" si="26"/>
        <v>1.2470484960117101E-5</v>
      </c>
      <c r="Q315" s="126">
        <f t="shared" si="27"/>
        <v>8.546439393103095E-6</v>
      </c>
      <c r="R315" s="127">
        <f t="shared" si="28"/>
        <v>8.1901311649506061E-6</v>
      </c>
      <c r="S315" s="143" t="s">
        <v>368</v>
      </c>
      <c r="T315" s="143" t="s">
        <v>368</v>
      </c>
      <c r="U315" s="89"/>
      <c r="V315" s="89" t="str">
        <f>IF(
    доп_часы[[#This Row],[опимс укр]]="",
    IF(
        IFERROR(
            MATCH(SUBSTITUTE(доп_часы[[#This Row],[классификатор]],",","."),классификатор,0),
            0
        ),
        LOWER(TRIM(доп_часы[[#This Row],[проект]])) &amp; "_" &amp; "9999",
        LOWER(TRIM(доп_часы[[#This Row],[проект]])) &amp; "_" &amp; "9998"
    ),
    LOWER(TRIM(доп_часы[[#This Row],[проект]])) &amp; "_" &amp; LOWER(TRIM(доп_часы[[#This Row],[опимс укр]]))
)</f>
        <v>кс-7 сивакинская_9998</v>
      </c>
      <c r="W315" s="98" t="e">
        <f>VLOOKUP(доп_часы[[#This Row],[опимс укр]],Помочни!J:K,2,0)</f>
        <v>#N/A</v>
      </c>
      <c r="X315" s="88" t="s">
        <v>350</v>
      </c>
      <c r="Y315" s="88" t="s">
        <v>351</v>
      </c>
      <c r="Z315" s="88"/>
      <c r="AA315" s="91"/>
    </row>
    <row r="316" spans="1:27">
      <c r="A316" s="82">
        <v>44501</v>
      </c>
      <c r="B316" s="84" t="str">
        <f t="shared" si="24"/>
        <v>КС-7 Сивакинская</v>
      </c>
      <c r="C316" s="84" t="s">
        <v>117</v>
      </c>
      <c r="D316" s="83" t="s">
        <v>117</v>
      </c>
      <c r="E316" s="83" t="str">
        <f t="shared" si="25"/>
        <v>велесстрой-монтаж</v>
      </c>
      <c r="F316" s="89" t="s">
        <v>17</v>
      </c>
      <c r="G316" s="84" t="s">
        <v>225</v>
      </c>
      <c r="H316" s="84"/>
      <c r="I316" s="7"/>
      <c r="J316" s="7" t="s">
        <v>187</v>
      </c>
      <c r="K316" s="85"/>
      <c r="L316" s="86">
        <v>10</v>
      </c>
      <c r="M316" s="122">
        <v>8100.9000000000005</v>
      </c>
      <c r="N316" s="88" t="s">
        <v>325</v>
      </c>
      <c r="O316" s="88" t="str">
        <f>VLOOKUP(доп_часы[[#This Row],[классификатор]],Помочни!H:I,2,0)</f>
        <v>АХО</v>
      </c>
      <c r="P316" s="125">
        <f t="shared" si="26"/>
        <v>2.0784141600195168E-5</v>
      </c>
      <c r="Q316" s="126">
        <f t="shared" si="27"/>
        <v>1.4244065655171825E-5</v>
      </c>
      <c r="R316" s="127">
        <f t="shared" si="28"/>
        <v>1.3650218608251011E-5</v>
      </c>
      <c r="S316" s="143" t="s">
        <v>368</v>
      </c>
      <c r="T316" s="143" t="s">
        <v>368</v>
      </c>
      <c r="U316" s="89"/>
      <c r="V316" s="89" t="str">
        <f>IF(
    доп_часы[[#This Row],[опимс укр]]="",
    IF(
        IFERROR(
            MATCH(SUBSTITUTE(доп_часы[[#This Row],[классификатор]],",","."),классификатор,0),
            0
        ),
        LOWER(TRIM(доп_часы[[#This Row],[проект]])) &amp; "_" &amp; "9999",
        LOWER(TRIM(доп_часы[[#This Row],[проект]])) &amp; "_" &amp; "9998"
    ),
    LOWER(TRIM(доп_часы[[#This Row],[проект]])) &amp; "_" &amp; LOWER(TRIM(доп_часы[[#This Row],[опимс укр]]))
)</f>
        <v>кс-7 сивакинская_9998</v>
      </c>
      <c r="W316" s="98" t="e">
        <f>VLOOKUP(доп_часы[[#This Row],[опимс укр]],Помочни!J:K,2,0)</f>
        <v>#N/A</v>
      </c>
      <c r="X316" s="88" t="s">
        <v>350</v>
      </c>
      <c r="Y316" s="88" t="s">
        <v>351</v>
      </c>
      <c r="Z316" s="88"/>
      <c r="AA316" s="91"/>
    </row>
    <row r="317" spans="1:27">
      <c r="A317" s="82">
        <v>44501</v>
      </c>
      <c r="B317" s="84" t="str">
        <f t="shared" si="24"/>
        <v>КС-7 Сивакинская</v>
      </c>
      <c r="C317" s="84" t="s">
        <v>117</v>
      </c>
      <c r="D317" s="83" t="s">
        <v>117</v>
      </c>
      <c r="E317" s="83" t="str">
        <f t="shared" si="25"/>
        <v>велесстрой-монтаж</v>
      </c>
      <c r="F317" s="89" t="s">
        <v>16</v>
      </c>
      <c r="G317" s="84" t="s">
        <v>237</v>
      </c>
      <c r="H317" s="84"/>
      <c r="I317" s="7"/>
      <c r="J317" s="7" t="s">
        <v>187</v>
      </c>
      <c r="K317" s="85"/>
      <c r="L317" s="86">
        <v>22</v>
      </c>
      <c r="M317" s="122">
        <v>17821.980000000003</v>
      </c>
      <c r="N317" s="88" t="s">
        <v>325</v>
      </c>
      <c r="O317" s="88" t="str">
        <f>VLOOKUP(доп_часы[[#This Row],[классификатор]],Помочни!H:I,2,0)</f>
        <v>Склад</v>
      </c>
      <c r="P317" s="125">
        <f t="shared" si="26"/>
        <v>4.5725111520429373E-5</v>
      </c>
      <c r="Q317" s="126">
        <f t="shared" si="27"/>
        <v>3.1336944441378015E-5</v>
      </c>
      <c r="R317" s="127">
        <f t="shared" si="28"/>
        <v>3.0030480938152224E-5</v>
      </c>
      <c r="S317" s="143" t="s">
        <v>371</v>
      </c>
      <c r="T317" s="143" t="s">
        <v>371</v>
      </c>
      <c r="U317" s="89"/>
      <c r="V317" s="89" t="str">
        <f>IF(
    доп_часы[[#This Row],[опимс укр]]="",
    IF(
        IFERROR(
            MATCH(SUBSTITUTE(доп_часы[[#This Row],[классификатор]],",","."),классификатор,0),
            0
        ),
        LOWER(TRIM(доп_часы[[#This Row],[проект]])) &amp; "_" &amp; "9999",
        LOWER(TRIM(доп_часы[[#This Row],[проект]])) &amp; "_" &amp; "9998"
    ),
    LOWER(TRIM(доп_часы[[#This Row],[проект]])) &amp; "_" &amp; LOWER(TRIM(доп_часы[[#This Row],[опимс укр]]))
)</f>
        <v>кс-7 сивакинская_9998</v>
      </c>
      <c r="W317" s="98" t="e">
        <f>VLOOKUP(доп_часы[[#This Row],[опимс укр]],Помочни!J:K,2,0)</f>
        <v>#N/A</v>
      </c>
      <c r="X317" s="88" t="s">
        <v>350</v>
      </c>
      <c r="Y317" s="88" t="s">
        <v>351</v>
      </c>
      <c r="Z317" s="88"/>
      <c r="AA317" s="91"/>
    </row>
    <row r="318" spans="1:27">
      <c r="A318" s="82">
        <v>44501</v>
      </c>
      <c r="B318" s="84" t="str">
        <f t="shared" si="24"/>
        <v>КС-7 Сивакинская</v>
      </c>
      <c r="C318" s="84" t="s">
        <v>117</v>
      </c>
      <c r="D318" s="83" t="s">
        <v>117</v>
      </c>
      <c r="E318" s="83" t="str">
        <f t="shared" si="25"/>
        <v>велесстрой-монтаж</v>
      </c>
      <c r="F318" s="89" t="s">
        <v>16</v>
      </c>
      <c r="G318" s="84" t="s">
        <v>208</v>
      </c>
      <c r="H318" s="84"/>
      <c r="I318" s="7"/>
      <c r="J318" s="7" t="s">
        <v>187</v>
      </c>
      <c r="K318" s="85"/>
      <c r="L318" s="86">
        <v>46</v>
      </c>
      <c r="M318" s="122">
        <v>37264.14</v>
      </c>
      <c r="N318" s="88" t="s">
        <v>325</v>
      </c>
      <c r="O318" s="88" t="str">
        <f>VLOOKUP(доп_часы[[#This Row],[классификатор]],Помочни!H:I,2,0)</f>
        <v>Склад</v>
      </c>
      <c r="P318" s="125">
        <f t="shared" si="26"/>
        <v>9.5607051360897775E-5</v>
      </c>
      <c r="Q318" s="126">
        <f t="shared" si="27"/>
        <v>6.5522702013790388E-5</v>
      </c>
      <c r="R318" s="127">
        <f t="shared" si="28"/>
        <v>6.2791005597954652E-5</v>
      </c>
      <c r="S318" s="143" t="s">
        <v>371</v>
      </c>
      <c r="T318" s="143" t="s">
        <v>371</v>
      </c>
      <c r="U318" s="89"/>
      <c r="V318" s="89" t="str">
        <f>IF(
    доп_часы[[#This Row],[опимс укр]]="",
    IF(
        IFERROR(
            MATCH(SUBSTITUTE(доп_часы[[#This Row],[классификатор]],",","."),классификатор,0),
            0
        ),
        LOWER(TRIM(доп_часы[[#This Row],[проект]])) &amp; "_" &amp; "9999",
        LOWER(TRIM(доп_часы[[#This Row],[проект]])) &amp; "_" &amp; "9998"
    ),
    LOWER(TRIM(доп_часы[[#This Row],[проект]])) &amp; "_" &amp; LOWER(TRIM(доп_часы[[#This Row],[опимс укр]]))
)</f>
        <v>кс-7 сивакинская_9998</v>
      </c>
      <c r="W318" s="98" t="e">
        <f>VLOOKUP(доп_часы[[#This Row],[опимс укр]],Помочни!J:K,2,0)</f>
        <v>#N/A</v>
      </c>
      <c r="X318" s="88" t="s">
        <v>350</v>
      </c>
      <c r="Y318" s="88" t="s">
        <v>351</v>
      </c>
      <c r="Z318" s="88"/>
      <c r="AA318" s="91"/>
    </row>
    <row r="319" spans="1:27">
      <c r="A319" s="82">
        <v>44501</v>
      </c>
      <c r="B319" s="84" t="str">
        <f t="shared" si="24"/>
        <v>КС-7 Сивакинская</v>
      </c>
      <c r="C319" s="84" t="s">
        <v>117</v>
      </c>
      <c r="D319" s="83" t="s">
        <v>117</v>
      </c>
      <c r="E319" s="83" t="str">
        <f t="shared" si="25"/>
        <v>велесстрой-монтаж</v>
      </c>
      <c r="F319" s="89" t="s">
        <v>26</v>
      </c>
      <c r="G319" s="84" t="s">
        <v>259</v>
      </c>
      <c r="H319" s="84"/>
      <c r="I319" s="7"/>
      <c r="J319" s="7" t="s">
        <v>187</v>
      </c>
      <c r="K319" s="85"/>
      <c r="L319" s="86">
        <v>114</v>
      </c>
      <c r="M319" s="122">
        <v>92350.260000000009</v>
      </c>
      <c r="N319" s="88" t="s">
        <v>325</v>
      </c>
      <c r="O319" s="88" t="str">
        <f>VLOOKUP(доп_часы[[#This Row],[классификатор]],Помочни!H:I,2,0)</f>
        <v>УМиТ</v>
      </c>
      <c r="P319" s="125">
        <f t="shared" si="26"/>
        <v>2.3693921424222493E-4</v>
      </c>
      <c r="Q319" s="126">
        <f t="shared" si="27"/>
        <v>1.623823484689588E-4</v>
      </c>
      <c r="R319" s="127">
        <f t="shared" si="28"/>
        <v>1.5561249213406152E-4</v>
      </c>
      <c r="S319" s="143" t="s">
        <v>369</v>
      </c>
      <c r="T319" s="143" t="s">
        <v>369</v>
      </c>
      <c r="U319" s="89"/>
      <c r="V319" s="89" t="str">
        <f>IF(
    доп_часы[[#This Row],[опимс укр]]="",
    IF(
        IFERROR(
            MATCH(SUBSTITUTE(доп_часы[[#This Row],[классификатор]],",","."),классификатор,0),
            0
        ),
        LOWER(TRIM(доп_часы[[#This Row],[проект]])) &amp; "_" &amp; "9999",
        LOWER(TRIM(доп_часы[[#This Row],[проект]])) &amp; "_" &amp; "9998"
    ),
    LOWER(TRIM(доп_часы[[#This Row],[проект]])) &amp; "_" &amp; LOWER(TRIM(доп_часы[[#This Row],[опимс укр]]))
)</f>
        <v>кс-7 сивакинская_9998</v>
      </c>
      <c r="W319" s="98" t="e">
        <f>VLOOKUP(доп_часы[[#This Row],[опимс укр]],Помочни!J:K,2,0)</f>
        <v>#N/A</v>
      </c>
      <c r="X319" s="88" t="s">
        <v>350</v>
      </c>
      <c r="Y319" s="88" t="s">
        <v>351</v>
      </c>
      <c r="Z319" s="88"/>
      <c r="AA319" s="91"/>
    </row>
    <row r="320" spans="1:27">
      <c r="A320" s="82">
        <v>44501</v>
      </c>
      <c r="B320" s="84" t="str">
        <f t="shared" si="24"/>
        <v>КС-7 Сивакинская</v>
      </c>
      <c r="C320" s="84" t="s">
        <v>117</v>
      </c>
      <c r="D320" s="83" t="s">
        <v>117</v>
      </c>
      <c r="E320" s="83" t="str">
        <f t="shared" si="25"/>
        <v>велесстрой-монтаж</v>
      </c>
      <c r="F320" s="89" t="s">
        <v>38</v>
      </c>
      <c r="G320" s="84" t="s">
        <v>258</v>
      </c>
      <c r="H320" s="84"/>
      <c r="I320" s="7"/>
      <c r="J320" s="7" t="s">
        <v>187</v>
      </c>
      <c r="K320" s="85"/>
      <c r="L320" s="86">
        <v>112</v>
      </c>
      <c r="M320" s="122">
        <v>90730.08</v>
      </c>
      <c r="N320" s="88" t="s">
        <v>325</v>
      </c>
      <c r="O320" s="88" t="str">
        <f>VLOOKUP(доп_часы[[#This Row],[классификатор]],Помочни!H:I,2,0)</f>
        <v>ДКиС</v>
      </c>
      <c r="P320" s="125">
        <f t="shared" si="26"/>
        <v>2.327823859221859E-4</v>
      </c>
      <c r="Q320" s="126">
        <f t="shared" si="27"/>
        <v>1.5953353533792444E-4</v>
      </c>
      <c r="R320" s="127">
        <f t="shared" si="28"/>
        <v>1.5288244841241133E-4</v>
      </c>
      <c r="S320" s="143" t="s">
        <v>375</v>
      </c>
      <c r="T320" s="143" t="s">
        <v>375</v>
      </c>
      <c r="U320" s="89"/>
      <c r="V320" s="89" t="str">
        <f>IF(
    доп_часы[[#This Row],[опимс укр]]="",
    IF(
        IFERROR(
            MATCH(SUBSTITUTE(доп_часы[[#This Row],[классификатор]],",","."),классификатор,0),
            0
        ),
        LOWER(TRIM(доп_часы[[#This Row],[проект]])) &amp; "_" &amp; "9999",
        LOWER(TRIM(доп_часы[[#This Row],[проект]])) &amp; "_" &amp; "9998"
    ),
    LOWER(TRIM(доп_часы[[#This Row],[проект]])) &amp; "_" &amp; LOWER(TRIM(доп_часы[[#This Row],[опимс укр]]))
)</f>
        <v>кс-7 сивакинская_9998</v>
      </c>
      <c r="W320" s="98" t="e">
        <f>VLOOKUP(доп_часы[[#This Row],[опимс укр]],Помочни!J:K,2,0)</f>
        <v>#N/A</v>
      </c>
      <c r="X320" s="88" t="s">
        <v>350</v>
      </c>
      <c r="Y320" s="88" t="s">
        <v>351</v>
      </c>
      <c r="Z320" s="88"/>
      <c r="AA320" s="91"/>
    </row>
    <row r="321" spans="1:27">
      <c r="A321" s="82">
        <v>44501</v>
      </c>
      <c r="B321" s="84" t="str">
        <f t="shared" si="24"/>
        <v>КС-7 Сивакинская</v>
      </c>
      <c r="C321" s="84" t="s">
        <v>117</v>
      </c>
      <c r="D321" s="83" t="s">
        <v>117</v>
      </c>
      <c r="E321" s="83" t="str">
        <f t="shared" si="25"/>
        <v>велесстрой-монтаж</v>
      </c>
      <c r="F321" s="89" t="s">
        <v>17</v>
      </c>
      <c r="G321" s="84" t="s">
        <v>238</v>
      </c>
      <c r="H321" s="84"/>
      <c r="I321" s="7"/>
      <c r="J321" s="7" t="s">
        <v>226</v>
      </c>
      <c r="K321" s="85"/>
      <c r="L321" s="86">
        <v>94</v>
      </c>
      <c r="M321" s="122">
        <v>60910.12</v>
      </c>
      <c r="N321" s="88" t="s">
        <v>325</v>
      </c>
      <c r="O321" s="88" t="str">
        <f>VLOOKUP(доп_часы[[#This Row],[классификатор]],Помочни!H:I,2,0)</f>
        <v>АХО</v>
      </c>
      <c r="P321" s="125">
        <f t="shared" si="26"/>
        <v>1.9537093104183458E-4</v>
      </c>
      <c r="Q321" s="126">
        <f t="shared" si="27"/>
        <v>1.3389421715861516E-4</v>
      </c>
      <c r="R321" s="127">
        <f t="shared" si="28"/>
        <v>1.2831205491755951E-4</v>
      </c>
      <c r="S321" s="143" t="s">
        <v>368</v>
      </c>
      <c r="T321" s="143" t="s">
        <v>368</v>
      </c>
      <c r="U321" s="89"/>
      <c r="V321" s="89" t="str">
        <f>IF(
    доп_часы[[#This Row],[опимс укр]]="",
    IF(
        IFERROR(
            MATCH(SUBSTITUTE(доп_часы[[#This Row],[классификатор]],",","."),классификатор,0),
            0
        ),
        LOWER(TRIM(доп_часы[[#This Row],[проект]])) &amp; "_" &amp; "9999",
        LOWER(TRIM(доп_часы[[#This Row],[проект]])) &amp; "_" &amp; "9998"
    ),
    LOWER(TRIM(доп_часы[[#This Row],[проект]])) &amp; "_" &amp; LOWER(TRIM(доп_часы[[#This Row],[опимс укр]]))
)</f>
        <v>кс-7 сивакинская_9998</v>
      </c>
      <c r="W321" s="98" t="e">
        <f>VLOOKUP(доп_часы[[#This Row],[опимс укр]],Помочни!J:K,2,0)</f>
        <v>#N/A</v>
      </c>
      <c r="X321" s="88" t="s">
        <v>350</v>
      </c>
      <c r="Y321" s="88" t="s">
        <v>351</v>
      </c>
      <c r="Z321" s="88"/>
      <c r="AA321" s="91"/>
    </row>
    <row r="322" spans="1:27">
      <c r="A322" s="82">
        <v>44501</v>
      </c>
      <c r="B322" s="84" t="str">
        <f t="shared" si="24"/>
        <v>КС-7 Сивакинская</v>
      </c>
      <c r="C322" s="84" t="s">
        <v>117</v>
      </c>
      <c r="D322" s="83" t="s">
        <v>117</v>
      </c>
      <c r="E322" s="83" t="str">
        <f t="shared" si="25"/>
        <v>велесстрой-монтаж</v>
      </c>
      <c r="F322" s="89" t="s">
        <v>17</v>
      </c>
      <c r="G322" s="84" t="s">
        <v>224</v>
      </c>
      <c r="H322" s="84"/>
      <c r="I322" s="7"/>
      <c r="J322" s="7" t="s">
        <v>226</v>
      </c>
      <c r="K322" s="85"/>
      <c r="L322" s="86">
        <v>78</v>
      </c>
      <c r="M322" s="122">
        <v>50542.44</v>
      </c>
      <c r="N322" s="88" t="s">
        <v>325</v>
      </c>
      <c r="O322" s="88" t="str">
        <f>VLOOKUP(доп_часы[[#This Row],[классификатор]],Помочни!H:I,2,0)</f>
        <v>АХО</v>
      </c>
      <c r="P322" s="125">
        <f t="shared" si="26"/>
        <v>1.6211630448152232E-4</v>
      </c>
      <c r="Q322" s="126">
        <f t="shared" si="27"/>
        <v>1.1110371211034023E-4</v>
      </c>
      <c r="R322" s="127">
        <f t="shared" si="28"/>
        <v>1.0647170514435789E-4</v>
      </c>
      <c r="S322" s="143" t="s">
        <v>368</v>
      </c>
      <c r="T322" s="143" t="s">
        <v>368</v>
      </c>
      <c r="U322" s="89"/>
      <c r="V322" s="89" t="str">
        <f>IF(
    доп_часы[[#This Row],[опимс укр]]="",
    IF(
        IFERROR(
            MATCH(SUBSTITUTE(доп_часы[[#This Row],[классификатор]],",","."),классификатор,0),
            0
        ),
        LOWER(TRIM(доп_часы[[#This Row],[проект]])) &amp; "_" &amp; "9999",
        LOWER(TRIM(доп_часы[[#This Row],[проект]])) &amp; "_" &amp; "9998"
    ),
    LOWER(TRIM(доп_часы[[#This Row],[проект]])) &amp; "_" &amp; LOWER(TRIM(доп_часы[[#This Row],[опимс укр]]))
)</f>
        <v>кс-7 сивакинская_9998</v>
      </c>
      <c r="W322" s="98" t="e">
        <f>VLOOKUP(доп_часы[[#This Row],[опимс укр]],Помочни!J:K,2,0)</f>
        <v>#N/A</v>
      </c>
      <c r="X322" s="88" t="s">
        <v>350</v>
      </c>
      <c r="Y322" s="88" t="s">
        <v>351</v>
      </c>
      <c r="Z322" s="88"/>
      <c r="AA322" s="91"/>
    </row>
    <row r="323" spans="1:27">
      <c r="A323" s="82">
        <v>44501</v>
      </c>
      <c r="B323" s="84" t="str">
        <f t="shared" si="24"/>
        <v>КС-7 Сивакинская</v>
      </c>
      <c r="C323" s="84" t="s">
        <v>117</v>
      </c>
      <c r="D323" s="83" t="s">
        <v>117</v>
      </c>
      <c r="E323" s="83" t="str">
        <f t="shared" si="25"/>
        <v>велесстрой-монтаж</v>
      </c>
      <c r="F323" s="89" t="s">
        <v>17</v>
      </c>
      <c r="G323" s="84" t="s">
        <v>239</v>
      </c>
      <c r="H323" s="84"/>
      <c r="I323" s="7"/>
      <c r="J323" s="7" t="s">
        <v>187</v>
      </c>
      <c r="K323" s="85"/>
      <c r="L323" s="86">
        <v>16</v>
      </c>
      <c r="M323" s="122">
        <v>12961.44</v>
      </c>
      <c r="N323" s="88" t="s">
        <v>325</v>
      </c>
      <c r="O323" s="88" t="str">
        <f>VLOOKUP(доп_часы[[#This Row],[классификатор]],Помочни!H:I,2,0)</f>
        <v>АХО</v>
      </c>
      <c r="P323" s="125">
        <f t="shared" si="26"/>
        <v>3.325462656031227E-5</v>
      </c>
      <c r="Q323" s="126">
        <f t="shared" si="27"/>
        <v>2.279050504827492E-5</v>
      </c>
      <c r="R323" s="127">
        <f t="shared" si="28"/>
        <v>2.1840349773201618E-5</v>
      </c>
      <c r="S323" s="143" t="s">
        <v>368</v>
      </c>
      <c r="T323" s="143" t="s">
        <v>368</v>
      </c>
      <c r="U323" s="89"/>
      <c r="V323" s="89" t="str">
        <f>IF(
    доп_часы[[#This Row],[опимс укр]]="",
    IF(
        IFERROR(
            MATCH(SUBSTITUTE(доп_часы[[#This Row],[классификатор]],",","."),классификатор,0),
            0
        ),
        LOWER(TRIM(доп_часы[[#This Row],[проект]])) &amp; "_" &amp; "9999",
        LOWER(TRIM(доп_часы[[#This Row],[проект]])) &amp; "_" &amp; "9998"
    ),
    LOWER(TRIM(доп_часы[[#This Row],[проект]])) &amp; "_" &amp; LOWER(TRIM(доп_часы[[#This Row],[опимс укр]]))
)</f>
        <v>кс-7 сивакинская_9998</v>
      </c>
      <c r="W323" s="98" t="e">
        <f>VLOOKUP(доп_часы[[#This Row],[опимс укр]],Помочни!J:K,2,0)</f>
        <v>#N/A</v>
      </c>
      <c r="X323" s="88" t="s">
        <v>350</v>
      </c>
      <c r="Y323" s="88" t="s">
        <v>351</v>
      </c>
      <c r="Z323" s="88"/>
      <c r="AA323" s="91"/>
    </row>
    <row r="324" spans="1:27">
      <c r="A324" s="82">
        <v>44501</v>
      </c>
      <c r="B324" s="84" t="str">
        <f t="shared" si="24"/>
        <v>КС-7 Сивакинская</v>
      </c>
      <c r="C324" s="84" t="s">
        <v>117</v>
      </c>
      <c r="D324" s="83" t="s">
        <v>117</v>
      </c>
      <c r="E324" s="83" t="str">
        <f t="shared" si="25"/>
        <v>велесстрой-монтаж</v>
      </c>
      <c r="F324" s="89" t="s">
        <v>17</v>
      </c>
      <c r="G324" s="84" t="s">
        <v>240</v>
      </c>
      <c r="H324" s="84"/>
      <c r="I324" s="7"/>
      <c r="J324" s="7" t="s">
        <v>187</v>
      </c>
      <c r="K324" s="85"/>
      <c r="L324" s="86">
        <v>17</v>
      </c>
      <c r="M324" s="122">
        <v>13771.53</v>
      </c>
      <c r="N324" s="88" t="s">
        <v>325</v>
      </c>
      <c r="O324" s="88" t="str">
        <f>VLOOKUP(доп_часы[[#This Row],[классификатор]],Помочни!H:I,2,0)</f>
        <v>АХО</v>
      </c>
      <c r="P324" s="125">
        <f t="shared" si="26"/>
        <v>3.5333040720331785E-5</v>
      </c>
      <c r="Q324" s="126">
        <f t="shared" si="27"/>
        <v>2.4214911613792103E-5</v>
      </c>
      <c r="R324" s="127">
        <f t="shared" si="28"/>
        <v>2.320537163402672E-5</v>
      </c>
      <c r="S324" s="143" t="s">
        <v>368</v>
      </c>
      <c r="T324" s="143" t="s">
        <v>368</v>
      </c>
      <c r="U324" s="89"/>
      <c r="V324" s="89" t="str">
        <f>IF(
    доп_часы[[#This Row],[опимс укр]]="",
    IF(
        IFERROR(
            MATCH(SUBSTITUTE(доп_часы[[#This Row],[классификатор]],",","."),классификатор,0),
            0
        ),
        LOWER(TRIM(доп_часы[[#This Row],[проект]])) &amp; "_" &amp; "9999",
        LOWER(TRIM(доп_часы[[#This Row],[проект]])) &amp; "_" &amp; "9998"
    ),
    LOWER(TRIM(доп_часы[[#This Row],[проект]])) &amp; "_" &amp; LOWER(TRIM(доп_часы[[#This Row],[опимс укр]]))
)</f>
        <v>кс-7 сивакинская_9998</v>
      </c>
      <c r="W324" s="98" t="e">
        <f>VLOOKUP(доп_часы[[#This Row],[опимс укр]],Помочни!J:K,2,0)</f>
        <v>#N/A</v>
      </c>
      <c r="X324" s="88" t="s">
        <v>350</v>
      </c>
      <c r="Y324" s="88" t="s">
        <v>351</v>
      </c>
      <c r="Z324" s="88"/>
      <c r="AA324" s="91"/>
    </row>
    <row r="325" spans="1:27">
      <c r="A325" s="82">
        <v>44501</v>
      </c>
      <c r="B325" s="84" t="str">
        <f t="shared" ref="B325:B388" si="29">"КС-7 Сивакинская"</f>
        <v>КС-7 Сивакинская</v>
      </c>
      <c r="C325" s="84" t="s">
        <v>117</v>
      </c>
      <c r="D325" s="83" t="s">
        <v>117</v>
      </c>
      <c r="E325" s="83" t="str">
        <f t="shared" ref="E325:E388" si="30">"велесстрой-монтаж"</f>
        <v>велесстрой-монтаж</v>
      </c>
      <c r="F325" s="89" t="s">
        <v>17</v>
      </c>
      <c r="G325" s="84" t="s">
        <v>209</v>
      </c>
      <c r="H325" s="84"/>
      <c r="I325" s="7"/>
      <c r="J325" s="7" t="s">
        <v>187</v>
      </c>
      <c r="K325" s="85"/>
      <c r="L325" s="86">
        <v>4</v>
      </c>
      <c r="M325" s="122">
        <v>3240.36</v>
      </c>
      <c r="N325" s="88" t="s">
        <v>325</v>
      </c>
      <c r="O325" s="88" t="str">
        <f>VLOOKUP(доп_часы[[#This Row],[классификатор]],Помочни!H:I,2,0)</f>
        <v>АХО</v>
      </c>
      <c r="P325" s="125">
        <f t="shared" ref="P325:P388" si="31">L325/$P$3</f>
        <v>8.3136566400780676E-6</v>
      </c>
      <c r="Q325" s="126">
        <f t="shared" ref="Q325:Q388" si="32">L325/$Q$3</f>
        <v>5.69762626206873E-6</v>
      </c>
      <c r="R325" s="127">
        <f t="shared" ref="R325:R388" si="33">L325/$R$3</f>
        <v>5.4600874433004044E-6</v>
      </c>
      <c r="S325" s="143" t="s">
        <v>368</v>
      </c>
      <c r="T325" s="143" t="s">
        <v>368</v>
      </c>
      <c r="U325" s="89"/>
      <c r="V325" s="89" t="str">
        <f>IF(
    доп_часы[[#This Row],[опимс укр]]="",
    IF(
        IFERROR(
            MATCH(SUBSTITUTE(доп_часы[[#This Row],[классификатор]],",","."),классификатор,0),
            0
        ),
        LOWER(TRIM(доп_часы[[#This Row],[проект]])) &amp; "_" &amp; "9999",
        LOWER(TRIM(доп_часы[[#This Row],[проект]])) &amp; "_" &amp; "9998"
    ),
    LOWER(TRIM(доп_часы[[#This Row],[проект]])) &amp; "_" &amp; LOWER(TRIM(доп_часы[[#This Row],[опимс укр]]))
)</f>
        <v>кс-7 сивакинская_9998</v>
      </c>
      <c r="W325" s="98" t="e">
        <f>VLOOKUP(доп_часы[[#This Row],[опимс укр]],Помочни!J:K,2,0)</f>
        <v>#N/A</v>
      </c>
      <c r="X325" s="88" t="s">
        <v>350</v>
      </c>
      <c r="Y325" s="88" t="s">
        <v>351</v>
      </c>
      <c r="Z325" s="88"/>
      <c r="AA325" s="91"/>
    </row>
    <row r="326" spans="1:27">
      <c r="A326" s="82">
        <v>44501</v>
      </c>
      <c r="B326" s="84" t="str">
        <f t="shared" si="29"/>
        <v>КС-7 Сивакинская</v>
      </c>
      <c r="C326" s="84" t="s">
        <v>117</v>
      </c>
      <c r="D326" s="83" t="s">
        <v>117</v>
      </c>
      <c r="E326" s="83" t="str">
        <f t="shared" si="30"/>
        <v>велесстрой-монтаж</v>
      </c>
      <c r="F326" s="89" t="s">
        <v>17</v>
      </c>
      <c r="G326" s="84" t="s">
        <v>241</v>
      </c>
      <c r="H326" s="84"/>
      <c r="I326" s="7"/>
      <c r="J326" s="7" t="s">
        <v>187</v>
      </c>
      <c r="K326" s="85"/>
      <c r="L326" s="86">
        <v>3</v>
      </c>
      <c r="M326" s="122">
        <v>2430.27</v>
      </c>
      <c r="N326" s="88" t="s">
        <v>325</v>
      </c>
      <c r="O326" s="88" t="str">
        <f>VLOOKUP(доп_часы[[#This Row],[классификатор]],Помочни!H:I,2,0)</f>
        <v>АХО</v>
      </c>
      <c r="P326" s="125">
        <f t="shared" si="31"/>
        <v>6.2352424800585503E-6</v>
      </c>
      <c r="Q326" s="126">
        <f t="shared" si="32"/>
        <v>4.2732196965515475E-6</v>
      </c>
      <c r="R326" s="127">
        <f t="shared" si="33"/>
        <v>4.0950655824753031E-6</v>
      </c>
      <c r="S326" s="143" t="s">
        <v>368</v>
      </c>
      <c r="T326" s="143" t="s">
        <v>368</v>
      </c>
      <c r="U326" s="89"/>
      <c r="V326" s="89" t="str">
        <f>IF(
    доп_часы[[#This Row],[опимс укр]]="",
    IF(
        IFERROR(
            MATCH(SUBSTITUTE(доп_часы[[#This Row],[классификатор]],",","."),классификатор,0),
            0
        ),
        LOWER(TRIM(доп_часы[[#This Row],[проект]])) &amp; "_" &amp; "9999",
        LOWER(TRIM(доп_часы[[#This Row],[проект]])) &amp; "_" &amp; "9998"
    ),
    LOWER(TRIM(доп_часы[[#This Row],[проект]])) &amp; "_" &amp; LOWER(TRIM(доп_часы[[#This Row],[опимс укр]]))
)</f>
        <v>кс-7 сивакинская_9998</v>
      </c>
      <c r="W326" s="98" t="e">
        <f>VLOOKUP(доп_часы[[#This Row],[опимс укр]],Помочни!J:K,2,0)</f>
        <v>#N/A</v>
      </c>
      <c r="X326" s="88" t="s">
        <v>350</v>
      </c>
      <c r="Y326" s="88" t="s">
        <v>351</v>
      </c>
      <c r="Z326" s="88"/>
      <c r="AA326" s="91"/>
    </row>
    <row r="327" spans="1:27">
      <c r="A327" s="82">
        <v>44501</v>
      </c>
      <c r="B327" s="84" t="str">
        <f t="shared" si="29"/>
        <v>КС-7 Сивакинская</v>
      </c>
      <c r="C327" s="84" t="s">
        <v>117</v>
      </c>
      <c r="D327" s="83" t="s">
        <v>117</v>
      </c>
      <c r="E327" s="83" t="str">
        <f t="shared" si="30"/>
        <v>велесстрой-монтаж</v>
      </c>
      <c r="F327" s="89" t="s">
        <v>17</v>
      </c>
      <c r="G327" s="84" t="s">
        <v>242</v>
      </c>
      <c r="H327" s="84"/>
      <c r="I327" s="7"/>
      <c r="J327" s="7" t="s">
        <v>187</v>
      </c>
      <c r="K327" s="85"/>
      <c r="L327" s="86">
        <v>3</v>
      </c>
      <c r="M327" s="122">
        <v>2430.27</v>
      </c>
      <c r="N327" s="88" t="s">
        <v>325</v>
      </c>
      <c r="O327" s="88" t="str">
        <f>VLOOKUP(доп_часы[[#This Row],[классификатор]],Помочни!H:I,2,0)</f>
        <v>АХО</v>
      </c>
      <c r="P327" s="125">
        <f t="shared" si="31"/>
        <v>6.2352424800585503E-6</v>
      </c>
      <c r="Q327" s="126">
        <f t="shared" si="32"/>
        <v>4.2732196965515475E-6</v>
      </c>
      <c r="R327" s="127">
        <f t="shared" si="33"/>
        <v>4.0950655824753031E-6</v>
      </c>
      <c r="S327" s="143" t="s">
        <v>368</v>
      </c>
      <c r="T327" s="143" t="s">
        <v>368</v>
      </c>
      <c r="U327" s="89"/>
      <c r="V327" s="89" t="str">
        <f>IF(
    доп_часы[[#This Row],[опимс укр]]="",
    IF(
        IFERROR(
            MATCH(SUBSTITUTE(доп_часы[[#This Row],[классификатор]],",","."),классификатор,0),
            0
        ),
        LOWER(TRIM(доп_часы[[#This Row],[проект]])) &amp; "_" &amp; "9999",
        LOWER(TRIM(доп_часы[[#This Row],[проект]])) &amp; "_" &amp; "9998"
    ),
    LOWER(TRIM(доп_часы[[#This Row],[проект]])) &amp; "_" &amp; LOWER(TRIM(доп_часы[[#This Row],[опимс укр]]))
)</f>
        <v>кс-7 сивакинская_9998</v>
      </c>
      <c r="W327" s="98" t="e">
        <f>VLOOKUP(доп_часы[[#This Row],[опимс укр]],Помочни!J:K,2,0)</f>
        <v>#N/A</v>
      </c>
      <c r="X327" s="88" t="s">
        <v>350</v>
      </c>
      <c r="Y327" s="88" t="s">
        <v>351</v>
      </c>
      <c r="Z327" s="88"/>
      <c r="AA327" s="91"/>
    </row>
    <row r="328" spans="1:27">
      <c r="A328" s="82">
        <v>44501</v>
      </c>
      <c r="B328" s="84" t="str">
        <f t="shared" si="29"/>
        <v>КС-7 Сивакинская</v>
      </c>
      <c r="C328" s="84" t="s">
        <v>117</v>
      </c>
      <c r="D328" s="83" t="s">
        <v>117</v>
      </c>
      <c r="E328" s="83" t="str">
        <f t="shared" si="30"/>
        <v>велесстрой-монтаж</v>
      </c>
      <c r="F328" s="89" t="s">
        <v>17</v>
      </c>
      <c r="G328" s="84" t="s">
        <v>243</v>
      </c>
      <c r="H328" s="84"/>
      <c r="I328" s="7"/>
      <c r="J328" s="7" t="s">
        <v>187</v>
      </c>
      <c r="K328" s="85"/>
      <c r="L328" s="86">
        <v>2</v>
      </c>
      <c r="M328" s="122">
        <v>1620.18</v>
      </c>
      <c r="N328" s="88" t="s">
        <v>325</v>
      </c>
      <c r="O328" s="88" t="str">
        <f>VLOOKUP(доп_часы[[#This Row],[классификатор]],Помочни!H:I,2,0)</f>
        <v>АХО</v>
      </c>
      <c r="P328" s="125">
        <f t="shared" si="31"/>
        <v>4.1568283200390338E-6</v>
      </c>
      <c r="Q328" s="126">
        <f t="shared" si="32"/>
        <v>2.848813131034365E-6</v>
      </c>
      <c r="R328" s="127">
        <f t="shared" si="33"/>
        <v>2.7300437216502022E-6</v>
      </c>
      <c r="S328" s="143" t="s">
        <v>368</v>
      </c>
      <c r="T328" s="143" t="s">
        <v>368</v>
      </c>
      <c r="U328" s="89"/>
      <c r="V328" s="89" t="str">
        <f>IF(
    доп_часы[[#This Row],[опимс укр]]="",
    IF(
        IFERROR(
            MATCH(SUBSTITUTE(доп_часы[[#This Row],[классификатор]],",","."),классификатор,0),
            0
        ),
        LOWER(TRIM(доп_часы[[#This Row],[проект]])) &amp; "_" &amp; "9999",
        LOWER(TRIM(доп_часы[[#This Row],[проект]])) &amp; "_" &amp; "9998"
    ),
    LOWER(TRIM(доп_часы[[#This Row],[проект]])) &amp; "_" &amp; LOWER(TRIM(доп_часы[[#This Row],[опимс укр]]))
)</f>
        <v>кс-7 сивакинская_9998</v>
      </c>
      <c r="W328" s="98" t="e">
        <f>VLOOKUP(доп_часы[[#This Row],[опимс укр]],Помочни!J:K,2,0)</f>
        <v>#N/A</v>
      </c>
      <c r="X328" s="88" t="s">
        <v>350</v>
      </c>
      <c r="Y328" s="88" t="s">
        <v>351</v>
      </c>
      <c r="Z328" s="88"/>
      <c r="AA328" s="91"/>
    </row>
    <row r="329" spans="1:27">
      <c r="A329" s="82">
        <v>44501</v>
      </c>
      <c r="B329" s="84" t="str">
        <f t="shared" si="29"/>
        <v>КС-7 Сивакинская</v>
      </c>
      <c r="C329" s="84" t="s">
        <v>117</v>
      </c>
      <c r="D329" s="83" t="s">
        <v>117</v>
      </c>
      <c r="E329" s="83" t="str">
        <f t="shared" si="30"/>
        <v>велесстрой-монтаж</v>
      </c>
      <c r="F329" s="89" t="s">
        <v>17</v>
      </c>
      <c r="G329" s="84" t="s">
        <v>244</v>
      </c>
      <c r="H329" s="84"/>
      <c r="I329" s="7"/>
      <c r="J329" s="7" t="s">
        <v>187</v>
      </c>
      <c r="K329" s="85"/>
      <c r="L329" s="86">
        <v>116</v>
      </c>
      <c r="M329" s="122">
        <v>93970.44</v>
      </c>
      <c r="N329" s="88" t="s">
        <v>325</v>
      </c>
      <c r="O329" s="88" t="str">
        <f>VLOOKUP(доп_часы[[#This Row],[классификатор]],Помочни!H:I,2,0)</f>
        <v>АХО</v>
      </c>
      <c r="P329" s="125">
        <f t="shared" si="31"/>
        <v>2.4109604256226396E-4</v>
      </c>
      <c r="Q329" s="126">
        <f t="shared" si="32"/>
        <v>1.6523116159999316E-4</v>
      </c>
      <c r="R329" s="127">
        <f t="shared" si="33"/>
        <v>1.5834253585571173E-4</v>
      </c>
      <c r="S329" s="143" t="s">
        <v>368</v>
      </c>
      <c r="T329" s="143" t="s">
        <v>368</v>
      </c>
      <c r="U329" s="89"/>
      <c r="V329" s="89" t="str">
        <f>IF(
    доп_часы[[#This Row],[опимс укр]]="",
    IF(
        IFERROR(
            MATCH(SUBSTITUTE(доп_часы[[#This Row],[классификатор]],",","."),классификатор,0),
            0
        ),
        LOWER(TRIM(доп_часы[[#This Row],[проект]])) &amp; "_" &amp; "9999",
        LOWER(TRIM(доп_часы[[#This Row],[проект]])) &amp; "_" &amp; "9998"
    ),
    LOWER(TRIM(доп_часы[[#This Row],[проект]])) &amp; "_" &amp; LOWER(TRIM(доп_часы[[#This Row],[опимс укр]]))
)</f>
        <v>кс-7 сивакинская_9998</v>
      </c>
      <c r="W329" s="98" t="e">
        <f>VLOOKUP(доп_часы[[#This Row],[опимс укр]],Помочни!J:K,2,0)</f>
        <v>#N/A</v>
      </c>
      <c r="X329" s="88" t="s">
        <v>350</v>
      </c>
      <c r="Y329" s="88" t="s">
        <v>351</v>
      </c>
      <c r="Z329" s="88"/>
      <c r="AA329" s="91"/>
    </row>
    <row r="330" spans="1:27">
      <c r="A330" s="82">
        <v>44501</v>
      </c>
      <c r="B330" s="84" t="str">
        <f t="shared" si="29"/>
        <v>КС-7 Сивакинская</v>
      </c>
      <c r="C330" s="84" t="s">
        <v>117</v>
      </c>
      <c r="D330" s="83" t="s">
        <v>117</v>
      </c>
      <c r="E330" s="83" t="str">
        <f t="shared" si="30"/>
        <v>велесстрой-монтаж</v>
      </c>
      <c r="F330" s="89" t="s">
        <v>17</v>
      </c>
      <c r="G330" s="84" t="s">
        <v>245</v>
      </c>
      <c r="H330" s="84"/>
      <c r="I330" s="7"/>
      <c r="J330" s="7" t="s">
        <v>187</v>
      </c>
      <c r="K330" s="85"/>
      <c r="L330" s="86">
        <v>4</v>
      </c>
      <c r="M330" s="122">
        <v>3240.36</v>
      </c>
      <c r="N330" s="88" t="s">
        <v>325</v>
      </c>
      <c r="O330" s="88" t="str">
        <f>VLOOKUP(доп_часы[[#This Row],[классификатор]],Помочни!H:I,2,0)</f>
        <v>АХО</v>
      </c>
      <c r="P330" s="125">
        <f t="shared" si="31"/>
        <v>8.3136566400780676E-6</v>
      </c>
      <c r="Q330" s="126">
        <f t="shared" si="32"/>
        <v>5.69762626206873E-6</v>
      </c>
      <c r="R330" s="127">
        <f t="shared" si="33"/>
        <v>5.4600874433004044E-6</v>
      </c>
      <c r="S330" s="143" t="s">
        <v>368</v>
      </c>
      <c r="T330" s="143" t="s">
        <v>368</v>
      </c>
      <c r="U330" s="89"/>
      <c r="V330" s="89" t="str">
        <f>IF(
    доп_часы[[#This Row],[опимс укр]]="",
    IF(
        IFERROR(
            MATCH(SUBSTITUTE(доп_часы[[#This Row],[классификатор]],",","."),классификатор,0),
            0
        ),
        LOWER(TRIM(доп_часы[[#This Row],[проект]])) &amp; "_" &amp; "9999",
        LOWER(TRIM(доп_часы[[#This Row],[проект]])) &amp; "_" &amp; "9998"
    ),
    LOWER(TRIM(доп_часы[[#This Row],[проект]])) &amp; "_" &amp; LOWER(TRIM(доп_часы[[#This Row],[опимс укр]]))
)</f>
        <v>кс-7 сивакинская_9998</v>
      </c>
      <c r="W330" s="98" t="e">
        <f>VLOOKUP(доп_часы[[#This Row],[опимс укр]],Помочни!J:K,2,0)</f>
        <v>#N/A</v>
      </c>
      <c r="X330" s="88" t="s">
        <v>350</v>
      </c>
      <c r="Y330" s="88" t="s">
        <v>351</v>
      </c>
      <c r="Z330" s="88"/>
      <c r="AA330" s="91"/>
    </row>
    <row r="331" spans="1:27">
      <c r="A331" s="82">
        <v>44501</v>
      </c>
      <c r="B331" s="84" t="str">
        <f t="shared" si="29"/>
        <v>КС-7 Сивакинская</v>
      </c>
      <c r="C331" s="84" t="s">
        <v>117</v>
      </c>
      <c r="D331" s="83" t="s">
        <v>117</v>
      </c>
      <c r="E331" s="83" t="str">
        <f t="shared" si="30"/>
        <v>велесстрой-монтаж</v>
      </c>
      <c r="F331" s="89" t="s">
        <v>17</v>
      </c>
      <c r="G331" s="84" t="s">
        <v>246</v>
      </c>
      <c r="H331" s="84"/>
      <c r="I331" s="7"/>
      <c r="J331" s="7" t="s">
        <v>187</v>
      </c>
      <c r="K331" s="85"/>
      <c r="L331" s="86">
        <v>11</v>
      </c>
      <c r="M331" s="122">
        <v>8910.9900000000016</v>
      </c>
      <c r="N331" s="88" t="s">
        <v>325</v>
      </c>
      <c r="O331" s="88" t="str">
        <f>VLOOKUP(доп_часы[[#This Row],[классификатор]],Помочни!H:I,2,0)</f>
        <v>АХО</v>
      </c>
      <c r="P331" s="125">
        <f t="shared" si="31"/>
        <v>2.2862555760214686E-5</v>
      </c>
      <c r="Q331" s="126">
        <f t="shared" si="32"/>
        <v>1.5668472220689008E-5</v>
      </c>
      <c r="R331" s="127">
        <f t="shared" si="33"/>
        <v>1.5015240469076112E-5</v>
      </c>
      <c r="S331" s="143" t="s">
        <v>368</v>
      </c>
      <c r="T331" s="143" t="s">
        <v>368</v>
      </c>
      <c r="U331" s="89"/>
      <c r="V331" s="89" t="str">
        <f>IF(
    доп_часы[[#This Row],[опимс укр]]="",
    IF(
        IFERROR(
            MATCH(SUBSTITUTE(доп_часы[[#This Row],[классификатор]],",","."),классификатор,0),
            0
        ),
        LOWER(TRIM(доп_часы[[#This Row],[проект]])) &amp; "_" &amp; "9999",
        LOWER(TRIM(доп_часы[[#This Row],[проект]])) &amp; "_" &amp; "9998"
    ),
    LOWER(TRIM(доп_часы[[#This Row],[проект]])) &amp; "_" &amp; LOWER(TRIM(доп_часы[[#This Row],[опимс укр]]))
)</f>
        <v>кс-7 сивакинская_9998</v>
      </c>
      <c r="W331" s="98" t="e">
        <f>VLOOKUP(доп_часы[[#This Row],[опимс укр]],Помочни!J:K,2,0)</f>
        <v>#N/A</v>
      </c>
      <c r="X331" s="88" t="s">
        <v>350</v>
      </c>
      <c r="Y331" s="88" t="s">
        <v>351</v>
      </c>
      <c r="Z331" s="88"/>
      <c r="AA331" s="91"/>
    </row>
    <row r="332" spans="1:27">
      <c r="A332" s="82">
        <v>44501</v>
      </c>
      <c r="B332" s="84" t="str">
        <f t="shared" si="29"/>
        <v>КС-7 Сивакинская</v>
      </c>
      <c r="C332" s="84" t="s">
        <v>117</v>
      </c>
      <c r="D332" s="83" t="s">
        <v>117</v>
      </c>
      <c r="E332" s="83" t="str">
        <f t="shared" si="30"/>
        <v>велесстрой-монтаж</v>
      </c>
      <c r="F332" s="89" t="s">
        <v>17</v>
      </c>
      <c r="G332" s="84" t="s">
        <v>247</v>
      </c>
      <c r="H332" s="84"/>
      <c r="I332" s="7"/>
      <c r="J332" s="7" t="s">
        <v>187</v>
      </c>
      <c r="K332" s="85"/>
      <c r="L332" s="86">
        <v>11</v>
      </c>
      <c r="M332" s="122">
        <v>8910.9900000000016</v>
      </c>
      <c r="N332" s="88" t="s">
        <v>325</v>
      </c>
      <c r="O332" s="88" t="str">
        <f>VLOOKUP(доп_часы[[#This Row],[классификатор]],Помочни!H:I,2,0)</f>
        <v>АХО</v>
      </c>
      <c r="P332" s="125">
        <f t="shared" si="31"/>
        <v>2.2862555760214686E-5</v>
      </c>
      <c r="Q332" s="126">
        <f t="shared" si="32"/>
        <v>1.5668472220689008E-5</v>
      </c>
      <c r="R332" s="127">
        <f t="shared" si="33"/>
        <v>1.5015240469076112E-5</v>
      </c>
      <c r="S332" s="143" t="s">
        <v>368</v>
      </c>
      <c r="T332" s="143" t="s">
        <v>368</v>
      </c>
      <c r="U332" s="89"/>
      <c r="V332" s="89" t="str">
        <f>IF(
    доп_часы[[#This Row],[опимс укр]]="",
    IF(
        IFERROR(
            MATCH(SUBSTITUTE(доп_часы[[#This Row],[классификатор]],",","."),классификатор,0),
            0
        ),
        LOWER(TRIM(доп_часы[[#This Row],[проект]])) &amp; "_" &amp; "9999",
        LOWER(TRIM(доп_часы[[#This Row],[проект]])) &amp; "_" &amp; "9998"
    ),
    LOWER(TRIM(доп_часы[[#This Row],[проект]])) &amp; "_" &amp; LOWER(TRIM(доп_часы[[#This Row],[опимс укр]]))
)</f>
        <v>кс-7 сивакинская_9998</v>
      </c>
      <c r="W332" s="98" t="e">
        <f>VLOOKUP(доп_часы[[#This Row],[опимс укр]],Помочни!J:K,2,0)</f>
        <v>#N/A</v>
      </c>
      <c r="X332" s="88" t="s">
        <v>350</v>
      </c>
      <c r="Y332" s="88" t="s">
        <v>351</v>
      </c>
      <c r="Z332" s="88"/>
      <c r="AA332" s="91"/>
    </row>
    <row r="333" spans="1:27">
      <c r="A333" s="82">
        <v>44501</v>
      </c>
      <c r="B333" s="84" t="str">
        <f t="shared" si="29"/>
        <v>КС-7 Сивакинская</v>
      </c>
      <c r="C333" s="84" t="s">
        <v>117</v>
      </c>
      <c r="D333" s="83" t="s">
        <v>117</v>
      </c>
      <c r="E333" s="83" t="str">
        <f t="shared" si="30"/>
        <v>велесстрой-монтаж</v>
      </c>
      <c r="F333" s="89" t="s">
        <v>17</v>
      </c>
      <c r="G333" s="84" t="s">
        <v>248</v>
      </c>
      <c r="H333" s="84"/>
      <c r="I333" s="7"/>
      <c r="J333" s="7" t="s">
        <v>187</v>
      </c>
      <c r="K333" s="85"/>
      <c r="L333" s="86">
        <v>20</v>
      </c>
      <c r="M333" s="122">
        <v>16201.800000000001</v>
      </c>
      <c r="N333" s="88" t="s">
        <v>325</v>
      </c>
      <c r="O333" s="88" t="str">
        <f>VLOOKUP(доп_часы[[#This Row],[классификатор]],Помочни!H:I,2,0)</f>
        <v>АХО</v>
      </c>
      <c r="P333" s="125">
        <f t="shared" si="31"/>
        <v>4.1568283200390336E-5</v>
      </c>
      <c r="Q333" s="126">
        <f t="shared" si="32"/>
        <v>2.848813131034365E-5</v>
      </c>
      <c r="R333" s="127">
        <f t="shared" si="33"/>
        <v>2.7300437216502023E-5</v>
      </c>
      <c r="S333" s="143" t="s">
        <v>368</v>
      </c>
      <c r="T333" s="143" t="s">
        <v>368</v>
      </c>
      <c r="U333" s="89"/>
      <c r="V333" s="89" t="str">
        <f>IF(
    доп_часы[[#This Row],[опимс укр]]="",
    IF(
        IFERROR(
            MATCH(SUBSTITUTE(доп_часы[[#This Row],[классификатор]],",","."),классификатор,0),
            0
        ),
        LOWER(TRIM(доп_часы[[#This Row],[проект]])) &amp; "_" &amp; "9999",
        LOWER(TRIM(доп_часы[[#This Row],[проект]])) &amp; "_" &amp; "9998"
    ),
    LOWER(TRIM(доп_часы[[#This Row],[проект]])) &amp; "_" &amp; LOWER(TRIM(доп_часы[[#This Row],[опимс укр]]))
)</f>
        <v>кс-7 сивакинская_9998</v>
      </c>
      <c r="W333" s="98" t="e">
        <f>VLOOKUP(доп_часы[[#This Row],[опимс укр]],Помочни!J:K,2,0)</f>
        <v>#N/A</v>
      </c>
      <c r="X333" s="88" t="s">
        <v>350</v>
      </c>
      <c r="Y333" s="88" t="s">
        <v>351</v>
      </c>
      <c r="Z333" s="88"/>
      <c r="AA333" s="91"/>
    </row>
    <row r="334" spans="1:27">
      <c r="A334" s="82">
        <v>44501</v>
      </c>
      <c r="B334" s="84" t="str">
        <f t="shared" si="29"/>
        <v>КС-7 Сивакинская</v>
      </c>
      <c r="C334" s="84" t="s">
        <v>117</v>
      </c>
      <c r="D334" s="83" t="s">
        <v>117</v>
      </c>
      <c r="E334" s="83" t="str">
        <f t="shared" si="30"/>
        <v>велесстрой-монтаж</v>
      </c>
      <c r="F334" s="89" t="s">
        <v>17</v>
      </c>
      <c r="G334" s="84" t="s">
        <v>249</v>
      </c>
      <c r="H334" s="84"/>
      <c r="I334" s="7"/>
      <c r="J334" s="7" t="s">
        <v>187</v>
      </c>
      <c r="K334" s="85"/>
      <c r="L334" s="86">
        <v>9</v>
      </c>
      <c r="M334" s="122">
        <v>7290.81</v>
      </c>
      <c r="N334" s="88" t="s">
        <v>325</v>
      </c>
      <c r="O334" s="88" t="str">
        <f>VLOOKUP(доп_часы[[#This Row],[классификатор]],Помочни!H:I,2,0)</f>
        <v>АХО</v>
      </c>
      <c r="P334" s="125">
        <f t="shared" si="31"/>
        <v>1.8705727440175653E-5</v>
      </c>
      <c r="Q334" s="126">
        <f t="shared" si="32"/>
        <v>1.2819659089654643E-5</v>
      </c>
      <c r="R334" s="127">
        <f t="shared" si="33"/>
        <v>1.2285196747425909E-5</v>
      </c>
      <c r="S334" s="143" t="s">
        <v>368</v>
      </c>
      <c r="T334" s="143" t="s">
        <v>368</v>
      </c>
      <c r="U334" s="89"/>
      <c r="V334" s="89" t="str">
        <f>IF(
    доп_часы[[#This Row],[опимс укр]]="",
    IF(
        IFERROR(
            MATCH(SUBSTITUTE(доп_часы[[#This Row],[классификатор]],",","."),классификатор,0),
            0
        ),
        LOWER(TRIM(доп_часы[[#This Row],[проект]])) &amp; "_" &amp; "9999",
        LOWER(TRIM(доп_часы[[#This Row],[проект]])) &amp; "_" &amp; "9998"
    ),
    LOWER(TRIM(доп_часы[[#This Row],[проект]])) &amp; "_" &amp; LOWER(TRIM(доп_часы[[#This Row],[опимс укр]]))
)</f>
        <v>кс-7 сивакинская_9998</v>
      </c>
      <c r="W334" s="98" t="e">
        <f>VLOOKUP(доп_часы[[#This Row],[опимс укр]],Помочни!J:K,2,0)</f>
        <v>#N/A</v>
      </c>
      <c r="X334" s="88" t="s">
        <v>350</v>
      </c>
      <c r="Y334" s="88" t="s">
        <v>351</v>
      </c>
      <c r="Z334" s="88"/>
      <c r="AA334" s="91"/>
    </row>
    <row r="335" spans="1:27">
      <c r="A335" s="82">
        <v>44501</v>
      </c>
      <c r="B335" s="84" t="str">
        <f t="shared" si="29"/>
        <v>КС-7 Сивакинская</v>
      </c>
      <c r="C335" s="84" t="s">
        <v>117</v>
      </c>
      <c r="D335" s="83" t="s">
        <v>117</v>
      </c>
      <c r="E335" s="83" t="str">
        <f t="shared" si="30"/>
        <v>велесстрой-монтаж</v>
      </c>
      <c r="F335" s="89" t="s">
        <v>17</v>
      </c>
      <c r="G335" s="84" t="s">
        <v>250</v>
      </c>
      <c r="H335" s="84"/>
      <c r="I335" s="7"/>
      <c r="J335" s="7" t="s">
        <v>187</v>
      </c>
      <c r="K335" s="85"/>
      <c r="L335" s="86">
        <v>7</v>
      </c>
      <c r="M335" s="122">
        <v>5670.63</v>
      </c>
      <c r="N335" s="88" t="s">
        <v>325</v>
      </c>
      <c r="O335" s="88" t="str">
        <f>VLOOKUP(доп_часы[[#This Row],[классификатор]],Помочни!H:I,2,0)</f>
        <v>АХО</v>
      </c>
      <c r="P335" s="125">
        <f t="shared" si="31"/>
        <v>1.4548899120136619E-5</v>
      </c>
      <c r="Q335" s="126">
        <f t="shared" si="32"/>
        <v>9.9708459586202775E-6</v>
      </c>
      <c r="R335" s="127">
        <f t="shared" si="33"/>
        <v>9.5551530257757083E-6</v>
      </c>
      <c r="S335" s="143" t="s">
        <v>368</v>
      </c>
      <c r="T335" s="143" t="s">
        <v>368</v>
      </c>
      <c r="U335" s="89"/>
      <c r="V335" s="89" t="str">
        <f>IF(
    доп_часы[[#This Row],[опимс укр]]="",
    IF(
        IFERROR(
            MATCH(SUBSTITUTE(доп_часы[[#This Row],[классификатор]],",","."),классификатор,0),
            0
        ),
        LOWER(TRIM(доп_часы[[#This Row],[проект]])) &amp; "_" &amp; "9999",
        LOWER(TRIM(доп_часы[[#This Row],[проект]])) &amp; "_" &amp; "9998"
    ),
    LOWER(TRIM(доп_часы[[#This Row],[проект]])) &amp; "_" &amp; LOWER(TRIM(доп_часы[[#This Row],[опимс укр]]))
)</f>
        <v>кс-7 сивакинская_9998</v>
      </c>
      <c r="W335" s="98" t="e">
        <f>VLOOKUP(доп_часы[[#This Row],[опимс укр]],Помочни!J:K,2,0)</f>
        <v>#N/A</v>
      </c>
      <c r="X335" s="88" t="s">
        <v>350</v>
      </c>
      <c r="Y335" s="88" t="s">
        <v>351</v>
      </c>
      <c r="Z335" s="88"/>
      <c r="AA335" s="91"/>
    </row>
    <row r="336" spans="1:27">
      <c r="A336" s="82">
        <v>44501</v>
      </c>
      <c r="B336" s="84" t="str">
        <f t="shared" si="29"/>
        <v>КС-7 Сивакинская</v>
      </c>
      <c r="C336" s="84" t="s">
        <v>117</v>
      </c>
      <c r="D336" s="83" t="s">
        <v>117</v>
      </c>
      <c r="E336" s="83" t="str">
        <f t="shared" si="30"/>
        <v>велесстрой-монтаж</v>
      </c>
      <c r="F336" s="89" t="s">
        <v>17</v>
      </c>
      <c r="G336" s="84" t="s">
        <v>251</v>
      </c>
      <c r="H336" s="84"/>
      <c r="I336" s="7"/>
      <c r="J336" s="7" t="s">
        <v>187</v>
      </c>
      <c r="K336" s="85"/>
      <c r="L336" s="86">
        <v>3</v>
      </c>
      <c r="M336" s="122">
        <v>2430.27</v>
      </c>
      <c r="N336" s="88" t="s">
        <v>325</v>
      </c>
      <c r="O336" s="88" t="str">
        <f>VLOOKUP(доп_часы[[#This Row],[классификатор]],Помочни!H:I,2,0)</f>
        <v>АХО</v>
      </c>
      <c r="P336" s="125">
        <f t="shared" si="31"/>
        <v>6.2352424800585503E-6</v>
      </c>
      <c r="Q336" s="126">
        <f t="shared" si="32"/>
        <v>4.2732196965515475E-6</v>
      </c>
      <c r="R336" s="127">
        <f t="shared" si="33"/>
        <v>4.0950655824753031E-6</v>
      </c>
      <c r="S336" s="143" t="s">
        <v>368</v>
      </c>
      <c r="T336" s="143" t="s">
        <v>368</v>
      </c>
      <c r="U336" s="89"/>
      <c r="V336" s="89" t="str">
        <f>IF(
    доп_часы[[#This Row],[опимс укр]]="",
    IF(
        IFERROR(
            MATCH(SUBSTITUTE(доп_часы[[#This Row],[классификатор]],",","."),классификатор,0),
            0
        ),
        LOWER(TRIM(доп_часы[[#This Row],[проект]])) &amp; "_" &amp; "9999",
        LOWER(TRIM(доп_часы[[#This Row],[проект]])) &amp; "_" &amp; "9998"
    ),
    LOWER(TRIM(доп_часы[[#This Row],[проект]])) &amp; "_" &amp; LOWER(TRIM(доп_часы[[#This Row],[опимс укр]]))
)</f>
        <v>кс-7 сивакинская_9998</v>
      </c>
      <c r="W336" s="98" t="e">
        <f>VLOOKUP(доп_часы[[#This Row],[опимс укр]],Помочни!J:K,2,0)</f>
        <v>#N/A</v>
      </c>
      <c r="X336" s="88" t="s">
        <v>350</v>
      </c>
      <c r="Y336" s="88" t="s">
        <v>351</v>
      </c>
      <c r="Z336" s="88"/>
      <c r="AA336" s="91"/>
    </row>
    <row r="337" spans="1:27">
      <c r="A337" s="82">
        <v>44501</v>
      </c>
      <c r="B337" s="84" t="str">
        <f t="shared" si="29"/>
        <v>КС-7 Сивакинская</v>
      </c>
      <c r="C337" s="84" t="s">
        <v>117</v>
      </c>
      <c r="D337" s="83" t="s">
        <v>117</v>
      </c>
      <c r="E337" s="83" t="str">
        <f t="shared" si="30"/>
        <v>велесстрой-монтаж</v>
      </c>
      <c r="F337" s="89" t="s">
        <v>17</v>
      </c>
      <c r="G337" s="84" t="s">
        <v>252</v>
      </c>
      <c r="H337" s="84"/>
      <c r="I337" s="7"/>
      <c r="J337" s="7" t="s">
        <v>187</v>
      </c>
      <c r="K337" s="85"/>
      <c r="L337" s="86">
        <v>5</v>
      </c>
      <c r="M337" s="122">
        <v>4050.4500000000003</v>
      </c>
      <c r="N337" s="88" t="s">
        <v>325</v>
      </c>
      <c r="O337" s="88" t="str">
        <f>VLOOKUP(доп_часы[[#This Row],[классификатор]],Помочни!H:I,2,0)</f>
        <v>АХО</v>
      </c>
      <c r="P337" s="125">
        <f t="shared" si="31"/>
        <v>1.0392070800097584E-5</v>
      </c>
      <c r="Q337" s="126">
        <f t="shared" si="32"/>
        <v>7.1220328275859125E-6</v>
      </c>
      <c r="R337" s="127">
        <f t="shared" si="33"/>
        <v>6.8251093041255057E-6</v>
      </c>
      <c r="S337" s="143" t="s">
        <v>368</v>
      </c>
      <c r="T337" s="143" t="s">
        <v>368</v>
      </c>
      <c r="U337" s="89"/>
      <c r="V337" s="89" t="str">
        <f>IF(
    доп_часы[[#This Row],[опимс укр]]="",
    IF(
        IFERROR(
            MATCH(SUBSTITUTE(доп_часы[[#This Row],[классификатор]],",","."),классификатор,0),
            0
        ),
        LOWER(TRIM(доп_часы[[#This Row],[проект]])) &amp; "_" &amp; "9999",
        LOWER(TRIM(доп_часы[[#This Row],[проект]])) &amp; "_" &amp; "9998"
    ),
    LOWER(TRIM(доп_часы[[#This Row],[проект]])) &amp; "_" &amp; LOWER(TRIM(доп_часы[[#This Row],[опимс укр]]))
)</f>
        <v>кс-7 сивакинская_9998</v>
      </c>
      <c r="W337" s="98" t="e">
        <f>VLOOKUP(доп_часы[[#This Row],[опимс укр]],Помочни!J:K,2,0)</f>
        <v>#N/A</v>
      </c>
      <c r="X337" s="88" t="s">
        <v>350</v>
      </c>
      <c r="Y337" s="88" t="s">
        <v>351</v>
      </c>
      <c r="Z337" s="88"/>
      <c r="AA337" s="91"/>
    </row>
    <row r="338" spans="1:27">
      <c r="A338" s="82">
        <v>44501</v>
      </c>
      <c r="B338" s="84" t="str">
        <f t="shared" si="29"/>
        <v>КС-7 Сивакинская</v>
      </c>
      <c r="C338" s="84" t="s">
        <v>117</v>
      </c>
      <c r="D338" s="83" t="s">
        <v>117</v>
      </c>
      <c r="E338" s="83" t="str">
        <f t="shared" si="30"/>
        <v>велесстрой-монтаж</v>
      </c>
      <c r="F338" s="89" t="s">
        <v>17</v>
      </c>
      <c r="G338" s="84" t="s">
        <v>253</v>
      </c>
      <c r="H338" s="84"/>
      <c r="I338" s="7"/>
      <c r="J338" s="7" t="s">
        <v>187</v>
      </c>
      <c r="K338" s="85"/>
      <c r="L338" s="86">
        <v>3</v>
      </c>
      <c r="M338" s="122">
        <v>2430.27</v>
      </c>
      <c r="N338" s="88" t="s">
        <v>325</v>
      </c>
      <c r="O338" s="88" t="str">
        <f>VLOOKUP(доп_часы[[#This Row],[классификатор]],Помочни!H:I,2,0)</f>
        <v>АХО</v>
      </c>
      <c r="P338" s="125">
        <f t="shared" si="31"/>
        <v>6.2352424800585503E-6</v>
      </c>
      <c r="Q338" s="126">
        <f t="shared" si="32"/>
        <v>4.2732196965515475E-6</v>
      </c>
      <c r="R338" s="127">
        <f t="shared" si="33"/>
        <v>4.0950655824753031E-6</v>
      </c>
      <c r="S338" s="143" t="s">
        <v>368</v>
      </c>
      <c r="T338" s="143" t="s">
        <v>368</v>
      </c>
      <c r="U338" s="89"/>
      <c r="V338" s="89" t="str">
        <f>IF(
    доп_часы[[#This Row],[опимс укр]]="",
    IF(
        IFERROR(
            MATCH(SUBSTITUTE(доп_часы[[#This Row],[классификатор]],",","."),классификатор,0),
            0
        ),
        LOWER(TRIM(доп_часы[[#This Row],[проект]])) &amp; "_" &amp; "9999",
        LOWER(TRIM(доп_часы[[#This Row],[проект]])) &amp; "_" &amp; "9998"
    ),
    LOWER(TRIM(доп_часы[[#This Row],[проект]])) &amp; "_" &amp; LOWER(TRIM(доп_часы[[#This Row],[опимс укр]]))
)</f>
        <v>кс-7 сивакинская_9998</v>
      </c>
      <c r="W338" s="98" t="e">
        <f>VLOOKUP(доп_часы[[#This Row],[опимс укр]],Помочни!J:K,2,0)</f>
        <v>#N/A</v>
      </c>
      <c r="X338" s="88" t="s">
        <v>350</v>
      </c>
      <c r="Y338" s="88" t="s">
        <v>351</v>
      </c>
      <c r="Z338" s="88"/>
      <c r="AA338" s="91"/>
    </row>
    <row r="339" spans="1:27">
      <c r="A339" s="82">
        <v>44501</v>
      </c>
      <c r="B339" s="84" t="str">
        <f t="shared" si="29"/>
        <v>КС-7 Сивакинская</v>
      </c>
      <c r="C339" s="84" t="s">
        <v>117</v>
      </c>
      <c r="D339" s="83" t="s">
        <v>117</v>
      </c>
      <c r="E339" s="83" t="str">
        <f t="shared" si="30"/>
        <v>велесстрой-монтаж</v>
      </c>
      <c r="F339" s="89" t="s">
        <v>17</v>
      </c>
      <c r="G339" s="84" t="s">
        <v>254</v>
      </c>
      <c r="H339" s="84"/>
      <c r="I339" s="7"/>
      <c r="J339" s="7" t="s">
        <v>187</v>
      </c>
      <c r="K339" s="85"/>
      <c r="L339" s="86">
        <v>21</v>
      </c>
      <c r="M339" s="122">
        <v>17011.89</v>
      </c>
      <c r="N339" s="88" t="s">
        <v>325</v>
      </c>
      <c r="O339" s="88" t="str">
        <f>VLOOKUP(доп_часы[[#This Row],[классификатор]],Помочни!H:I,2,0)</f>
        <v>АХО</v>
      </c>
      <c r="P339" s="125">
        <f t="shared" si="31"/>
        <v>4.3646697360409858E-5</v>
      </c>
      <c r="Q339" s="126">
        <f t="shared" si="32"/>
        <v>2.9912537875860833E-5</v>
      </c>
      <c r="R339" s="127">
        <f t="shared" si="33"/>
        <v>2.8665459077327125E-5</v>
      </c>
      <c r="S339" s="143" t="s">
        <v>368</v>
      </c>
      <c r="T339" s="143" t="s">
        <v>368</v>
      </c>
      <c r="U339" s="89"/>
      <c r="V339" s="89" t="str">
        <f>IF(
    доп_часы[[#This Row],[опимс укр]]="",
    IF(
        IFERROR(
            MATCH(SUBSTITUTE(доп_часы[[#This Row],[классификатор]],",","."),классификатор,0),
            0
        ),
        LOWER(TRIM(доп_часы[[#This Row],[проект]])) &amp; "_" &amp; "9999",
        LOWER(TRIM(доп_часы[[#This Row],[проект]])) &amp; "_" &amp; "9998"
    ),
    LOWER(TRIM(доп_часы[[#This Row],[проект]])) &amp; "_" &amp; LOWER(TRIM(доп_часы[[#This Row],[опимс укр]]))
)</f>
        <v>кс-7 сивакинская_9998</v>
      </c>
      <c r="W339" s="98" t="e">
        <f>VLOOKUP(доп_часы[[#This Row],[опимс укр]],Помочни!J:K,2,0)</f>
        <v>#N/A</v>
      </c>
      <c r="X339" s="88" t="s">
        <v>350</v>
      </c>
      <c r="Y339" s="88" t="s">
        <v>351</v>
      </c>
      <c r="Z339" s="88"/>
      <c r="AA339" s="91"/>
    </row>
    <row r="340" spans="1:27">
      <c r="A340" s="82">
        <v>44501</v>
      </c>
      <c r="B340" s="84" t="str">
        <f t="shared" si="29"/>
        <v>КС-7 Сивакинская</v>
      </c>
      <c r="C340" s="84" t="s">
        <v>117</v>
      </c>
      <c r="D340" s="83" t="s">
        <v>117</v>
      </c>
      <c r="E340" s="83" t="str">
        <f t="shared" si="30"/>
        <v>велесстрой-монтаж</v>
      </c>
      <c r="F340" s="89" t="s">
        <v>17</v>
      </c>
      <c r="G340" s="84" t="s">
        <v>255</v>
      </c>
      <c r="H340" s="84"/>
      <c r="I340" s="7"/>
      <c r="J340" s="7" t="s">
        <v>187</v>
      </c>
      <c r="K340" s="85"/>
      <c r="L340" s="86">
        <v>2</v>
      </c>
      <c r="M340" s="122">
        <v>1620.18</v>
      </c>
      <c r="N340" s="88" t="s">
        <v>325</v>
      </c>
      <c r="O340" s="88" t="str">
        <f>VLOOKUP(доп_часы[[#This Row],[классификатор]],Помочни!H:I,2,0)</f>
        <v>АХО</v>
      </c>
      <c r="P340" s="125">
        <f t="shared" si="31"/>
        <v>4.1568283200390338E-6</v>
      </c>
      <c r="Q340" s="126">
        <f t="shared" si="32"/>
        <v>2.848813131034365E-6</v>
      </c>
      <c r="R340" s="127">
        <f t="shared" si="33"/>
        <v>2.7300437216502022E-6</v>
      </c>
      <c r="S340" s="143" t="s">
        <v>368</v>
      </c>
      <c r="T340" s="143" t="s">
        <v>368</v>
      </c>
      <c r="U340" s="89"/>
      <c r="V340" s="89" t="str">
        <f>IF(
    доп_часы[[#This Row],[опимс укр]]="",
    IF(
        IFERROR(
            MATCH(SUBSTITUTE(доп_часы[[#This Row],[классификатор]],",","."),классификатор,0),
            0
        ),
        LOWER(TRIM(доп_часы[[#This Row],[проект]])) &amp; "_" &amp; "9999",
        LOWER(TRIM(доп_часы[[#This Row],[проект]])) &amp; "_" &amp; "9998"
    ),
    LOWER(TRIM(доп_часы[[#This Row],[проект]])) &amp; "_" &amp; LOWER(TRIM(доп_часы[[#This Row],[опимс укр]]))
)</f>
        <v>кс-7 сивакинская_9998</v>
      </c>
      <c r="W340" s="98" t="e">
        <f>VLOOKUP(доп_часы[[#This Row],[опимс укр]],Помочни!J:K,2,0)</f>
        <v>#N/A</v>
      </c>
      <c r="X340" s="88" t="s">
        <v>350</v>
      </c>
      <c r="Y340" s="88" t="s">
        <v>351</v>
      </c>
      <c r="Z340" s="88"/>
      <c r="AA340" s="91"/>
    </row>
    <row r="341" spans="1:27">
      <c r="A341" s="82">
        <v>44501</v>
      </c>
      <c r="B341" s="84" t="str">
        <f t="shared" si="29"/>
        <v>КС-7 Сивакинская</v>
      </c>
      <c r="C341" s="84" t="s">
        <v>117</v>
      </c>
      <c r="D341" s="83" t="s">
        <v>117</v>
      </c>
      <c r="E341" s="83" t="str">
        <f t="shared" si="30"/>
        <v>велесстрой-монтаж</v>
      </c>
      <c r="F341" s="89" t="s">
        <v>17</v>
      </c>
      <c r="G341" s="84" t="s">
        <v>256</v>
      </c>
      <c r="H341" s="84"/>
      <c r="I341" s="7"/>
      <c r="J341" s="7" t="s">
        <v>187</v>
      </c>
      <c r="K341" s="85"/>
      <c r="L341" s="86">
        <v>25</v>
      </c>
      <c r="M341" s="122">
        <v>20252.25</v>
      </c>
      <c r="N341" s="88" t="s">
        <v>325</v>
      </c>
      <c r="O341" s="88" t="str">
        <f>VLOOKUP(доп_часы[[#This Row],[классификатор]],Помочни!H:I,2,0)</f>
        <v>АХО</v>
      </c>
      <c r="P341" s="125">
        <f t="shared" si="31"/>
        <v>5.1960354000487924E-5</v>
      </c>
      <c r="Q341" s="126">
        <f t="shared" si="32"/>
        <v>3.5610164137929559E-5</v>
      </c>
      <c r="R341" s="127">
        <f t="shared" si="33"/>
        <v>3.412554652062753E-5</v>
      </c>
      <c r="S341" s="143" t="s">
        <v>368</v>
      </c>
      <c r="T341" s="143" t="s">
        <v>368</v>
      </c>
      <c r="U341" s="89"/>
      <c r="V341" s="89" t="str">
        <f>IF(
    доп_часы[[#This Row],[опимс укр]]="",
    IF(
        IFERROR(
            MATCH(SUBSTITUTE(доп_часы[[#This Row],[классификатор]],",","."),классификатор,0),
            0
        ),
        LOWER(TRIM(доп_часы[[#This Row],[проект]])) &amp; "_" &amp; "9999",
        LOWER(TRIM(доп_часы[[#This Row],[проект]])) &amp; "_" &amp; "9998"
    ),
    LOWER(TRIM(доп_часы[[#This Row],[проект]])) &amp; "_" &amp; LOWER(TRIM(доп_часы[[#This Row],[опимс укр]]))
)</f>
        <v>кс-7 сивакинская_9998</v>
      </c>
      <c r="W341" s="98" t="e">
        <f>VLOOKUP(доп_часы[[#This Row],[опимс укр]],Помочни!J:K,2,0)</f>
        <v>#N/A</v>
      </c>
      <c r="X341" s="88" t="s">
        <v>350</v>
      </c>
      <c r="Y341" s="88" t="s">
        <v>351</v>
      </c>
      <c r="Z341" s="88"/>
      <c r="AA341" s="91"/>
    </row>
    <row r="342" spans="1:27">
      <c r="A342" s="82">
        <v>44501</v>
      </c>
      <c r="B342" s="84" t="str">
        <f t="shared" si="29"/>
        <v>КС-7 Сивакинская</v>
      </c>
      <c r="C342" s="84" t="s">
        <v>117</v>
      </c>
      <c r="D342" s="83" t="s">
        <v>117</v>
      </c>
      <c r="E342" s="83" t="str">
        <f t="shared" si="30"/>
        <v>велесстрой-монтаж</v>
      </c>
      <c r="F342" s="89" t="s">
        <v>18</v>
      </c>
      <c r="G342" s="84" t="s">
        <v>257</v>
      </c>
      <c r="H342" s="84"/>
      <c r="I342" s="7"/>
      <c r="J342" s="7" t="s">
        <v>187</v>
      </c>
      <c r="K342" s="85"/>
      <c r="L342" s="86">
        <v>15</v>
      </c>
      <c r="M342" s="122">
        <v>12151.35</v>
      </c>
      <c r="N342" s="88" t="s">
        <v>325</v>
      </c>
      <c r="O342" s="88" t="str">
        <f>VLOOKUP(доп_часы[[#This Row],[классификатор]],Помочни!H:I,2,0)</f>
        <v>Энергетики</v>
      </c>
      <c r="P342" s="125">
        <f t="shared" si="31"/>
        <v>3.1176212400292756E-5</v>
      </c>
      <c r="Q342" s="126">
        <f t="shared" si="32"/>
        <v>2.1366098482757738E-5</v>
      </c>
      <c r="R342" s="127">
        <f t="shared" si="33"/>
        <v>2.0475327912376515E-5</v>
      </c>
      <c r="S342" s="143" t="s">
        <v>372</v>
      </c>
      <c r="T342" s="143" t="s">
        <v>372</v>
      </c>
      <c r="U342" s="89"/>
      <c r="V342" s="89" t="str">
        <f>IF(
    доп_часы[[#This Row],[опимс укр]]="",
    IF(
        IFERROR(
            MATCH(SUBSTITUTE(доп_часы[[#This Row],[классификатор]],",","."),классификатор,0),
            0
        ),
        LOWER(TRIM(доп_часы[[#This Row],[проект]])) &amp; "_" &amp; "9999",
        LOWER(TRIM(доп_часы[[#This Row],[проект]])) &amp; "_" &amp; "9998"
    ),
    LOWER(TRIM(доп_часы[[#This Row],[проект]])) &amp; "_" &amp; LOWER(TRIM(доп_часы[[#This Row],[опимс укр]]))
)</f>
        <v>кс-7 сивакинская_9998</v>
      </c>
      <c r="W342" s="98" t="e">
        <f>VLOOKUP(доп_часы[[#This Row],[опимс укр]],Помочни!J:K,2,0)</f>
        <v>#N/A</v>
      </c>
      <c r="X342" s="88" t="s">
        <v>350</v>
      </c>
      <c r="Y342" s="88" t="s">
        <v>351</v>
      </c>
      <c r="Z342" s="88"/>
      <c r="AA342" s="91"/>
    </row>
    <row r="343" spans="1:27">
      <c r="A343" s="82">
        <v>44501</v>
      </c>
      <c r="B343" s="84" t="str">
        <f t="shared" si="29"/>
        <v>КС-7 Сивакинская</v>
      </c>
      <c r="C343" s="84" t="s">
        <v>117</v>
      </c>
      <c r="D343" s="83" t="s">
        <v>117</v>
      </c>
      <c r="E343" s="83" t="str">
        <f t="shared" si="30"/>
        <v>велесстрой-монтаж</v>
      </c>
      <c r="F343" s="89" t="s">
        <v>16</v>
      </c>
      <c r="G343" s="84" t="s">
        <v>263</v>
      </c>
      <c r="H343" s="84"/>
      <c r="I343" s="7"/>
      <c r="J343" s="7" t="s">
        <v>187</v>
      </c>
      <c r="K343" s="85"/>
      <c r="L343" s="86">
        <v>10</v>
      </c>
      <c r="M343" s="122">
        <v>8100.9000000000005</v>
      </c>
      <c r="N343" s="88" t="s">
        <v>325</v>
      </c>
      <c r="O343" s="88" t="str">
        <f>VLOOKUP(доп_часы[[#This Row],[классификатор]],Помочни!H:I,2,0)</f>
        <v>Склад</v>
      </c>
      <c r="P343" s="125">
        <f t="shared" si="31"/>
        <v>2.0784141600195168E-5</v>
      </c>
      <c r="Q343" s="126">
        <f t="shared" si="32"/>
        <v>1.4244065655171825E-5</v>
      </c>
      <c r="R343" s="127">
        <f t="shared" si="33"/>
        <v>1.3650218608251011E-5</v>
      </c>
      <c r="S343" s="143" t="s">
        <v>371</v>
      </c>
      <c r="T343" s="143" t="s">
        <v>371</v>
      </c>
      <c r="U343" s="89"/>
      <c r="V343" s="89" t="str">
        <f>IF(
    доп_часы[[#This Row],[опимс укр]]="",
    IF(
        IFERROR(
            MATCH(SUBSTITUTE(доп_часы[[#This Row],[классификатор]],",","."),классификатор,0),
            0
        ),
        LOWER(TRIM(доп_часы[[#This Row],[проект]])) &amp; "_" &amp; "9999",
        LOWER(TRIM(доп_часы[[#This Row],[проект]])) &amp; "_" &amp; "9998"
    ),
    LOWER(TRIM(доп_часы[[#This Row],[проект]])) &amp; "_" &amp; LOWER(TRIM(доп_часы[[#This Row],[опимс укр]]))
)</f>
        <v>кс-7 сивакинская_9998</v>
      </c>
      <c r="W343" s="98" t="e">
        <f>VLOOKUP(доп_часы[[#This Row],[опимс укр]],Помочни!J:K,2,0)</f>
        <v>#N/A</v>
      </c>
      <c r="X343" s="88" t="s">
        <v>350</v>
      </c>
      <c r="Y343" s="88" t="s">
        <v>351</v>
      </c>
      <c r="Z343" s="88"/>
      <c r="AA343" s="91"/>
    </row>
    <row r="344" spans="1:27">
      <c r="A344" s="82">
        <v>44501</v>
      </c>
      <c r="B344" s="84" t="str">
        <f t="shared" si="29"/>
        <v>КС-7 Сивакинская</v>
      </c>
      <c r="C344" s="84" t="s">
        <v>117</v>
      </c>
      <c r="D344" s="83" t="s">
        <v>117</v>
      </c>
      <c r="E344" s="83" t="str">
        <f t="shared" si="30"/>
        <v>велесстрой-монтаж</v>
      </c>
      <c r="F344" s="89" t="s">
        <v>17</v>
      </c>
      <c r="G344" s="84" t="s">
        <v>264</v>
      </c>
      <c r="H344" s="84"/>
      <c r="I344" s="7"/>
      <c r="J344" s="7" t="s">
        <v>187</v>
      </c>
      <c r="K344" s="85"/>
      <c r="L344" s="86">
        <v>224</v>
      </c>
      <c r="M344" s="122">
        <v>181460.16</v>
      </c>
      <c r="N344" s="88" t="s">
        <v>325</v>
      </c>
      <c r="O344" s="88" t="str">
        <f>VLOOKUP(доп_часы[[#This Row],[классификатор]],Помочни!H:I,2,0)</f>
        <v>АХО</v>
      </c>
      <c r="P344" s="125">
        <f t="shared" si="31"/>
        <v>4.655647718443718E-4</v>
      </c>
      <c r="Q344" s="126">
        <f t="shared" si="32"/>
        <v>3.1906707067584888E-4</v>
      </c>
      <c r="R344" s="127">
        <f t="shared" si="33"/>
        <v>3.0576489682482267E-4</v>
      </c>
      <c r="S344" s="143" t="s">
        <v>368</v>
      </c>
      <c r="T344" s="143" t="s">
        <v>368</v>
      </c>
      <c r="U344" s="89"/>
      <c r="V344" s="89" t="str">
        <f>IF(
    доп_часы[[#This Row],[опимс укр]]="",
    IF(
        IFERROR(
            MATCH(SUBSTITUTE(доп_часы[[#This Row],[классификатор]],",","."),классификатор,0),
            0
        ),
        LOWER(TRIM(доп_часы[[#This Row],[проект]])) &amp; "_" &amp; "9999",
        LOWER(TRIM(доп_часы[[#This Row],[проект]])) &amp; "_" &amp; "9998"
    ),
    LOWER(TRIM(доп_часы[[#This Row],[проект]])) &amp; "_" &amp; LOWER(TRIM(доп_часы[[#This Row],[опимс укр]]))
)</f>
        <v>кс-7 сивакинская_9998</v>
      </c>
      <c r="W344" s="98" t="e">
        <f>VLOOKUP(доп_часы[[#This Row],[опимс укр]],Помочни!J:K,2,0)</f>
        <v>#N/A</v>
      </c>
      <c r="X344" s="88" t="s">
        <v>350</v>
      </c>
      <c r="Y344" s="88" t="s">
        <v>351</v>
      </c>
      <c r="Z344" s="88"/>
      <c r="AA344" s="91"/>
    </row>
    <row r="345" spans="1:27">
      <c r="A345" s="82">
        <v>44501</v>
      </c>
      <c r="B345" s="84" t="str">
        <f t="shared" si="29"/>
        <v>КС-7 Сивакинская</v>
      </c>
      <c r="C345" s="84" t="s">
        <v>117</v>
      </c>
      <c r="D345" s="83" t="s">
        <v>117</v>
      </c>
      <c r="E345" s="83" t="str">
        <f t="shared" si="30"/>
        <v>велесстрой-монтаж</v>
      </c>
      <c r="F345" s="89" t="s">
        <v>17</v>
      </c>
      <c r="G345" s="84" t="s">
        <v>265</v>
      </c>
      <c r="H345" s="84"/>
      <c r="I345" s="7"/>
      <c r="J345" s="7" t="s">
        <v>199</v>
      </c>
      <c r="K345" s="85"/>
      <c r="L345" s="86">
        <v>132</v>
      </c>
      <c r="M345" s="122">
        <v>79753.08</v>
      </c>
      <c r="N345" s="88" t="s">
        <v>325</v>
      </c>
      <c r="O345" s="88" t="str">
        <f>VLOOKUP(доп_часы[[#This Row],[классификатор]],Помочни!H:I,2,0)</f>
        <v>АХО</v>
      </c>
      <c r="P345" s="125">
        <f t="shared" si="31"/>
        <v>2.7435066912257622E-4</v>
      </c>
      <c r="Q345" s="126">
        <f t="shared" si="32"/>
        <v>1.8802166664826808E-4</v>
      </c>
      <c r="R345" s="127">
        <f t="shared" si="33"/>
        <v>1.8018288562891334E-4</v>
      </c>
      <c r="S345" s="143" t="s">
        <v>368</v>
      </c>
      <c r="T345" s="143" t="s">
        <v>368</v>
      </c>
      <c r="U345" s="89"/>
      <c r="V345" s="89" t="str">
        <f>IF(
    доп_часы[[#This Row],[опимс укр]]="",
    IF(
        IFERROR(
            MATCH(SUBSTITUTE(доп_часы[[#This Row],[классификатор]],",","."),классификатор,0),
            0
        ),
        LOWER(TRIM(доп_часы[[#This Row],[проект]])) &amp; "_" &amp; "9999",
        LOWER(TRIM(доп_часы[[#This Row],[проект]])) &amp; "_" &amp; "9998"
    ),
    LOWER(TRIM(доп_часы[[#This Row],[проект]])) &amp; "_" &amp; LOWER(TRIM(доп_часы[[#This Row],[опимс укр]]))
)</f>
        <v>кс-7 сивакинская_9998</v>
      </c>
      <c r="W345" s="98" t="e">
        <f>VLOOKUP(доп_часы[[#This Row],[опимс укр]],Помочни!J:K,2,0)</f>
        <v>#N/A</v>
      </c>
      <c r="X345" s="88" t="s">
        <v>350</v>
      </c>
      <c r="Y345" s="88" t="s">
        <v>351</v>
      </c>
      <c r="Z345" s="88"/>
      <c r="AA345" s="91"/>
    </row>
    <row r="346" spans="1:27">
      <c r="A346" s="82">
        <v>44501</v>
      </c>
      <c r="B346" s="84" t="str">
        <f t="shared" si="29"/>
        <v>КС-7 Сивакинская</v>
      </c>
      <c r="C346" s="84" t="s">
        <v>117</v>
      </c>
      <c r="D346" s="83" t="s">
        <v>117</v>
      </c>
      <c r="E346" s="83" t="str">
        <f t="shared" si="30"/>
        <v>велесстрой-монтаж</v>
      </c>
      <c r="F346" s="89" t="s">
        <v>17</v>
      </c>
      <c r="G346" s="84" t="s">
        <v>266</v>
      </c>
      <c r="H346" s="84"/>
      <c r="I346" s="7"/>
      <c r="J346" s="7" t="s">
        <v>187</v>
      </c>
      <c r="K346" s="85"/>
      <c r="L346" s="86">
        <v>25</v>
      </c>
      <c r="M346" s="122">
        <v>20252.25</v>
      </c>
      <c r="N346" s="88" t="s">
        <v>325</v>
      </c>
      <c r="O346" s="88" t="str">
        <f>VLOOKUP(доп_часы[[#This Row],[классификатор]],Помочни!H:I,2,0)</f>
        <v>АХО</v>
      </c>
      <c r="P346" s="125">
        <f t="shared" si="31"/>
        <v>5.1960354000487924E-5</v>
      </c>
      <c r="Q346" s="126">
        <f t="shared" si="32"/>
        <v>3.5610164137929559E-5</v>
      </c>
      <c r="R346" s="127">
        <f t="shared" si="33"/>
        <v>3.412554652062753E-5</v>
      </c>
      <c r="S346" s="143" t="s">
        <v>368</v>
      </c>
      <c r="T346" s="143" t="s">
        <v>368</v>
      </c>
      <c r="U346" s="89"/>
      <c r="V346" s="89" t="str">
        <f>IF(
    доп_часы[[#This Row],[опимс укр]]="",
    IF(
        IFERROR(
            MATCH(SUBSTITUTE(доп_часы[[#This Row],[классификатор]],",","."),классификатор,0),
            0
        ),
        LOWER(TRIM(доп_часы[[#This Row],[проект]])) &amp; "_" &amp; "9999",
        LOWER(TRIM(доп_часы[[#This Row],[проект]])) &amp; "_" &amp; "9998"
    ),
    LOWER(TRIM(доп_часы[[#This Row],[проект]])) &amp; "_" &amp; LOWER(TRIM(доп_часы[[#This Row],[опимс укр]]))
)</f>
        <v>кс-7 сивакинская_9998</v>
      </c>
      <c r="W346" s="98" t="e">
        <f>VLOOKUP(доп_часы[[#This Row],[опимс укр]],Помочни!J:K,2,0)</f>
        <v>#N/A</v>
      </c>
      <c r="X346" s="88" t="s">
        <v>350</v>
      </c>
      <c r="Y346" s="88" t="s">
        <v>351</v>
      </c>
      <c r="Z346" s="88"/>
      <c r="AA346" s="91"/>
    </row>
    <row r="347" spans="1:27">
      <c r="A347" s="82">
        <v>44501</v>
      </c>
      <c r="B347" s="84" t="str">
        <f t="shared" si="29"/>
        <v>КС-7 Сивакинская</v>
      </c>
      <c r="C347" s="84" t="s">
        <v>117</v>
      </c>
      <c r="D347" s="83" t="s">
        <v>117</v>
      </c>
      <c r="E347" s="83" t="str">
        <f t="shared" si="30"/>
        <v>велесстрой-монтаж</v>
      </c>
      <c r="F347" s="89" t="s">
        <v>17</v>
      </c>
      <c r="G347" s="84" t="s">
        <v>267</v>
      </c>
      <c r="H347" s="84"/>
      <c r="I347" s="7"/>
      <c r="J347" s="7" t="s">
        <v>187</v>
      </c>
      <c r="K347" s="85"/>
      <c r="L347" s="86">
        <v>172</v>
      </c>
      <c r="M347" s="122">
        <v>139335.48000000001</v>
      </c>
      <c r="N347" s="88" t="s">
        <v>325</v>
      </c>
      <c r="O347" s="88" t="str">
        <f>VLOOKUP(доп_часы[[#This Row],[классификатор]],Помочни!H:I,2,0)</f>
        <v>АХО</v>
      </c>
      <c r="P347" s="125">
        <f t="shared" si="31"/>
        <v>3.5748723552335692E-4</v>
      </c>
      <c r="Q347" s="126">
        <f t="shared" si="32"/>
        <v>2.449979292689554E-4</v>
      </c>
      <c r="R347" s="127">
        <f t="shared" si="33"/>
        <v>2.3478376006191739E-4</v>
      </c>
      <c r="S347" s="143" t="s">
        <v>368</v>
      </c>
      <c r="T347" s="143" t="s">
        <v>368</v>
      </c>
      <c r="U347" s="89"/>
      <c r="V347" s="89" t="str">
        <f>IF(
    доп_часы[[#This Row],[опимс укр]]="",
    IF(
        IFERROR(
            MATCH(SUBSTITUTE(доп_часы[[#This Row],[классификатор]],",","."),классификатор,0),
            0
        ),
        LOWER(TRIM(доп_часы[[#This Row],[проект]])) &amp; "_" &amp; "9999",
        LOWER(TRIM(доп_часы[[#This Row],[проект]])) &amp; "_" &amp; "9998"
    ),
    LOWER(TRIM(доп_часы[[#This Row],[проект]])) &amp; "_" &amp; LOWER(TRIM(доп_часы[[#This Row],[опимс укр]]))
)</f>
        <v>кс-7 сивакинская_9998</v>
      </c>
      <c r="W347" s="98" t="e">
        <f>VLOOKUP(доп_часы[[#This Row],[опимс укр]],Помочни!J:K,2,0)</f>
        <v>#N/A</v>
      </c>
      <c r="X347" s="88" t="s">
        <v>350</v>
      </c>
      <c r="Y347" s="88" t="s">
        <v>351</v>
      </c>
      <c r="Z347" s="88"/>
      <c r="AA347" s="91"/>
    </row>
    <row r="348" spans="1:27">
      <c r="A348" s="82">
        <v>44501</v>
      </c>
      <c r="B348" s="84" t="str">
        <f t="shared" si="29"/>
        <v>КС-7 Сивакинская</v>
      </c>
      <c r="C348" s="84" t="s">
        <v>117</v>
      </c>
      <c r="D348" s="83" t="s">
        <v>117</v>
      </c>
      <c r="E348" s="83" t="str">
        <f t="shared" si="30"/>
        <v>велесстрой-монтаж</v>
      </c>
      <c r="F348" s="89" t="s">
        <v>17</v>
      </c>
      <c r="G348" s="84" t="s">
        <v>268</v>
      </c>
      <c r="H348" s="84"/>
      <c r="I348" s="7"/>
      <c r="J348" s="7" t="s">
        <v>187</v>
      </c>
      <c r="K348" s="85"/>
      <c r="L348" s="86">
        <v>30</v>
      </c>
      <c r="M348" s="122">
        <v>24302.7</v>
      </c>
      <c r="N348" s="88" t="s">
        <v>325</v>
      </c>
      <c r="O348" s="88" t="str">
        <f>VLOOKUP(доп_часы[[#This Row],[классификатор]],Помочни!H:I,2,0)</f>
        <v>АХО</v>
      </c>
      <c r="P348" s="125">
        <f t="shared" si="31"/>
        <v>6.2352424800585511E-5</v>
      </c>
      <c r="Q348" s="126">
        <f t="shared" si="32"/>
        <v>4.2732196965515475E-5</v>
      </c>
      <c r="R348" s="127">
        <f t="shared" si="33"/>
        <v>4.0950655824753031E-5</v>
      </c>
      <c r="S348" s="143" t="s">
        <v>368</v>
      </c>
      <c r="T348" s="143" t="s">
        <v>368</v>
      </c>
      <c r="U348" s="89"/>
      <c r="V348" s="89" t="str">
        <f>IF(
    доп_часы[[#This Row],[опимс укр]]="",
    IF(
        IFERROR(
            MATCH(SUBSTITUTE(доп_часы[[#This Row],[классификатор]],",","."),классификатор,0),
            0
        ),
        LOWER(TRIM(доп_часы[[#This Row],[проект]])) &amp; "_" &amp; "9999",
        LOWER(TRIM(доп_часы[[#This Row],[проект]])) &amp; "_" &amp; "9998"
    ),
    LOWER(TRIM(доп_часы[[#This Row],[проект]])) &amp; "_" &amp; LOWER(TRIM(доп_часы[[#This Row],[опимс укр]]))
)</f>
        <v>кс-7 сивакинская_9998</v>
      </c>
      <c r="W348" s="98" t="e">
        <f>VLOOKUP(доп_часы[[#This Row],[опимс укр]],Помочни!J:K,2,0)</f>
        <v>#N/A</v>
      </c>
      <c r="X348" s="88" t="s">
        <v>350</v>
      </c>
      <c r="Y348" s="88" t="s">
        <v>351</v>
      </c>
      <c r="Z348" s="88"/>
      <c r="AA348" s="91"/>
    </row>
    <row r="349" spans="1:27">
      <c r="A349" s="82">
        <v>44501</v>
      </c>
      <c r="B349" s="84" t="str">
        <f t="shared" si="29"/>
        <v>КС-7 Сивакинская</v>
      </c>
      <c r="C349" s="84" t="s">
        <v>117</v>
      </c>
      <c r="D349" s="83" t="s">
        <v>117</v>
      </c>
      <c r="E349" s="83" t="str">
        <f t="shared" si="30"/>
        <v>велесстрой-монтаж</v>
      </c>
      <c r="F349" s="89" t="s">
        <v>17</v>
      </c>
      <c r="G349" s="84" t="s">
        <v>269</v>
      </c>
      <c r="H349" s="84"/>
      <c r="I349" s="7"/>
      <c r="J349" s="7" t="s">
        <v>199</v>
      </c>
      <c r="K349" s="85"/>
      <c r="L349" s="86">
        <v>10</v>
      </c>
      <c r="M349" s="122">
        <v>6041.9</v>
      </c>
      <c r="N349" s="88" t="s">
        <v>325</v>
      </c>
      <c r="O349" s="88" t="str">
        <f>VLOOKUP(доп_часы[[#This Row],[классификатор]],Помочни!H:I,2,0)</f>
        <v>АХО</v>
      </c>
      <c r="P349" s="125">
        <f t="shared" si="31"/>
        <v>2.0784141600195168E-5</v>
      </c>
      <c r="Q349" s="126">
        <f t="shared" si="32"/>
        <v>1.4244065655171825E-5</v>
      </c>
      <c r="R349" s="127">
        <f t="shared" si="33"/>
        <v>1.3650218608251011E-5</v>
      </c>
      <c r="S349" s="143" t="s">
        <v>368</v>
      </c>
      <c r="T349" s="143" t="s">
        <v>368</v>
      </c>
      <c r="U349" s="89"/>
      <c r="V349" s="89" t="str">
        <f>IF(
    доп_часы[[#This Row],[опимс укр]]="",
    IF(
        IFERROR(
            MATCH(SUBSTITUTE(доп_часы[[#This Row],[классификатор]],",","."),классификатор,0),
            0
        ),
        LOWER(TRIM(доп_часы[[#This Row],[проект]])) &amp; "_" &amp; "9999",
        LOWER(TRIM(доп_часы[[#This Row],[проект]])) &amp; "_" &amp; "9998"
    ),
    LOWER(TRIM(доп_часы[[#This Row],[проект]])) &amp; "_" &amp; LOWER(TRIM(доп_часы[[#This Row],[опимс укр]]))
)</f>
        <v>кс-7 сивакинская_9998</v>
      </c>
      <c r="W349" s="98" t="e">
        <f>VLOOKUP(доп_часы[[#This Row],[опимс укр]],Помочни!J:K,2,0)</f>
        <v>#N/A</v>
      </c>
      <c r="X349" s="88" t="s">
        <v>350</v>
      </c>
      <c r="Y349" s="88" t="s">
        <v>351</v>
      </c>
      <c r="Z349" s="88"/>
      <c r="AA349" s="91"/>
    </row>
    <row r="350" spans="1:27">
      <c r="A350" s="82">
        <v>44501</v>
      </c>
      <c r="B350" s="84" t="str">
        <f t="shared" si="29"/>
        <v>КС-7 Сивакинская</v>
      </c>
      <c r="C350" s="84" t="s">
        <v>117</v>
      </c>
      <c r="D350" s="83" t="s">
        <v>117</v>
      </c>
      <c r="E350" s="83" t="str">
        <f t="shared" si="30"/>
        <v>велесстрой-монтаж</v>
      </c>
      <c r="F350" s="89" t="s">
        <v>17</v>
      </c>
      <c r="G350" s="84" t="s">
        <v>270</v>
      </c>
      <c r="H350" s="84"/>
      <c r="I350" s="7"/>
      <c r="J350" s="7" t="s">
        <v>187</v>
      </c>
      <c r="K350" s="85"/>
      <c r="L350" s="86">
        <v>22</v>
      </c>
      <c r="M350" s="122">
        <v>17821.980000000003</v>
      </c>
      <c r="N350" s="88" t="s">
        <v>325</v>
      </c>
      <c r="O350" s="88" t="str">
        <f>VLOOKUP(доп_часы[[#This Row],[классификатор]],Помочни!H:I,2,0)</f>
        <v>АХО</v>
      </c>
      <c r="P350" s="125">
        <f t="shared" si="31"/>
        <v>4.5725111520429373E-5</v>
      </c>
      <c r="Q350" s="126">
        <f t="shared" si="32"/>
        <v>3.1336944441378015E-5</v>
      </c>
      <c r="R350" s="127">
        <f t="shared" si="33"/>
        <v>3.0030480938152224E-5</v>
      </c>
      <c r="S350" s="143" t="s">
        <v>368</v>
      </c>
      <c r="T350" s="143" t="s">
        <v>368</v>
      </c>
      <c r="U350" s="89"/>
      <c r="V350" s="89" t="str">
        <f>IF(
    доп_часы[[#This Row],[опимс укр]]="",
    IF(
        IFERROR(
            MATCH(SUBSTITUTE(доп_часы[[#This Row],[классификатор]],",","."),классификатор,0),
            0
        ),
        LOWER(TRIM(доп_часы[[#This Row],[проект]])) &amp; "_" &amp; "9999",
        LOWER(TRIM(доп_часы[[#This Row],[проект]])) &amp; "_" &amp; "9998"
    ),
    LOWER(TRIM(доп_часы[[#This Row],[проект]])) &amp; "_" &amp; LOWER(TRIM(доп_часы[[#This Row],[опимс укр]]))
)</f>
        <v>кс-7 сивакинская_9998</v>
      </c>
      <c r="W350" s="98" t="e">
        <f>VLOOKUP(доп_часы[[#This Row],[опимс укр]],Помочни!J:K,2,0)</f>
        <v>#N/A</v>
      </c>
      <c r="X350" s="88" t="s">
        <v>350</v>
      </c>
      <c r="Y350" s="88" t="s">
        <v>351</v>
      </c>
      <c r="Z350" s="88"/>
      <c r="AA350" s="91"/>
    </row>
    <row r="351" spans="1:27">
      <c r="A351" s="82">
        <v>44501</v>
      </c>
      <c r="B351" s="84" t="str">
        <f t="shared" si="29"/>
        <v>КС-7 Сивакинская</v>
      </c>
      <c r="C351" s="84" t="s">
        <v>117</v>
      </c>
      <c r="D351" s="83" t="s">
        <v>117</v>
      </c>
      <c r="E351" s="83" t="str">
        <f t="shared" si="30"/>
        <v>велесстрой-монтаж</v>
      </c>
      <c r="F351" s="89" t="s">
        <v>17</v>
      </c>
      <c r="G351" s="84" t="s">
        <v>271</v>
      </c>
      <c r="H351" s="84"/>
      <c r="I351" s="7"/>
      <c r="J351" s="7" t="s">
        <v>199</v>
      </c>
      <c r="K351" s="85"/>
      <c r="L351" s="86">
        <v>18</v>
      </c>
      <c r="M351" s="122">
        <v>10875.42</v>
      </c>
      <c r="N351" s="88" t="s">
        <v>325</v>
      </c>
      <c r="O351" s="88" t="str">
        <f>VLOOKUP(доп_часы[[#This Row],[классификатор]],Помочни!H:I,2,0)</f>
        <v>АХО</v>
      </c>
      <c r="P351" s="125">
        <f t="shared" si="31"/>
        <v>3.7411454880351307E-5</v>
      </c>
      <c r="Q351" s="126">
        <f t="shared" si="32"/>
        <v>2.5639318179309285E-5</v>
      </c>
      <c r="R351" s="127">
        <f t="shared" si="33"/>
        <v>2.4570393494851818E-5</v>
      </c>
      <c r="S351" s="143" t="s">
        <v>368</v>
      </c>
      <c r="T351" s="143" t="s">
        <v>368</v>
      </c>
      <c r="U351" s="89"/>
      <c r="V351" s="89" t="str">
        <f>IF(
    доп_часы[[#This Row],[опимс укр]]="",
    IF(
        IFERROR(
            MATCH(SUBSTITUTE(доп_часы[[#This Row],[классификатор]],",","."),классификатор,0),
            0
        ),
        LOWER(TRIM(доп_часы[[#This Row],[проект]])) &amp; "_" &amp; "9999",
        LOWER(TRIM(доп_часы[[#This Row],[проект]])) &amp; "_" &amp; "9998"
    ),
    LOWER(TRIM(доп_часы[[#This Row],[проект]])) &amp; "_" &amp; LOWER(TRIM(доп_часы[[#This Row],[опимс укр]]))
)</f>
        <v>кс-7 сивакинская_9998</v>
      </c>
      <c r="W351" s="98" t="e">
        <f>VLOOKUP(доп_часы[[#This Row],[опимс укр]],Помочни!J:K,2,0)</f>
        <v>#N/A</v>
      </c>
      <c r="X351" s="88" t="s">
        <v>350</v>
      </c>
      <c r="Y351" s="88" t="s">
        <v>351</v>
      </c>
      <c r="Z351" s="88"/>
      <c r="AA351" s="91"/>
    </row>
    <row r="352" spans="1:27" ht="13.5" customHeight="1">
      <c r="A352" s="82">
        <v>44501</v>
      </c>
      <c r="B352" s="84" t="str">
        <f t="shared" si="29"/>
        <v>КС-7 Сивакинская</v>
      </c>
      <c r="C352" s="84" t="s">
        <v>117</v>
      </c>
      <c r="D352" s="83" t="s">
        <v>117</v>
      </c>
      <c r="E352" s="83" t="str">
        <f t="shared" si="30"/>
        <v>велесстрой-монтаж</v>
      </c>
      <c r="F352" s="89" t="s">
        <v>17</v>
      </c>
      <c r="G352" s="84" t="s">
        <v>272</v>
      </c>
      <c r="H352" s="84"/>
      <c r="I352" s="7"/>
      <c r="J352" s="7" t="s">
        <v>199</v>
      </c>
      <c r="K352" s="85"/>
      <c r="L352" s="86">
        <v>30</v>
      </c>
      <c r="M352" s="122">
        <v>18125.7</v>
      </c>
      <c r="N352" s="88" t="s">
        <v>325</v>
      </c>
      <c r="O352" s="88" t="str">
        <f>VLOOKUP(доп_часы[[#This Row],[классификатор]],Помочни!H:I,2,0)</f>
        <v>АХО</v>
      </c>
      <c r="P352" s="125">
        <f t="shared" si="31"/>
        <v>6.2352424800585511E-5</v>
      </c>
      <c r="Q352" s="126">
        <f t="shared" si="32"/>
        <v>4.2732196965515475E-5</v>
      </c>
      <c r="R352" s="127">
        <f t="shared" si="33"/>
        <v>4.0950655824753031E-5</v>
      </c>
      <c r="S352" s="143" t="s">
        <v>368</v>
      </c>
      <c r="T352" s="143" t="s">
        <v>368</v>
      </c>
      <c r="U352" s="89"/>
      <c r="V352" s="89" t="str">
        <f>IF(
    доп_часы[[#This Row],[опимс укр]]="",
    IF(
        IFERROR(
            MATCH(SUBSTITUTE(доп_часы[[#This Row],[классификатор]],",","."),классификатор,0),
            0
        ),
        LOWER(TRIM(доп_часы[[#This Row],[проект]])) &amp; "_" &amp; "9999",
        LOWER(TRIM(доп_часы[[#This Row],[проект]])) &amp; "_" &amp; "9998"
    ),
    LOWER(TRIM(доп_часы[[#This Row],[проект]])) &amp; "_" &amp; LOWER(TRIM(доп_часы[[#This Row],[опимс укр]]))
)</f>
        <v>кс-7 сивакинская_9998</v>
      </c>
      <c r="W352" s="98" t="e">
        <f>VLOOKUP(доп_часы[[#This Row],[опимс укр]],Помочни!J:K,2,0)</f>
        <v>#N/A</v>
      </c>
      <c r="X352" s="88" t="s">
        <v>350</v>
      </c>
      <c r="Y352" s="88" t="s">
        <v>351</v>
      </c>
      <c r="Z352" s="88"/>
      <c r="AA352" s="91"/>
    </row>
    <row r="353" spans="1:27">
      <c r="A353" s="82">
        <v>44501</v>
      </c>
      <c r="B353" s="84" t="str">
        <f t="shared" si="29"/>
        <v>КС-7 Сивакинская</v>
      </c>
      <c r="C353" s="84" t="s">
        <v>117</v>
      </c>
      <c r="D353" s="83" t="s">
        <v>117</v>
      </c>
      <c r="E353" s="83" t="str">
        <f t="shared" si="30"/>
        <v>велесстрой-монтаж</v>
      </c>
      <c r="F353" s="89" t="s">
        <v>17</v>
      </c>
      <c r="G353" s="84" t="s">
        <v>273</v>
      </c>
      <c r="H353" s="84"/>
      <c r="I353" s="7"/>
      <c r="J353" s="7" t="s">
        <v>187</v>
      </c>
      <c r="K353" s="85"/>
      <c r="L353" s="86">
        <v>127</v>
      </c>
      <c r="M353" s="122">
        <v>102881.43000000001</v>
      </c>
      <c r="N353" s="88" t="s">
        <v>325</v>
      </c>
      <c r="O353" s="88" t="str">
        <f>VLOOKUP(доп_часы[[#This Row],[классификатор]],Помочни!H:I,2,0)</f>
        <v>АХО</v>
      </c>
      <c r="P353" s="125">
        <f t="shared" si="31"/>
        <v>2.6395859832247865E-4</v>
      </c>
      <c r="Q353" s="126">
        <f t="shared" si="32"/>
        <v>1.8089963382068218E-4</v>
      </c>
      <c r="R353" s="127">
        <f t="shared" si="33"/>
        <v>1.7335777632478783E-4</v>
      </c>
      <c r="S353" s="143" t="s">
        <v>368</v>
      </c>
      <c r="T353" s="143" t="s">
        <v>368</v>
      </c>
      <c r="U353" s="89"/>
      <c r="V353" s="89" t="str">
        <f>IF(
    доп_часы[[#This Row],[опимс укр]]="",
    IF(
        IFERROR(
            MATCH(SUBSTITUTE(доп_часы[[#This Row],[классификатор]],",","."),классификатор,0),
            0
        ),
        LOWER(TRIM(доп_часы[[#This Row],[проект]])) &amp; "_" &amp; "9999",
        LOWER(TRIM(доп_часы[[#This Row],[проект]])) &amp; "_" &amp; "9998"
    ),
    LOWER(TRIM(доп_часы[[#This Row],[проект]])) &amp; "_" &amp; LOWER(TRIM(доп_часы[[#This Row],[опимс укр]]))
)</f>
        <v>кс-7 сивакинская_9998</v>
      </c>
      <c r="W353" s="98" t="e">
        <f>VLOOKUP(доп_часы[[#This Row],[опимс укр]],Помочни!J:K,2,0)</f>
        <v>#N/A</v>
      </c>
      <c r="X353" s="88" t="s">
        <v>350</v>
      </c>
      <c r="Y353" s="88" t="s">
        <v>351</v>
      </c>
      <c r="Z353" s="88"/>
      <c r="AA353" s="91"/>
    </row>
    <row r="354" spans="1:27">
      <c r="A354" s="82">
        <v>44501</v>
      </c>
      <c r="B354" s="84" t="str">
        <f t="shared" si="29"/>
        <v>КС-7 Сивакинская</v>
      </c>
      <c r="C354" s="84" t="s">
        <v>117</v>
      </c>
      <c r="D354" s="83" t="s">
        <v>117</v>
      </c>
      <c r="E354" s="83" t="str">
        <f t="shared" si="30"/>
        <v>велесстрой-монтаж</v>
      </c>
      <c r="F354" s="89" t="s">
        <v>17</v>
      </c>
      <c r="G354" s="84" t="s">
        <v>274</v>
      </c>
      <c r="H354" s="84"/>
      <c r="I354" s="7"/>
      <c r="J354" s="7" t="s">
        <v>187</v>
      </c>
      <c r="K354" s="85"/>
      <c r="L354" s="86">
        <v>20</v>
      </c>
      <c r="M354" s="122">
        <v>16201.800000000001</v>
      </c>
      <c r="N354" s="88" t="s">
        <v>325</v>
      </c>
      <c r="O354" s="88" t="str">
        <f>VLOOKUP(доп_часы[[#This Row],[классификатор]],Помочни!H:I,2,0)</f>
        <v>АХО</v>
      </c>
      <c r="P354" s="125">
        <f t="shared" si="31"/>
        <v>4.1568283200390336E-5</v>
      </c>
      <c r="Q354" s="126">
        <f t="shared" si="32"/>
        <v>2.848813131034365E-5</v>
      </c>
      <c r="R354" s="127">
        <f t="shared" si="33"/>
        <v>2.7300437216502023E-5</v>
      </c>
      <c r="S354" s="143" t="s">
        <v>368</v>
      </c>
      <c r="T354" s="143" t="s">
        <v>368</v>
      </c>
      <c r="U354" s="89"/>
      <c r="V354" s="89" t="str">
        <f>IF(
    доп_часы[[#This Row],[опимс укр]]="",
    IF(
        IFERROR(
            MATCH(SUBSTITUTE(доп_часы[[#This Row],[классификатор]],",","."),классификатор,0),
            0
        ),
        LOWER(TRIM(доп_часы[[#This Row],[проект]])) &amp; "_" &amp; "9999",
        LOWER(TRIM(доп_часы[[#This Row],[проект]])) &amp; "_" &amp; "9998"
    ),
    LOWER(TRIM(доп_часы[[#This Row],[проект]])) &amp; "_" &amp; LOWER(TRIM(доп_часы[[#This Row],[опимс укр]]))
)</f>
        <v>кс-7 сивакинская_9998</v>
      </c>
      <c r="W354" s="98" t="e">
        <f>VLOOKUP(доп_часы[[#This Row],[опимс укр]],Помочни!J:K,2,0)</f>
        <v>#N/A</v>
      </c>
      <c r="X354" s="88" t="s">
        <v>350</v>
      </c>
      <c r="Y354" s="88" t="s">
        <v>351</v>
      </c>
      <c r="Z354" s="88"/>
      <c r="AA354" s="91"/>
    </row>
    <row r="355" spans="1:27">
      <c r="A355" s="82">
        <v>44501</v>
      </c>
      <c r="B355" s="84" t="str">
        <f t="shared" si="29"/>
        <v>КС-7 Сивакинская</v>
      </c>
      <c r="C355" s="84" t="s">
        <v>117</v>
      </c>
      <c r="D355" s="83" t="s">
        <v>117</v>
      </c>
      <c r="E355" s="83" t="str">
        <f t="shared" si="30"/>
        <v>велесстрой-монтаж</v>
      </c>
      <c r="F355" s="89" t="s">
        <v>17</v>
      </c>
      <c r="G355" s="84" t="s">
        <v>275</v>
      </c>
      <c r="H355" s="84"/>
      <c r="I355" s="7"/>
      <c r="J355" s="7" t="s">
        <v>187</v>
      </c>
      <c r="K355" s="85"/>
      <c r="L355" s="86">
        <v>64</v>
      </c>
      <c r="M355" s="122">
        <v>51845.760000000002</v>
      </c>
      <c r="N355" s="88" t="s">
        <v>325</v>
      </c>
      <c r="O355" s="88" t="str">
        <f>VLOOKUP(доп_часы[[#This Row],[классификатор]],Помочни!H:I,2,0)</f>
        <v>АХО</v>
      </c>
      <c r="P355" s="125">
        <f t="shared" si="31"/>
        <v>1.3301850624124908E-4</v>
      </c>
      <c r="Q355" s="126">
        <f t="shared" si="32"/>
        <v>9.116202019309968E-5</v>
      </c>
      <c r="R355" s="127">
        <f t="shared" si="33"/>
        <v>8.736139909280647E-5</v>
      </c>
      <c r="S355" s="143" t="s">
        <v>368</v>
      </c>
      <c r="T355" s="143" t="s">
        <v>368</v>
      </c>
      <c r="U355" s="89"/>
      <c r="V355" s="89" t="str">
        <f>IF(
    доп_часы[[#This Row],[опимс укр]]="",
    IF(
        IFERROR(
            MATCH(SUBSTITUTE(доп_часы[[#This Row],[классификатор]],",","."),классификатор,0),
            0
        ),
        LOWER(TRIM(доп_часы[[#This Row],[проект]])) &amp; "_" &amp; "9999",
        LOWER(TRIM(доп_часы[[#This Row],[проект]])) &amp; "_" &amp; "9998"
    ),
    LOWER(TRIM(доп_часы[[#This Row],[проект]])) &amp; "_" &amp; LOWER(TRIM(доп_часы[[#This Row],[опимс укр]]))
)</f>
        <v>кс-7 сивакинская_9998</v>
      </c>
      <c r="W355" s="98" t="e">
        <f>VLOOKUP(доп_часы[[#This Row],[опимс укр]],Помочни!J:K,2,0)</f>
        <v>#N/A</v>
      </c>
      <c r="X355" s="88" t="s">
        <v>350</v>
      </c>
      <c r="Y355" s="88" t="s">
        <v>351</v>
      </c>
      <c r="Z355" s="88"/>
      <c r="AA355" s="91"/>
    </row>
    <row r="356" spans="1:27">
      <c r="A356" s="82">
        <v>44501</v>
      </c>
      <c r="B356" s="84" t="str">
        <f t="shared" si="29"/>
        <v>КС-7 Сивакинская</v>
      </c>
      <c r="C356" s="84" t="s">
        <v>117</v>
      </c>
      <c r="D356" s="83" t="s">
        <v>117</v>
      </c>
      <c r="E356" s="83" t="str">
        <f t="shared" si="30"/>
        <v>велесстрой-монтаж</v>
      </c>
      <c r="F356" s="89" t="s">
        <v>17</v>
      </c>
      <c r="G356" s="84" t="s">
        <v>276</v>
      </c>
      <c r="H356" s="84"/>
      <c r="I356" s="7"/>
      <c r="J356" s="7" t="s">
        <v>187</v>
      </c>
      <c r="K356" s="85"/>
      <c r="L356" s="86">
        <v>44</v>
      </c>
      <c r="M356" s="122">
        <v>35643.960000000006</v>
      </c>
      <c r="N356" s="88" t="s">
        <v>325</v>
      </c>
      <c r="O356" s="88" t="str">
        <f>VLOOKUP(доп_часы[[#This Row],[классификатор]],Помочни!H:I,2,0)</f>
        <v>АХО</v>
      </c>
      <c r="P356" s="125">
        <f t="shared" si="31"/>
        <v>9.1450223040858745E-5</v>
      </c>
      <c r="Q356" s="126">
        <f t="shared" si="32"/>
        <v>6.267388888275603E-5</v>
      </c>
      <c r="R356" s="127">
        <f t="shared" si="33"/>
        <v>6.0060961876304447E-5</v>
      </c>
      <c r="S356" s="143" t="s">
        <v>368</v>
      </c>
      <c r="T356" s="143" t="s">
        <v>368</v>
      </c>
      <c r="U356" s="89"/>
      <c r="V356" s="89" t="str">
        <f>IF(
    доп_часы[[#This Row],[опимс укр]]="",
    IF(
        IFERROR(
            MATCH(SUBSTITUTE(доп_часы[[#This Row],[классификатор]],",","."),классификатор,0),
            0
        ),
        LOWER(TRIM(доп_часы[[#This Row],[проект]])) &amp; "_" &amp; "9999",
        LOWER(TRIM(доп_часы[[#This Row],[проект]])) &amp; "_" &amp; "9998"
    ),
    LOWER(TRIM(доп_часы[[#This Row],[проект]])) &amp; "_" &amp; LOWER(TRIM(доп_часы[[#This Row],[опимс укр]]))
)</f>
        <v>кс-7 сивакинская_9998</v>
      </c>
      <c r="W356" s="98" t="e">
        <f>VLOOKUP(доп_часы[[#This Row],[опимс укр]],Помочни!J:K,2,0)</f>
        <v>#N/A</v>
      </c>
      <c r="X356" s="88" t="s">
        <v>350</v>
      </c>
      <c r="Y356" s="88" t="s">
        <v>351</v>
      </c>
      <c r="Z356" s="88"/>
      <c r="AA356" s="91"/>
    </row>
    <row r="357" spans="1:27">
      <c r="A357" s="82">
        <v>44501</v>
      </c>
      <c r="B357" s="84" t="str">
        <f t="shared" si="29"/>
        <v>КС-7 Сивакинская</v>
      </c>
      <c r="C357" s="84" t="s">
        <v>117</v>
      </c>
      <c r="D357" s="83" t="s">
        <v>117</v>
      </c>
      <c r="E357" s="83" t="str">
        <f t="shared" si="30"/>
        <v>велесстрой-монтаж</v>
      </c>
      <c r="F357" s="89" t="s">
        <v>17</v>
      </c>
      <c r="G357" s="84" t="s">
        <v>277</v>
      </c>
      <c r="H357" s="84"/>
      <c r="I357" s="7"/>
      <c r="J357" s="7" t="s">
        <v>187</v>
      </c>
      <c r="K357" s="85"/>
      <c r="L357" s="86">
        <v>130</v>
      </c>
      <c r="M357" s="122">
        <v>105311.7</v>
      </c>
      <c r="N357" s="88" t="s">
        <v>325</v>
      </c>
      <c r="O357" s="88" t="str">
        <f>VLOOKUP(доп_часы[[#This Row],[классификатор]],Помочни!H:I,2,0)</f>
        <v>АХО</v>
      </c>
      <c r="P357" s="125">
        <f t="shared" si="31"/>
        <v>2.7019384080253719E-4</v>
      </c>
      <c r="Q357" s="126">
        <f t="shared" si="32"/>
        <v>1.8517285351723372E-4</v>
      </c>
      <c r="R357" s="127">
        <f t="shared" si="33"/>
        <v>1.7745284190726315E-4</v>
      </c>
      <c r="S357" s="143" t="s">
        <v>368</v>
      </c>
      <c r="T357" s="143" t="s">
        <v>368</v>
      </c>
      <c r="U357" s="89"/>
      <c r="V357" s="89" t="str">
        <f>IF(
    доп_часы[[#This Row],[опимс укр]]="",
    IF(
        IFERROR(
            MATCH(SUBSTITUTE(доп_часы[[#This Row],[классификатор]],",","."),классификатор,0),
            0
        ),
        LOWER(TRIM(доп_часы[[#This Row],[проект]])) &amp; "_" &amp; "9999",
        LOWER(TRIM(доп_часы[[#This Row],[проект]])) &amp; "_" &amp; "9998"
    ),
    LOWER(TRIM(доп_часы[[#This Row],[проект]])) &amp; "_" &amp; LOWER(TRIM(доп_часы[[#This Row],[опимс укр]]))
)</f>
        <v>кс-7 сивакинская_9998</v>
      </c>
      <c r="W357" s="98" t="e">
        <f>VLOOKUP(доп_часы[[#This Row],[опимс укр]],Помочни!J:K,2,0)</f>
        <v>#N/A</v>
      </c>
      <c r="X357" s="88" t="s">
        <v>350</v>
      </c>
      <c r="Y357" s="88" t="s">
        <v>351</v>
      </c>
      <c r="Z357" s="88"/>
      <c r="AA357" s="91"/>
    </row>
    <row r="358" spans="1:27">
      <c r="A358" s="82">
        <v>44501</v>
      </c>
      <c r="B358" s="84" t="str">
        <f t="shared" si="29"/>
        <v>КС-7 Сивакинская</v>
      </c>
      <c r="C358" s="84" t="s">
        <v>117</v>
      </c>
      <c r="D358" s="83" t="s">
        <v>117</v>
      </c>
      <c r="E358" s="83" t="str">
        <f t="shared" si="30"/>
        <v>велесстрой-монтаж</v>
      </c>
      <c r="F358" s="89" t="s">
        <v>17</v>
      </c>
      <c r="G358" s="84" t="s">
        <v>278</v>
      </c>
      <c r="H358" s="84"/>
      <c r="I358" s="7"/>
      <c r="J358" s="7" t="s">
        <v>281</v>
      </c>
      <c r="K358" s="85"/>
      <c r="L358" s="86">
        <v>72</v>
      </c>
      <c r="M358" s="122">
        <v>53932.32</v>
      </c>
      <c r="N358" s="88" t="s">
        <v>325</v>
      </c>
      <c r="O358" s="88" t="str">
        <f>VLOOKUP(доп_часы[[#This Row],[классификатор]],Помочни!H:I,2,0)</f>
        <v>АХО</v>
      </c>
      <c r="P358" s="125">
        <f t="shared" si="31"/>
        <v>1.4964581952140523E-4</v>
      </c>
      <c r="Q358" s="126">
        <f t="shared" si="32"/>
        <v>1.0255727271723714E-4</v>
      </c>
      <c r="R358" s="127">
        <f t="shared" si="33"/>
        <v>9.8281573979407274E-5</v>
      </c>
      <c r="S358" s="143" t="s">
        <v>368</v>
      </c>
      <c r="T358" s="143" t="s">
        <v>368</v>
      </c>
      <c r="U358" s="89"/>
      <c r="V358" s="89" t="str">
        <f>IF(
    доп_часы[[#This Row],[опимс укр]]="",
    IF(
        IFERROR(
            MATCH(SUBSTITUTE(доп_часы[[#This Row],[классификатор]],",","."),классификатор,0),
            0
        ),
        LOWER(TRIM(доп_часы[[#This Row],[проект]])) &amp; "_" &amp; "9999",
        LOWER(TRIM(доп_часы[[#This Row],[проект]])) &amp; "_" &amp; "9998"
    ),
    LOWER(TRIM(доп_часы[[#This Row],[проект]])) &amp; "_" &amp; LOWER(TRIM(доп_часы[[#This Row],[опимс укр]]))
)</f>
        <v>кс-7 сивакинская_9998</v>
      </c>
      <c r="W358" s="98" t="e">
        <f>VLOOKUP(доп_часы[[#This Row],[опимс укр]],Помочни!J:K,2,0)</f>
        <v>#N/A</v>
      </c>
      <c r="X358" s="88" t="s">
        <v>350</v>
      </c>
      <c r="Y358" s="88" t="s">
        <v>351</v>
      </c>
      <c r="Z358" s="88"/>
      <c r="AA358" s="91"/>
    </row>
    <row r="359" spans="1:27">
      <c r="A359" s="82">
        <v>44501</v>
      </c>
      <c r="B359" s="84" t="str">
        <f t="shared" si="29"/>
        <v>КС-7 Сивакинская</v>
      </c>
      <c r="C359" s="84" t="s">
        <v>117</v>
      </c>
      <c r="D359" s="83" t="s">
        <v>117</v>
      </c>
      <c r="E359" s="83" t="str">
        <f t="shared" si="30"/>
        <v>велесстрой-монтаж</v>
      </c>
      <c r="F359" s="89" t="s">
        <v>17</v>
      </c>
      <c r="G359" s="84" t="s">
        <v>279</v>
      </c>
      <c r="H359" s="84"/>
      <c r="I359" s="7"/>
      <c r="J359" s="7" t="s">
        <v>199</v>
      </c>
      <c r="K359" s="85"/>
      <c r="L359" s="86">
        <v>20</v>
      </c>
      <c r="M359" s="122">
        <v>12083.8</v>
      </c>
      <c r="N359" s="88" t="s">
        <v>325</v>
      </c>
      <c r="O359" s="88" t="str">
        <f>VLOOKUP(доп_часы[[#This Row],[классификатор]],Помочни!H:I,2,0)</f>
        <v>АХО</v>
      </c>
      <c r="P359" s="125">
        <f t="shared" si="31"/>
        <v>4.1568283200390336E-5</v>
      </c>
      <c r="Q359" s="126">
        <f t="shared" si="32"/>
        <v>2.848813131034365E-5</v>
      </c>
      <c r="R359" s="127">
        <f t="shared" si="33"/>
        <v>2.7300437216502023E-5</v>
      </c>
      <c r="S359" s="143" t="s">
        <v>368</v>
      </c>
      <c r="T359" s="143" t="s">
        <v>368</v>
      </c>
      <c r="U359" s="89"/>
      <c r="V359" s="89" t="str">
        <f>IF(
    доп_часы[[#This Row],[опимс укр]]="",
    IF(
        IFERROR(
            MATCH(SUBSTITUTE(доп_часы[[#This Row],[классификатор]],",","."),классификатор,0),
            0
        ),
        LOWER(TRIM(доп_часы[[#This Row],[проект]])) &amp; "_" &amp; "9999",
        LOWER(TRIM(доп_часы[[#This Row],[проект]])) &amp; "_" &amp; "9998"
    ),
    LOWER(TRIM(доп_часы[[#This Row],[проект]])) &amp; "_" &amp; LOWER(TRIM(доп_часы[[#This Row],[опимс укр]]))
)</f>
        <v>кс-7 сивакинская_9998</v>
      </c>
      <c r="W359" s="98" t="e">
        <f>VLOOKUP(доп_часы[[#This Row],[опимс укр]],Помочни!J:K,2,0)</f>
        <v>#N/A</v>
      </c>
      <c r="X359" s="88" t="s">
        <v>350</v>
      </c>
      <c r="Y359" s="88" t="s">
        <v>351</v>
      </c>
      <c r="Z359" s="88"/>
      <c r="AA359" s="91"/>
    </row>
    <row r="360" spans="1:27">
      <c r="A360" s="82">
        <v>44501</v>
      </c>
      <c r="B360" s="84" t="str">
        <f t="shared" si="29"/>
        <v>КС-7 Сивакинская</v>
      </c>
      <c r="C360" s="84" t="s">
        <v>117</v>
      </c>
      <c r="D360" s="83" t="s">
        <v>117</v>
      </c>
      <c r="E360" s="83" t="str">
        <f t="shared" si="30"/>
        <v>велесстрой-монтаж</v>
      </c>
      <c r="F360" s="89" t="s">
        <v>17</v>
      </c>
      <c r="G360" s="84" t="s">
        <v>280</v>
      </c>
      <c r="H360" s="84"/>
      <c r="I360" s="7"/>
      <c r="J360" s="7" t="s">
        <v>187</v>
      </c>
      <c r="K360" s="85"/>
      <c r="L360" s="86">
        <v>10</v>
      </c>
      <c r="M360" s="122">
        <v>8100.9000000000005</v>
      </c>
      <c r="N360" s="88" t="s">
        <v>325</v>
      </c>
      <c r="O360" s="88" t="str">
        <f>VLOOKUP(доп_часы[[#This Row],[классификатор]],Помочни!H:I,2,0)</f>
        <v>АХО</v>
      </c>
      <c r="P360" s="125">
        <f t="shared" si="31"/>
        <v>2.0784141600195168E-5</v>
      </c>
      <c r="Q360" s="126">
        <f t="shared" si="32"/>
        <v>1.4244065655171825E-5</v>
      </c>
      <c r="R360" s="127">
        <f t="shared" si="33"/>
        <v>1.3650218608251011E-5</v>
      </c>
      <c r="S360" s="143" t="s">
        <v>368</v>
      </c>
      <c r="T360" s="143" t="s">
        <v>368</v>
      </c>
      <c r="U360" s="89"/>
      <c r="V360" s="89" t="str">
        <f>IF(
    доп_часы[[#This Row],[опимс укр]]="",
    IF(
        IFERROR(
            MATCH(SUBSTITUTE(доп_часы[[#This Row],[классификатор]],",","."),классификатор,0),
            0
        ),
        LOWER(TRIM(доп_часы[[#This Row],[проект]])) &amp; "_" &amp; "9999",
        LOWER(TRIM(доп_часы[[#This Row],[проект]])) &amp; "_" &amp; "9998"
    ),
    LOWER(TRIM(доп_часы[[#This Row],[проект]])) &amp; "_" &amp; LOWER(TRIM(доп_часы[[#This Row],[опимс укр]]))
)</f>
        <v>кс-7 сивакинская_9998</v>
      </c>
      <c r="W360" s="98" t="e">
        <f>VLOOKUP(доп_часы[[#This Row],[опимс укр]],Помочни!J:K,2,0)</f>
        <v>#N/A</v>
      </c>
      <c r="X360" s="88" t="s">
        <v>350</v>
      </c>
      <c r="Y360" s="88" t="s">
        <v>351</v>
      </c>
      <c r="Z360" s="88"/>
      <c r="AA360" s="91"/>
    </row>
    <row r="361" spans="1:27">
      <c r="A361" s="82">
        <v>44501</v>
      </c>
      <c r="B361" s="84" t="str">
        <f t="shared" si="29"/>
        <v>КС-7 Сивакинская</v>
      </c>
      <c r="C361" s="84" t="s">
        <v>117</v>
      </c>
      <c r="D361" s="83" t="s">
        <v>117</v>
      </c>
      <c r="E361" s="83" t="str">
        <f t="shared" si="30"/>
        <v>велесстрой-монтаж</v>
      </c>
      <c r="F361" s="89" t="s">
        <v>18</v>
      </c>
      <c r="G361" s="84" t="s">
        <v>257</v>
      </c>
      <c r="H361" s="84"/>
      <c r="I361" s="7"/>
      <c r="J361" s="7" t="s">
        <v>187</v>
      </c>
      <c r="K361" s="85"/>
      <c r="L361" s="86">
        <v>390</v>
      </c>
      <c r="M361" s="122">
        <v>315935.10000000003</v>
      </c>
      <c r="N361" s="88" t="s">
        <v>325</v>
      </c>
      <c r="O361" s="88" t="str">
        <f>VLOOKUP(доп_часы[[#This Row],[классификатор]],Помочни!H:I,2,0)</f>
        <v>Энергетики</v>
      </c>
      <c r="P361" s="125">
        <f t="shared" si="31"/>
        <v>8.1058152240761163E-4</v>
      </c>
      <c r="Q361" s="126">
        <f t="shared" si="32"/>
        <v>5.5551856055170116E-4</v>
      </c>
      <c r="R361" s="127">
        <f t="shared" si="33"/>
        <v>5.3235852572178948E-4</v>
      </c>
      <c r="S361" s="143" t="s">
        <v>372</v>
      </c>
      <c r="T361" s="143" t="s">
        <v>372</v>
      </c>
      <c r="U361" s="89"/>
      <c r="V361" s="89" t="str">
        <f>IF(
    доп_часы[[#This Row],[опимс укр]]="",
    IF(
        IFERROR(
            MATCH(SUBSTITUTE(доп_часы[[#This Row],[классификатор]],",","."),классификатор,0),
            0
        ),
        LOWER(TRIM(доп_часы[[#This Row],[проект]])) &amp; "_" &amp; "9999",
        LOWER(TRIM(доп_часы[[#This Row],[проект]])) &amp; "_" &amp; "9998"
    ),
    LOWER(TRIM(доп_часы[[#This Row],[проект]])) &amp; "_" &amp; LOWER(TRIM(доп_часы[[#This Row],[опимс укр]]))
)</f>
        <v>кс-7 сивакинская_9998</v>
      </c>
      <c r="W361" s="98" t="e">
        <f>VLOOKUP(доп_часы[[#This Row],[опимс укр]],Помочни!J:K,2,0)</f>
        <v>#N/A</v>
      </c>
      <c r="X361" s="88" t="s">
        <v>350</v>
      </c>
      <c r="Y361" s="88" t="s">
        <v>351</v>
      </c>
      <c r="Z361" s="88"/>
      <c r="AA361" s="91"/>
    </row>
    <row r="362" spans="1:27">
      <c r="A362" s="82">
        <v>44501</v>
      </c>
      <c r="B362" s="84" t="str">
        <f t="shared" si="29"/>
        <v>КС-7 Сивакинская</v>
      </c>
      <c r="C362" s="84" t="s">
        <v>117</v>
      </c>
      <c r="D362" s="83" t="s">
        <v>117</v>
      </c>
      <c r="E362" s="83" t="str">
        <f t="shared" si="30"/>
        <v>велесстрой-монтаж</v>
      </c>
      <c r="F362" s="89" t="s">
        <v>17</v>
      </c>
      <c r="G362" s="84" t="s">
        <v>283</v>
      </c>
      <c r="H362" s="84"/>
      <c r="I362" s="7"/>
      <c r="J362" s="7" t="s">
        <v>187</v>
      </c>
      <c r="K362" s="85"/>
      <c r="L362" s="86">
        <v>81</v>
      </c>
      <c r="M362" s="122">
        <v>65617.290000000008</v>
      </c>
      <c r="N362" s="88" t="s">
        <v>325</v>
      </c>
      <c r="O362" s="88" t="str">
        <f>VLOOKUP(доп_часы[[#This Row],[классификатор]],Помочни!H:I,2,0)</f>
        <v>АХО</v>
      </c>
      <c r="P362" s="125">
        <f t="shared" si="31"/>
        <v>1.6835154696158086E-4</v>
      </c>
      <c r="Q362" s="126">
        <f t="shared" si="32"/>
        <v>1.1537693180689178E-4</v>
      </c>
      <c r="R362" s="127">
        <f t="shared" si="33"/>
        <v>1.105667707268332E-4</v>
      </c>
      <c r="S362" s="143" t="s">
        <v>368</v>
      </c>
      <c r="T362" s="143" t="s">
        <v>368</v>
      </c>
      <c r="U362" s="89"/>
      <c r="V362" s="89" t="str">
        <f>IF(
    доп_часы[[#This Row],[опимс укр]]="",
    IF(
        IFERROR(
            MATCH(SUBSTITUTE(доп_часы[[#This Row],[классификатор]],",","."),классификатор,0),
            0
        ),
        LOWER(TRIM(доп_часы[[#This Row],[проект]])) &amp; "_" &amp; "9999",
        LOWER(TRIM(доп_часы[[#This Row],[проект]])) &amp; "_" &amp; "9998"
    ),
    LOWER(TRIM(доп_часы[[#This Row],[проект]])) &amp; "_" &amp; LOWER(TRIM(доп_часы[[#This Row],[опимс укр]]))
)</f>
        <v>кс-7 сивакинская_9998</v>
      </c>
      <c r="W362" s="98" t="e">
        <f>VLOOKUP(доп_часы[[#This Row],[опимс укр]],Помочни!J:K,2,0)</f>
        <v>#N/A</v>
      </c>
      <c r="X362" s="88" t="s">
        <v>350</v>
      </c>
      <c r="Y362" s="88" t="s">
        <v>351</v>
      </c>
      <c r="Z362" s="88"/>
      <c r="AA362" s="91"/>
    </row>
    <row r="363" spans="1:27">
      <c r="A363" s="82">
        <v>44501</v>
      </c>
      <c r="B363" s="84" t="str">
        <f t="shared" si="29"/>
        <v>КС-7 Сивакинская</v>
      </c>
      <c r="C363" s="84" t="s">
        <v>117</v>
      </c>
      <c r="D363" s="83" t="s">
        <v>117</v>
      </c>
      <c r="E363" s="83" t="str">
        <f t="shared" si="30"/>
        <v>велесстрой-монтаж</v>
      </c>
      <c r="F363" s="89" t="s">
        <v>17</v>
      </c>
      <c r="G363" s="84" t="s">
        <v>284</v>
      </c>
      <c r="H363" s="84"/>
      <c r="I363" s="7"/>
      <c r="J363" s="7" t="s">
        <v>187</v>
      </c>
      <c r="K363" s="85"/>
      <c r="L363" s="86">
        <v>226</v>
      </c>
      <c r="M363" s="122">
        <v>183080.34</v>
      </c>
      <c r="N363" s="88" t="s">
        <v>325</v>
      </c>
      <c r="O363" s="88" t="str">
        <f>VLOOKUP(доп_часы[[#This Row],[классификатор]],Помочни!H:I,2,0)</f>
        <v>АХО</v>
      </c>
      <c r="P363" s="125">
        <f t="shared" si="31"/>
        <v>4.6972160016441083E-4</v>
      </c>
      <c r="Q363" s="126">
        <f t="shared" si="32"/>
        <v>3.2191588380688324E-4</v>
      </c>
      <c r="R363" s="127">
        <f t="shared" si="33"/>
        <v>3.0849494054647288E-4</v>
      </c>
      <c r="S363" s="143" t="s">
        <v>368</v>
      </c>
      <c r="T363" s="143" t="s">
        <v>368</v>
      </c>
      <c r="U363" s="89"/>
      <c r="V363" s="89" t="str">
        <f>IF(
    доп_часы[[#This Row],[опимс укр]]="",
    IF(
        IFERROR(
            MATCH(SUBSTITUTE(доп_часы[[#This Row],[классификатор]],",","."),классификатор,0),
            0
        ),
        LOWER(TRIM(доп_часы[[#This Row],[проект]])) &amp; "_" &amp; "9999",
        LOWER(TRIM(доп_часы[[#This Row],[проект]])) &amp; "_" &amp; "9998"
    ),
    LOWER(TRIM(доп_часы[[#This Row],[проект]])) &amp; "_" &amp; LOWER(TRIM(доп_часы[[#This Row],[опимс укр]]))
)</f>
        <v>кс-7 сивакинская_9998</v>
      </c>
      <c r="W363" s="98" t="e">
        <f>VLOOKUP(доп_часы[[#This Row],[опимс укр]],Помочни!J:K,2,0)</f>
        <v>#N/A</v>
      </c>
      <c r="X363" s="88" t="s">
        <v>350</v>
      </c>
      <c r="Y363" s="88" t="s">
        <v>351</v>
      </c>
      <c r="Z363" s="88"/>
      <c r="AA363" s="91"/>
    </row>
    <row r="364" spans="1:27">
      <c r="A364" s="82">
        <v>44501</v>
      </c>
      <c r="B364" s="84" t="str">
        <f t="shared" si="29"/>
        <v>КС-7 Сивакинская</v>
      </c>
      <c r="C364" s="84" t="s">
        <v>117</v>
      </c>
      <c r="D364" s="83" t="s">
        <v>117</v>
      </c>
      <c r="E364" s="83" t="str">
        <f t="shared" si="30"/>
        <v>велесстрой-монтаж</v>
      </c>
      <c r="F364" s="89" t="s">
        <v>17</v>
      </c>
      <c r="G364" s="84" t="s">
        <v>285</v>
      </c>
      <c r="H364" s="84"/>
      <c r="I364" s="7"/>
      <c r="J364" s="7" t="s">
        <v>187</v>
      </c>
      <c r="K364" s="85"/>
      <c r="L364" s="86">
        <v>12</v>
      </c>
      <c r="M364" s="122">
        <v>9721.08</v>
      </c>
      <c r="N364" s="88" t="s">
        <v>325</v>
      </c>
      <c r="O364" s="88" t="str">
        <f>VLOOKUP(доп_часы[[#This Row],[классификатор]],Помочни!H:I,2,0)</f>
        <v>АХО</v>
      </c>
      <c r="P364" s="125">
        <f t="shared" si="31"/>
        <v>2.4940969920234201E-5</v>
      </c>
      <c r="Q364" s="126">
        <f t="shared" si="32"/>
        <v>1.709287878620619E-5</v>
      </c>
      <c r="R364" s="127">
        <f t="shared" si="33"/>
        <v>1.6380262329901212E-5</v>
      </c>
      <c r="S364" s="143" t="s">
        <v>368</v>
      </c>
      <c r="T364" s="143" t="s">
        <v>368</v>
      </c>
      <c r="U364" s="89"/>
      <c r="V364" s="89" t="str">
        <f>IF(
    доп_часы[[#This Row],[опимс укр]]="",
    IF(
        IFERROR(
            MATCH(SUBSTITUTE(доп_часы[[#This Row],[классификатор]],",","."),классификатор,0),
            0
        ),
        LOWER(TRIM(доп_часы[[#This Row],[проект]])) &amp; "_" &amp; "9999",
        LOWER(TRIM(доп_часы[[#This Row],[проект]])) &amp; "_" &amp; "9998"
    ),
    LOWER(TRIM(доп_часы[[#This Row],[проект]])) &amp; "_" &amp; LOWER(TRIM(доп_часы[[#This Row],[опимс укр]]))
)</f>
        <v>кс-7 сивакинская_9998</v>
      </c>
      <c r="W364" s="98" t="e">
        <f>VLOOKUP(доп_часы[[#This Row],[опимс укр]],Помочни!J:K,2,0)</f>
        <v>#N/A</v>
      </c>
      <c r="X364" s="88" t="s">
        <v>350</v>
      </c>
      <c r="Y364" s="88" t="s">
        <v>351</v>
      </c>
      <c r="Z364" s="88"/>
      <c r="AA364" s="91"/>
    </row>
    <row r="365" spans="1:27">
      <c r="A365" s="82">
        <v>44501</v>
      </c>
      <c r="B365" s="84" t="str">
        <f t="shared" si="29"/>
        <v>КС-7 Сивакинская</v>
      </c>
      <c r="C365" s="84" t="s">
        <v>117</v>
      </c>
      <c r="D365" s="83" t="s">
        <v>117</v>
      </c>
      <c r="E365" s="83" t="str">
        <f t="shared" si="30"/>
        <v>велесстрой-монтаж</v>
      </c>
      <c r="F365" s="89" t="s">
        <v>17</v>
      </c>
      <c r="G365" s="84" t="s">
        <v>286</v>
      </c>
      <c r="H365" s="84"/>
      <c r="I365" s="7"/>
      <c r="J365" s="7" t="s">
        <v>187</v>
      </c>
      <c r="K365" s="85"/>
      <c r="L365" s="86">
        <v>10</v>
      </c>
      <c r="M365" s="122">
        <v>8100.9000000000005</v>
      </c>
      <c r="N365" s="88" t="s">
        <v>325</v>
      </c>
      <c r="O365" s="88" t="str">
        <f>VLOOKUP(доп_часы[[#This Row],[классификатор]],Помочни!H:I,2,0)</f>
        <v>АХО</v>
      </c>
      <c r="P365" s="125">
        <f t="shared" si="31"/>
        <v>2.0784141600195168E-5</v>
      </c>
      <c r="Q365" s="126">
        <f t="shared" si="32"/>
        <v>1.4244065655171825E-5</v>
      </c>
      <c r="R365" s="127">
        <f t="shared" si="33"/>
        <v>1.3650218608251011E-5</v>
      </c>
      <c r="S365" s="143" t="s">
        <v>368</v>
      </c>
      <c r="T365" s="143" t="s">
        <v>368</v>
      </c>
      <c r="U365" s="89"/>
      <c r="V365" s="89" t="str">
        <f>IF(
    доп_часы[[#This Row],[опимс укр]]="",
    IF(
        IFERROR(
            MATCH(SUBSTITUTE(доп_часы[[#This Row],[классификатор]],",","."),классификатор,0),
            0
        ),
        LOWER(TRIM(доп_часы[[#This Row],[проект]])) &amp; "_" &amp; "9999",
        LOWER(TRIM(доп_часы[[#This Row],[проект]])) &amp; "_" &amp; "9998"
    ),
    LOWER(TRIM(доп_часы[[#This Row],[проект]])) &amp; "_" &amp; LOWER(TRIM(доп_часы[[#This Row],[опимс укр]]))
)</f>
        <v>кс-7 сивакинская_9998</v>
      </c>
      <c r="W365" s="98" t="e">
        <f>VLOOKUP(доп_часы[[#This Row],[опимс укр]],Помочни!J:K,2,0)</f>
        <v>#N/A</v>
      </c>
      <c r="X365" s="88" t="s">
        <v>350</v>
      </c>
      <c r="Y365" s="88" t="s">
        <v>351</v>
      </c>
      <c r="Z365" s="88"/>
      <c r="AA365" s="91"/>
    </row>
    <row r="366" spans="1:27">
      <c r="A366" s="82">
        <v>44501</v>
      </c>
      <c r="B366" s="84" t="str">
        <f t="shared" si="29"/>
        <v>КС-7 Сивакинская</v>
      </c>
      <c r="C366" s="84" t="s">
        <v>117</v>
      </c>
      <c r="D366" s="83" t="s">
        <v>117</v>
      </c>
      <c r="E366" s="83" t="str">
        <f t="shared" si="30"/>
        <v>велесстрой-монтаж</v>
      </c>
      <c r="F366" s="89" t="s">
        <v>17</v>
      </c>
      <c r="G366" s="84" t="s">
        <v>287</v>
      </c>
      <c r="H366" s="84"/>
      <c r="I366" s="7"/>
      <c r="J366" s="7" t="s">
        <v>187</v>
      </c>
      <c r="K366" s="85"/>
      <c r="L366" s="86">
        <v>40</v>
      </c>
      <c r="M366" s="122">
        <v>32403.600000000002</v>
      </c>
      <c r="N366" s="88" t="s">
        <v>325</v>
      </c>
      <c r="O366" s="88" t="str">
        <f>VLOOKUP(доп_часы[[#This Row],[классификатор]],Помочни!H:I,2,0)</f>
        <v>АХО</v>
      </c>
      <c r="P366" s="125">
        <f t="shared" si="31"/>
        <v>8.3136566400780673E-5</v>
      </c>
      <c r="Q366" s="126">
        <f t="shared" si="32"/>
        <v>5.69762626206873E-5</v>
      </c>
      <c r="R366" s="127">
        <f t="shared" si="33"/>
        <v>5.4600874433004045E-5</v>
      </c>
      <c r="S366" s="143" t="s">
        <v>368</v>
      </c>
      <c r="T366" s="143" t="s">
        <v>368</v>
      </c>
      <c r="U366" s="89"/>
      <c r="V366" s="89" t="str">
        <f>IF(
    доп_часы[[#This Row],[опимс укр]]="",
    IF(
        IFERROR(
            MATCH(SUBSTITUTE(доп_часы[[#This Row],[классификатор]],",","."),классификатор,0),
            0
        ),
        LOWER(TRIM(доп_часы[[#This Row],[проект]])) &amp; "_" &amp; "9999",
        LOWER(TRIM(доп_часы[[#This Row],[проект]])) &amp; "_" &amp; "9998"
    ),
    LOWER(TRIM(доп_часы[[#This Row],[проект]])) &amp; "_" &amp; LOWER(TRIM(доп_часы[[#This Row],[опимс укр]]))
)</f>
        <v>кс-7 сивакинская_9998</v>
      </c>
      <c r="W366" s="98" t="e">
        <f>VLOOKUP(доп_часы[[#This Row],[опимс укр]],Помочни!J:K,2,0)</f>
        <v>#N/A</v>
      </c>
      <c r="X366" s="88" t="s">
        <v>350</v>
      </c>
      <c r="Y366" s="88" t="s">
        <v>351</v>
      </c>
      <c r="Z366" s="88"/>
      <c r="AA366" s="91"/>
    </row>
    <row r="367" spans="1:27">
      <c r="A367" s="82">
        <v>44501</v>
      </c>
      <c r="B367" s="84" t="str">
        <f t="shared" si="29"/>
        <v>КС-7 Сивакинская</v>
      </c>
      <c r="C367" s="84" t="s">
        <v>117</v>
      </c>
      <c r="D367" s="83" t="s">
        <v>117</v>
      </c>
      <c r="E367" s="83" t="str">
        <f t="shared" si="30"/>
        <v>велесстрой-монтаж</v>
      </c>
      <c r="F367" s="89" t="s">
        <v>17</v>
      </c>
      <c r="G367" s="84" t="s">
        <v>288</v>
      </c>
      <c r="H367" s="84"/>
      <c r="I367" s="7"/>
      <c r="J367" s="7" t="s">
        <v>187</v>
      </c>
      <c r="K367" s="85"/>
      <c r="L367" s="86">
        <v>145</v>
      </c>
      <c r="M367" s="122">
        <v>117463.05</v>
      </c>
      <c r="N367" s="88" t="s">
        <v>325</v>
      </c>
      <c r="O367" s="88" t="str">
        <f>VLOOKUP(доп_часы[[#This Row],[классификатор]],Помочни!H:I,2,0)</f>
        <v>АХО</v>
      </c>
      <c r="P367" s="125">
        <f t="shared" si="31"/>
        <v>3.0137005320282997E-4</v>
      </c>
      <c r="Q367" s="126">
        <f t="shared" si="32"/>
        <v>2.0653895199999146E-4</v>
      </c>
      <c r="R367" s="127">
        <f t="shared" si="33"/>
        <v>1.9792816981963965E-4</v>
      </c>
      <c r="S367" s="143" t="s">
        <v>368</v>
      </c>
      <c r="T367" s="143" t="s">
        <v>368</v>
      </c>
      <c r="U367" s="89"/>
      <c r="V367" s="89" t="str">
        <f>IF(
    доп_часы[[#This Row],[опимс укр]]="",
    IF(
        IFERROR(
            MATCH(SUBSTITUTE(доп_часы[[#This Row],[классификатор]],",","."),классификатор,0),
            0
        ),
        LOWER(TRIM(доп_часы[[#This Row],[проект]])) &amp; "_" &amp; "9999",
        LOWER(TRIM(доп_часы[[#This Row],[проект]])) &amp; "_" &amp; "9998"
    ),
    LOWER(TRIM(доп_часы[[#This Row],[проект]])) &amp; "_" &amp; LOWER(TRIM(доп_часы[[#This Row],[опимс укр]]))
)</f>
        <v>кс-7 сивакинская_9998</v>
      </c>
      <c r="W367" s="98" t="e">
        <f>VLOOKUP(доп_часы[[#This Row],[опимс укр]],Помочни!J:K,2,0)</f>
        <v>#N/A</v>
      </c>
      <c r="X367" s="88" t="s">
        <v>350</v>
      </c>
      <c r="Y367" s="88" t="s">
        <v>351</v>
      </c>
      <c r="Z367" s="88"/>
      <c r="AA367" s="91"/>
    </row>
    <row r="368" spans="1:27">
      <c r="A368" s="82">
        <v>44501</v>
      </c>
      <c r="B368" s="84" t="str">
        <f t="shared" si="29"/>
        <v>КС-7 Сивакинская</v>
      </c>
      <c r="C368" s="84" t="s">
        <v>117</v>
      </c>
      <c r="D368" s="83" t="s">
        <v>117</v>
      </c>
      <c r="E368" s="83" t="str">
        <f t="shared" si="30"/>
        <v>велесстрой-монтаж</v>
      </c>
      <c r="F368" s="89" t="s">
        <v>17</v>
      </c>
      <c r="G368" s="84" t="s">
        <v>289</v>
      </c>
      <c r="H368" s="84"/>
      <c r="I368" s="7"/>
      <c r="J368" s="7" t="s">
        <v>187</v>
      </c>
      <c r="K368" s="85"/>
      <c r="L368" s="86">
        <v>52</v>
      </c>
      <c r="M368" s="122">
        <v>42124.68</v>
      </c>
      <c r="N368" s="88" t="s">
        <v>325</v>
      </c>
      <c r="O368" s="88" t="str">
        <f>VLOOKUP(доп_часы[[#This Row],[классификатор]],Помочни!H:I,2,0)</f>
        <v>АХО</v>
      </c>
      <c r="P368" s="125">
        <f t="shared" si="31"/>
        <v>1.0807753632101488E-4</v>
      </c>
      <c r="Q368" s="126">
        <f t="shared" si="32"/>
        <v>7.406914140689349E-5</v>
      </c>
      <c r="R368" s="127">
        <f t="shared" si="33"/>
        <v>7.0981136762905258E-5</v>
      </c>
      <c r="S368" s="143" t="s">
        <v>368</v>
      </c>
      <c r="T368" s="143" t="s">
        <v>368</v>
      </c>
      <c r="U368" s="89"/>
      <c r="V368" s="89" t="str">
        <f>IF(
    доп_часы[[#This Row],[опимс укр]]="",
    IF(
        IFERROR(
            MATCH(SUBSTITUTE(доп_часы[[#This Row],[классификатор]],",","."),классификатор,0),
            0
        ),
        LOWER(TRIM(доп_часы[[#This Row],[проект]])) &amp; "_" &amp; "9999",
        LOWER(TRIM(доп_часы[[#This Row],[проект]])) &amp; "_" &amp; "9998"
    ),
    LOWER(TRIM(доп_часы[[#This Row],[проект]])) &amp; "_" &amp; LOWER(TRIM(доп_часы[[#This Row],[опимс укр]]))
)</f>
        <v>кс-7 сивакинская_9998</v>
      </c>
      <c r="W368" s="98" t="e">
        <f>VLOOKUP(доп_часы[[#This Row],[опимс укр]],Помочни!J:K,2,0)</f>
        <v>#N/A</v>
      </c>
      <c r="X368" s="88" t="s">
        <v>350</v>
      </c>
      <c r="Y368" s="88" t="s">
        <v>351</v>
      </c>
      <c r="Z368" s="88"/>
      <c r="AA368" s="91"/>
    </row>
    <row r="369" spans="1:27">
      <c r="A369" s="82">
        <v>44501</v>
      </c>
      <c r="B369" s="84" t="str">
        <f t="shared" si="29"/>
        <v>КС-7 Сивакинская</v>
      </c>
      <c r="C369" s="84" t="s">
        <v>117</v>
      </c>
      <c r="D369" s="83" t="s">
        <v>117</v>
      </c>
      <c r="E369" s="83" t="str">
        <f t="shared" si="30"/>
        <v>велесстрой-монтаж</v>
      </c>
      <c r="F369" s="89" t="s">
        <v>17</v>
      </c>
      <c r="G369" s="84" t="s">
        <v>290</v>
      </c>
      <c r="H369" s="84"/>
      <c r="I369" s="7"/>
      <c r="J369" s="7" t="s">
        <v>187</v>
      </c>
      <c r="K369" s="85"/>
      <c r="L369" s="86">
        <v>10</v>
      </c>
      <c r="M369" s="122">
        <v>8100.9000000000005</v>
      </c>
      <c r="N369" s="88" t="s">
        <v>325</v>
      </c>
      <c r="O369" s="88" t="str">
        <f>VLOOKUP(доп_часы[[#This Row],[классификатор]],Помочни!H:I,2,0)</f>
        <v>АХО</v>
      </c>
      <c r="P369" s="125">
        <f t="shared" si="31"/>
        <v>2.0784141600195168E-5</v>
      </c>
      <c r="Q369" s="126">
        <f t="shared" si="32"/>
        <v>1.4244065655171825E-5</v>
      </c>
      <c r="R369" s="127">
        <f t="shared" si="33"/>
        <v>1.3650218608251011E-5</v>
      </c>
      <c r="S369" s="143" t="s">
        <v>368</v>
      </c>
      <c r="T369" s="143" t="s">
        <v>368</v>
      </c>
      <c r="U369" s="89"/>
      <c r="V369" s="89" t="str">
        <f>IF(
    доп_часы[[#This Row],[опимс укр]]="",
    IF(
        IFERROR(
            MATCH(SUBSTITUTE(доп_часы[[#This Row],[классификатор]],",","."),классификатор,0),
            0
        ),
        LOWER(TRIM(доп_часы[[#This Row],[проект]])) &amp; "_" &amp; "9999",
        LOWER(TRIM(доп_часы[[#This Row],[проект]])) &amp; "_" &amp; "9998"
    ),
    LOWER(TRIM(доп_часы[[#This Row],[проект]])) &amp; "_" &amp; LOWER(TRIM(доп_часы[[#This Row],[опимс укр]]))
)</f>
        <v>кс-7 сивакинская_9998</v>
      </c>
      <c r="W369" s="98" t="e">
        <f>VLOOKUP(доп_часы[[#This Row],[опимс укр]],Помочни!J:K,2,0)</f>
        <v>#N/A</v>
      </c>
      <c r="X369" s="88" t="s">
        <v>350</v>
      </c>
      <c r="Y369" s="88" t="s">
        <v>351</v>
      </c>
      <c r="Z369" s="88"/>
      <c r="AA369" s="91"/>
    </row>
    <row r="370" spans="1:27">
      <c r="A370" s="82">
        <v>44501</v>
      </c>
      <c r="B370" s="84" t="str">
        <f t="shared" si="29"/>
        <v>КС-7 Сивакинская</v>
      </c>
      <c r="C370" s="84" t="s">
        <v>117</v>
      </c>
      <c r="D370" s="83" t="s">
        <v>117</v>
      </c>
      <c r="E370" s="83" t="str">
        <f t="shared" si="30"/>
        <v>велесстрой-монтаж</v>
      </c>
      <c r="F370" s="89" t="s">
        <v>17</v>
      </c>
      <c r="G370" s="84" t="s">
        <v>291</v>
      </c>
      <c r="H370" s="84"/>
      <c r="I370" s="7"/>
      <c r="J370" s="7" t="s">
        <v>187</v>
      </c>
      <c r="K370" s="85"/>
      <c r="L370" s="86">
        <v>280</v>
      </c>
      <c r="M370" s="122">
        <v>226825.2</v>
      </c>
      <c r="N370" s="88" t="s">
        <v>325</v>
      </c>
      <c r="O370" s="88" t="str">
        <f>VLOOKUP(доп_часы[[#This Row],[классификатор]],Помочни!H:I,2,0)</f>
        <v>АХО</v>
      </c>
      <c r="P370" s="125">
        <f t="shared" si="31"/>
        <v>5.8195596480546468E-4</v>
      </c>
      <c r="Q370" s="126">
        <f t="shared" si="32"/>
        <v>3.9883383834481107E-4</v>
      </c>
      <c r="R370" s="127">
        <f t="shared" si="33"/>
        <v>3.822061210310283E-4</v>
      </c>
      <c r="S370" s="143" t="s">
        <v>368</v>
      </c>
      <c r="T370" s="143" t="s">
        <v>368</v>
      </c>
      <c r="U370" s="89"/>
      <c r="V370" s="89" t="str">
        <f>IF(
    доп_часы[[#This Row],[опимс укр]]="",
    IF(
        IFERROR(
            MATCH(SUBSTITUTE(доп_часы[[#This Row],[классификатор]],",","."),классификатор,0),
            0
        ),
        LOWER(TRIM(доп_часы[[#This Row],[проект]])) &amp; "_" &amp; "9999",
        LOWER(TRIM(доп_часы[[#This Row],[проект]])) &amp; "_" &amp; "9998"
    ),
    LOWER(TRIM(доп_часы[[#This Row],[проект]])) &amp; "_" &amp; LOWER(TRIM(доп_часы[[#This Row],[опимс укр]]))
)</f>
        <v>кс-7 сивакинская_9998</v>
      </c>
      <c r="W370" s="98" t="e">
        <f>VLOOKUP(доп_часы[[#This Row],[опимс укр]],Помочни!J:K,2,0)</f>
        <v>#N/A</v>
      </c>
      <c r="X370" s="88" t="s">
        <v>350</v>
      </c>
      <c r="Y370" s="88" t="s">
        <v>351</v>
      </c>
      <c r="Z370" s="88"/>
      <c r="AA370" s="91"/>
    </row>
    <row r="371" spans="1:27">
      <c r="A371" s="82">
        <v>44501</v>
      </c>
      <c r="B371" s="84" t="str">
        <f t="shared" si="29"/>
        <v>КС-7 Сивакинская</v>
      </c>
      <c r="C371" s="84" t="s">
        <v>117</v>
      </c>
      <c r="D371" s="83" t="s">
        <v>117</v>
      </c>
      <c r="E371" s="83" t="str">
        <f t="shared" si="30"/>
        <v>велесстрой-монтаж</v>
      </c>
      <c r="F371" s="89" t="s">
        <v>17</v>
      </c>
      <c r="G371" s="84" t="s">
        <v>292</v>
      </c>
      <c r="H371" s="84"/>
      <c r="I371" s="7"/>
      <c r="J371" s="7" t="s">
        <v>187</v>
      </c>
      <c r="K371" s="85"/>
      <c r="L371" s="86">
        <v>10</v>
      </c>
      <c r="M371" s="122">
        <v>8100.9000000000005</v>
      </c>
      <c r="N371" s="88" t="s">
        <v>325</v>
      </c>
      <c r="O371" s="88" t="str">
        <f>VLOOKUP(доп_часы[[#This Row],[классификатор]],Помочни!H:I,2,0)</f>
        <v>АХО</v>
      </c>
      <c r="P371" s="125">
        <f t="shared" si="31"/>
        <v>2.0784141600195168E-5</v>
      </c>
      <c r="Q371" s="126">
        <f t="shared" si="32"/>
        <v>1.4244065655171825E-5</v>
      </c>
      <c r="R371" s="127">
        <f t="shared" si="33"/>
        <v>1.3650218608251011E-5</v>
      </c>
      <c r="S371" s="143" t="s">
        <v>368</v>
      </c>
      <c r="T371" s="143" t="s">
        <v>368</v>
      </c>
      <c r="U371" s="89"/>
      <c r="V371" s="89" t="str">
        <f>IF(
    доп_часы[[#This Row],[опимс укр]]="",
    IF(
        IFERROR(
            MATCH(SUBSTITUTE(доп_часы[[#This Row],[классификатор]],",","."),классификатор,0),
            0
        ),
        LOWER(TRIM(доп_часы[[#This Row],[проект]])) &amp; "_" &amp; "9999",
        LOWER(TRIM(доп_часы[[#This Row],[проект]])) &amp; "_" &amp; "9998"
    ),
    LOWER(TRIM(доп_часы[[#This Row],[проект]])) &amp; "_" &amp; LOWER(TRIM(доп_часы[[#This Row],[опимс укр]]))
)</f>
        <v>кс-7 сивакинская_9998</v>
      </c>
      <c r="W371" s="98" t="e">
        <f>VLOOKUP(доп_часы[[#This Row],[опимс укр]],Помочни!J:K,2,0)</f>
        <v>#N/A</v>
      </c>
      <c r="X371" s="88" t="s">
        <v>350</v>
      </c>
      <c r="Y371" s="88" t="s">
        <v>351</v>
      </c>
      <c r="Z371" s="88"/>
      <c r="AA371" s="91"/>
    </row>
    <row r="372" spans="1:27">
      <c r="A372" s="82">
        <v>44501</v>
      </c>
      <c r="B372" s="84" t="str">
        <f t="shared" si="29"/>
        <v>КС-7 Сивакинская</v>
      </c>
      <c r="C372" s="84" t="s">
        <v>117</v>
      </c>
      <c r="D372" s="83" t="s">
        <v>117</v>
      </c>
      <c r="E372" s="83" t="str">
        <f t="shared" si="30"/>
        <v>велесстрой-монтаж</v>
      </c>
      <c r="F372" s="89" t="s">
        <v>17</v>
      </c>
      <c r="G372" s="84" t="s">
        <v>293</v>
      </c>
      <c r="H372" s="84"/>
      <c r="I372" s="7"/>
      <c r="J372" s="7" t="s">
        <v>187</v>
      </c>
      <c r="K372" s="85"/>
      <c r="L372" s="86">
        <v>70</v>
      </c>
      <c r="M372" s="122">
        <v>56706.3</v>
      </c>
      <c r="N372" s="88" t="s">
        <v>325</v>
      </c>
      <c r="O372" s="88" t="str">
        <f>VLOOKUP(доп_часы[[#This Row],[классификатор]],Помочни!H:I,2,0)</f>
        <v>АХО</v>
      </c>
      <c r="P372" s="125">
        <f t="shared" si="31"/>
        <v>1.4548899120136617E-4</v>
      </c>
      <c r="Q372" s="126">
        <f t="shared" si="32"/>
        <v>9.9708459586202768E-5</v>
      </c>
      <c r="R372" s="127">
        <f t="shared" si="33"/>
        <v>9.5551530257757076E-5</v>
      </c>
      <c r="S372" s="143" t="s">
        <v>368</v>
      </c>
      <c r="T372" s="143" t="s">
        <v>368</v>
      </c>
      <c r="U372" s="89"/>
      <c r="V372" s="89" t="str">
        <f>IF(
    доп_часы[[#This Row],[опимс укр]]="",
    IF(
        IFERROR(
            MATCH(SUBSTITUTE(доп_часы[[#This Row],[классификатор]],",","."),классификатор,0),
            0
        ),
        LOWER(TRIM(доп_часы[[#This Row],[проект]])) &amp; "_" &amp; "9999",
        LOWER(TRIM(доп_часы[[#This Row],[проект]])) &amp; "_" &amp; "9998"
    ),
    LOWER(TRIM(доп_часы[[#This Row],[проект]])) &amp; "_" &amp; LOWER(TRIM(доп_часы[[#This Row],[опимс укр]]))
)</f>
        <v>кс-7 сивакинская_9998</v>
      </c>
      <c r="W372" s="98" t="e">
        <f>VLOOKUP(доп_часы[[#This Row],[опимс укр]],Помочни!J:K,2,0)</f>
        <v>#N/A</v>
      </c>
      <c r="X372" s="88" t="s">
        <v>350</v>
      </c>
      <c r="Y372" s="88" t="s">
        <v>351</v>
      </c>
      <c r="Z372" s="88"/>
      <c r="AA372" s="91"/>
    </row>
    <row r="373" spans="1:27">
      <c r="A373" s="82">
        <v>44501</v>
      </c>
      <c r="B373" s="84" t="str">
        <f t="shared" si="29"/>
        <v>КС-7 Сивакинская</v>
      </c>
      <c r="C373" s="84" t="s">
        <v>117</v>
      </c>
      <c r="D373" s="83" t="s">
        <v>117</v>
      </c>
      <c r="E373" s="83" t="str">
        <f t="shared" si="30"/>
        <v>велесстрой-монтаж</v>
      </c>
      <c r="F373" s="89" t="s">
        <v>18</v>
      </c>
      <c r="G373" s="84" t="s">
        <v>257</v>
      </c>
      <c r="H373" s="84"/>
      <c r="I373" s="7"/>
      <c r="J373" s="7" t="s">
        <v>187</v>
      </c>
      <c r="K373" s="85"/>
      <c r="L373" s="86">
        <v>312</v>
      </c>
      <c r="M373" s="122">
        <v>252748.08000000002</v>
      </c>
      <c r="N373" s="88" t="s">
        <v>325</v>
      </c>
      <c r="O373" s="88" t="str">
        <f>VLOOKUP(доп_часы[[#This Row],[классификатор]],Помочни!H:I,2,0)</f>
        <v>Энергетики</v>
      </c>
      <c r="P373" s="125">
        <f t="shared" si="31"/>
        <v>6.4846521792608926E-4</v>
      </c>
      <c r="Q373" s="126">
        <f t="shared" si="32"/>
        <v>4.4441484844136091E-4</v>
      </c>
      <c r="R373" s="127">
        <f t="shared" si="33"/>
        <v>4.2588682057743157E-4</v>
      </c>
      <c r="S373" s="143" t="s">
        <v>372</v>
      </c>
      <c r="T373" s="143" t="s">
        <v>372</v>
      </c>
      <c r="U373" s="89"/>
      <c r="V373" s="89" t="str">
        <f>IF(
    доп_часы[[#This Row],[опимс укр]]="",
    IF(
        IFERROR(
            MATCH(SUBSTITUTE(доп_часы[[#This Row],[классификатор]],",","."),классификатор,0),
            0
        ),
        LOWER(TRIM(доп_часы[[#This Row],[проект]])) &amp; "_" &amp; "9999",
        LOWER(TRIM(доп_часы[[#This Row],[проект]])) &amp; "_" &amp; "9998"
    ),
    LOWER(TRIM(доп_часы[[#This Row],[проект]])) &amp; "_" &amp; LOWER(TRIM(доп_часы[[#This Row],[опимс укр]]))
)</f>
        <v>кс-7 сивакинская_9998</v>
      </c>
      <c r="W373" s="98" t="e">
        <f>VLOOKUP(доп_часы[[#This Row],[опимс укр]],Помочни!J:K,2,0)</f>
        <v>#N/A</v>
      </c>
      <c r="X373" s="88" t="s">
        <v>350</v>
      </c>
      <c r="Y373" s="88" t="s">
        <v>351</v>
      </c>
      <c r="Z373" s="88"/>
      <c r="AA373" s="91"/>
    </row>
    <row r="374" spans="1:27">
      <c r="A374" s="72">
        <v>44501</v>
      </c>
      <c r="B374" s="75" t="str">
        <f t="shared" si="29"/>
        <v>КС-7 Сивакинская</v>
      </c>
      <c r="C374" s="75" t="s">
        <v>117</v>
      </c>
      <c r="D374" s="74" t="s">
        <v>117</v>
      </c>
      <c r="E374" s="74" t="str">
        <f t="shared" si="30"/>
        <v>велесстрой-монтаж</v>
      </c>
      <c r="F374" s="79" t="s">
        <v>89</v>
      </c>
      <c r="G374" s="75"/>
      <c r="H374" s="75"/>
      <c r="I374" s="75"/>
      <c r="J374" s="73"/>
      <c r="K374" s="113"/>
      <c r="L374" s="77">
        <f>11557.45-SUM(L153:L160,L211:L373)</f>
        <v>10688.45</v>
      </c>
      <c r="M374" s="78">
        <f>9777555.77-SUM(M153:M160,M211:M373)</f>
        <v>8820445.6600000001</v>
      </c>
      <c r="N374" s="51"/>
      <c r="O374" s="51" t="str">
        <f>VLOOKUP(доп_часы[[#This Row],[классификатор]],Помочни!H:I,2,0)</f>
        <v>ОСНОВНЫЕ ПРОЕКТНЫЕ РАБОТЫ (норматив)</v>
      </c>
      <c r="P374" s="139">
        <f>L374/$P$3</f>
        <v>2.2215025828660608E-2</v>
      </c>
      <c r="Q374" s="140"/>
      <c r="R374" s="140"/>
      <c r="S374" s="144"/>
      <c r="T374" s="144"/>
      <c r="U374" s="79"/>
      <c r="V374" s="79" t="str">
        <f>IF(
    доп_часы[[#This Row],[опимс укр]]="",
    IF(
        IFERROR(
            MATCH(SUBSTITUTE(доп_часы[[#This Row],[классификатор]],",","."),классификатор,0),
            0
        ),
        LOWER(TRIM(доп_часы[[#This Row],[проект]])) &amp; "_" &amp; "9999",
        LOWER(TRIM(доп_часы[[#This Row],[проект]])) &amp; "_" &amp; "9998"
    ),
    LOWER(TRIM(доп_часы[[#This Row],[проект]])) &amp; "_" &amp; LOWER(TRIM(доп_часы[[#This Row],[опимс укр]]))
)</f>
        <v>кс-7 сивакинская_9998</v>
      </c>
      <c r="W374" s="112" t="e">
        <f>VLOOKUP(доп_часы[[#This Row],[опимс укр]],Помочни!J:K,2,0)</f>
        <v>#N/A</v>
      </c>
      <c r="X374" s="51"/>
      <c r="Y374" s="51"/>
      <c r="Z374" s="51"/>
      <c r="AA374" s="80"/>
    </row>
    <row r="375" spans="1:27">
      <c r="A375" s="72">
        <v>44501</v>
      </c>
      <c r="B375" s="75" t="str">
        <f t="shared" si="29"/>
        <v>КС-7 Сивакинская</v>
      </c>
      <c r="C375" s="75" t="s">
        <v>117</v>
      </c>
      <c r="D375" s="74" t="s">
        <v>117</v>
      </c>
      <c r="E375" s="74" t="str">
        <f t="shared" si="30"/>
        <v>велесстрой-монтаж</v>
      </c>
      <c r="F375" s="79" t="s">
        <v>90</v>
      </c>
      <c r="G375" s="75"/>
      <c r="H375" s="75"/>
      <c r="I375" s="75"/>
      <c r="J375" s="73"/>
      <c r="K375" s="113"/>
      <c r="L375" s="77">
        <f>3554-SUM(L211:L373,L153:L160)</f>
        <v>2685</v>
      </c>
      <c r="M375" s="78">
        <f>2743258.9-SUM(M153:M160,M211:M373)</f>
        <v>1786148.790000001</v>
      </c>
      <c r="N375" s="51"/>
      <c r="O375" s="51" t="str">
        <f>VLOOKUP(доп_часы[[#This Row],[классификатор]],Помочни!H:I,2,0)</f>
        <v>ОСНОВНЫЕ ПРОЕКТНЫЕ РАБОТЫ (карнет)</v>
      </c>
      <c r="P375" s="139"/>
      <c r="Q375" s="140">
        <f>L375/$Q$3</f>
        <v>3.8245316284136349E-3</v>
      </c>
      <c r="R375" s="140">
        <f>L375/$R$3</f>
        <v>3.6650836963153964E-3</v>
      </c>
      <c r="S375" s="144"/>
      <c r="T375" s="144"/>
      <c r="U375" s="79"/>
      <c r="V375" s="79" t="str">
        <f>IF(
    доп_часы[[#This Row],[опимс укр]]="",
    IF(
        IFERROR(
            MATCH(SUBSTITUTE(доп_часы[[#This Row],[классификатор]],",","."),классификатор,0),
            0
        ),
        LOWER(TRIM(доп_часы[[#This Row],[проект]])) &amp; "_" &amp; "9999",
        LOWER(TRIM(доп_часы[[#This Row],[проект]])) &amp; "_" &amp; "9998"
    ),
    LOWER(TRIM(доп_часы[[#This Row],[проект]])) &amp; "_" &amp; LOWER(TRIM(доп_часы[[#This Row],[опимс укр]]))
)</f>
        <v>кс-7 сивакинская_9998</v>
      </c>
      <c r="W375" s="112" t="e">
        <f>VLOOKUP(доп_часы[[#This Row],[опимс укр]],Помочни!J:K,2,0)</f>
        <v>#N/A</v>
      </c>
      <c r="X375" s="51"/>
      <c r="Y375" s="51"/>
      <c r="Z375" s="51"/>
      <c r="AA375" s="80"/>
    </row>
    <row r="376" spans="1:27">
      <c r="A376" s="72">
        <v>44501</v>
      </c>
      <c r="B376" s="75" t="str">
        <f t="shared" si="29"/>
        <v>КС-7 Сивакинская</v>
      </c>
      <c r="C376" s="75" t="str">
        <f t="shared" ref="C376:C379" si="34">"КС-7 Сивакинская"</f>
        <v>КС-7 Сивакинская</v>
      </c>
      <c r="D376" s="74" t="s">
        <v>196</v>
      </c>
      <c r="E376" s="74" t="str">
        <f t="shared" si="30"/>
        <v>велесстрой-монтаж</v>
      </c>
      <c r="F376" s="79" t="s">
        <v>89</v>
      </c>
      <c r="G376" s="75"/>
      <c r="H376" s="75"/>
      <c r="I376" s="75"/>
      <c r="J376" s="73"/>
      <c r="K376" s="113"/>
      <c r="L376" s="77">
        <f>16285.49-SUM(L161:L210)</f>
        <v>19139.489999999998</v>
      </c>
      <c r="M376" s="78">
        <f>12864261.28-SUM(M161:M210)</f>
        <v>14459451.93</v>
      </c>
      <c r="N376" s="51"/>
      <c r="O376" s="51" t="str">
        <f>VLOOKUP(доп_часы[[#This Row],[классификатор]],Помочни!H:I,2,0)</f>
        <v>ОСНОВНЫЕ ПРОЕКТНЫЕ РАБОТЫ (норматив)</v>
      </c>
      <c r="P376" s="139">
        <f>L376/$P$3</f>
        <v>3.9779787031551939E-2</v>
      </c>
      <c r="Q376" s="140"/>
      <c r="R376" s="140"/>
      <c r="S376" s="144"/>
      <c r="T376" s="144"/>
      <c r="U376" s="79"/>
      <c r="V376" s="79" t="str">
        <f>IF(
    доп_часы[[#This Row],[опимс укр]]="",
    IF(
        IFERROR(
            MATCH(SUBSTITUTE(доп_часы[[#This Row],[классификатор]],",","."),классификатор,0),
            0
        ),
        LOWER(TRIM(доп_часы[[#This Row],[проект]])) &amp; "_" &amp; "9999",
        LOWER(TRIM(доп_часы[[#This Row],[проект]])) &amp; "_" &amp; "9998"
    ),
    LOWER(TRIM(доп_часы[[#This Row],[проект]])) &amp; "_" &amp; LOWER(TRIM(доп_часы[[#This Row],[опимс укр]]))
)</f>
        <v>кс-7 сивакинская_9998</v>
      </c>
      <c r="W376" s="112" t="e">
        <f>VLOOKUP(доп_часы[[#This Row],[опимс укр]],Помочни!J:K,2,0)</f>
        <v>#N/A</v>
      </c>
      <c r="X376" s="51"/>
      <c r="Y376" s="51"/>
      <c r="Z376" s="51"/>
      <c r="AA376" s="80"/>
    </row>
    <row r="377" spans="1:27">
      <c r="A377" s="72">
        <v>44501</v>
      </c>
      <c r="B377" s="75" t="str">
        <f t="shared" si="29"/>
        <v>КС-7 Сивакинская</v>
      </c>
      <c r="C377" s="75" t="str">
        <f t="shared" si="34"/>
        <v>КС-7 Сивакинская</v>
      </c>
      <c r="D377" s="74" t="s">
        <v>196</v>
      </c>
      <c r="E377" s="74" t="str">
        <f t="shared" si="30"/>
        <v>велесстрой-монтаж</v>
      </c>
      <c r="F377" s="79" t="s">
        <v>90</v>
      </c>
      <c r="G377" s="75"/>
      <c r="H377" s="75"/>
      <c r="I377" s="75"/>
      <c r="J377" s="73"/>
      <c r="K377" s="113"/>
      <c r="L377" s="77">
        <f>29073-SUM(L161:L210)</f>
        <v>31927</v>
      </c>
      <c r="M377" s="78">
        <f>22869705.9-SUM(M161:M210)</f>
        <v>24464896.549999997</v>
      </c>
      <c r="N377" s="51"/>
      <c r="O377" s="51" t="str">
        <f>VLOOKUP(доп_часы[[#This Row],[классификатор]],Помочни!H:I,2,0)</f>
        <v>ОСНОВНЫЕ ПРОЕКТНЫЕ РАБОТЫ (карнет)</v>
      </c>
      <c r="P377" s="139"/>
      <c r="Q377" s="140">
        <f>L377/$Q$3</f>
        <v>4.5477028417267085E-2</v>
      </c>
      <c r="R377" s="140">
        <f>L377/$R$3</f>
        <v>4.3581052950563005E-2</v>
      </c>
      <c r="S377" s="144"/>
      <c r="T377" s="144"/>
      <c r="U377" s="79"/>
      <c r="V377" s="79" t="str">
        <f>IF(
    доп_часы[[#This Row],[опимс укр]]="",
    IF(
        IFERROR(
            MATCH(SUBSTITUTE(доп_часы[[#This Row],[классификатор]],",","."),классификатор,0),
            0
        ),
        LOWER(TRIM(доп_часы[[#This Row],[проект]])) &amp; "_" &amp; "9999",
        LOWER(TRIM(доп_часы[[#This Row],[проект]])) &amp; "_" &amp; "9998"
    ),
    LOWER(TRIM(доп_часы[[#This Row],[проект]])) &amp; "_" &amp; LOWER(TRIM(доп_часы[[#This Row],[опимс укр]]))
)</f>
        <v>кс-7 сивакинская_9998</v>
      </c>
      <c r="W377" s="112" t="e">
        <f>VLOOKUP(доп_часы[[#This Row],[опимс укр]],Помочни!J:K,2,0)</f>
        <v>#N/A</v>
      </c>
      <c r="X377" s="51"/>
      <c r="Y377" s="51"/>
      <c r="Z377" s="51"/>
      <c r="AA377" s="80"/>
    </row>
    <row r="378" spans="1:27">
      <c r="A378" s="82">
        <v>44531</v>
      </c>
      <c r="B378" s="84" t="str">
        <f t="shared" si="29"/>
        <v>КС-7 Сивакинская</v>
      </c>
      <c r="C378" s="84" t="str">
        <f t="shared" si="34"/>
        <v>КС-7 Сивакинская</v>
      </c>
      <c r="D378" s="83" t="s">
        <v>196</v>
      </c>
      <c r="E378" s="83" t="str">
        <f t="shared" si="30"/>
        <v>велесстрой-монтаж</v>
      </c>
      <c r="F378" s="89" t="s">
        <v>26</v>
      </c>
      <c r="G378" s="84" t="s">
        <v>309</v>
      </c>
      <c r="H378" s="84"/>
      <c r="I378" s="7"/>
      <c r="J378" s="7" t="s">
        <v>187</v>
      </c>
      <c r="K378" s="85"/>
      <c r="L378" s="86">
        <v>190</v>
      </c>
      <c r="M378" s="122">
        <v>153917.1</v>
      </c>
      <c r="N378" s="88"/>
      <c r="O378" s="88" t="str">
        <f>VLOOKUP(доп_часы[[#This Row],[классификатор]],Помочни!H:I,2,0)</f>
        <v>УМиТ</v>
      </c>
      <c r="P378" s="125">
        <f t="shared" si="31"/>
        <v>3.9489869040370819E-4</v>
      </c>
      <c r="Q378" s="126">
        <f t="shared" si="32"/>
        <v>2.7063724744826468E-4</v>
      </c>
      <c r="R378" s="127">
        <f t="shared" si="33"/>
        <v>2.5935415355676919E-4</v>
      </c>
      <c r="S378" s="143" t="s">
        <v>369</v>
      </c>
      <c r="T378" s="143" t="s">
        <v>369</v>
      </c>
      <c r="U378" s="89"/>
      <c r="V378" s="89" t="str">
        <f>IF(
    доп_часы[[#This Row],[опимс укр]]="",
    IF(
        IFERROR(
            MATCH(SUBSTITUTE(доп_часы[[#This Row],[классификатор]],",","."),классификатор,0),
            0
        ),
        LOWER(TRIM(доп_часы[[#This Row],[проект]])) &amp; "_" &amp; "9999",
        LOWER(TRIM(доп_часы[[#This Row],[проект]])) &amp; "_" &amp; "9998"
    ),
    LOWER(TRIM(доп_часы[[#This Row],[проект]])) &amp; "_" &amp; LOWER(TRIM(доп_часы[[#This Row],[опимс укр]]))
)</f>
        <v>кс-7 сивакинская_9998</v>
      </c>
      <c r="W378" s="115" t="e">
        <f>VLOOKUP(доп_часы[[#This Row],[опимс укр]],Помочни!J:K,2,0)</f>
        <v>#N/A</v>
      </c>
      <c r="X378" s="88" t="s">
        <v>350</v>
      </c>
      <c r="Y378" s="88" t="s">
        <v>351</v>
      </c>
      <c r="Z378" s="88"/>
      <c r="AA378" s="91"/>
    </row>
    <row r="379" spans="1:27">
      <c r="A379" s="82">
        <v>44531</v>
      </c>
      <c r="B379" s="84" t="str">
        <f t="shared" si="29"/>
        <v>КС-7 Сивакинская</v>
      </c>
      <c r="C379" s="84" t="str">
        <f t="shared" si="34"/>
        <v>КС-7 Сивакинская</v>
      </c>
      <c r="D379" s="83" t="s">
        <v>196</v>
      </c>
      <c r="E379" s="83" t="str">
        <f t="shared" si="30"/>
        <v>велесстрой-монтаж</v>
      </c>
      <c r="F379" s="97">
        <v>6</v>
      </c>
      <c r="G379" s="84" t="s">
        <v>336</v>
      </c>
      <c r="H379" s="84"/>
      <c r="I379" s="7"/>
      <c r="J379" s="7" t="s">
        <v>199</v>
      </c>
      <c r="K379" s="85"/>
      <c r="L379" s="86">
        <v>310</v>
      </c>
      <c r="M379" s="122">
        <v>187298.90000000002</v>
      </c>
      <c r="N379" s="88"/>
      <c r="O379" s="88" t="str">
        <f>VLOOKUP(доп_часы[[#This Row],[классификатор]],Помочни!H:I,2,0)</f>
        <v>Непредвиденные работы</v>
      </c>
      <c r="P379" s="125">
        <f t="shared" si="31"/>
        <v>6.4430838960605023E-4</v>
      </c>
      <c r="Q379" s="126">
        <f t="shared" si="32"/>
        <v>4.4156603531032656E-4</v>
      </c>
      <c r="R379" s="127">
        <f t="shared" si="33"/>
        <v>4.2315677685578136E-4</v>
      </c>
      <c r="S379" s="143" t="s">
        <v>374</v>
      </c>
      <c r="T379" s="143" t="s">
        <v>374</v>
      </c>
      <c r="U379" s="89"/>
      <c r="V379" s="89" t="str">
        <f>IF(
    доп_часы[[#This Row],[опимс укр]]="",
    IF(
        IFERROR(
            MATCH(SUBSTITUTE(доп_часы[[#This Row],[классификатор]],",","."),классификатор,0),
            0
        ),
        LOWER(TRIM(доп_часы[[#This Row],[проект]])) &amp; "_" &amp; "9999",
        LOWER(TRIM(доп_часы[[#This Row],[проект]])) &amp; "_" &amp; "9998"
    ),
    LOWER(TRIM(доп_часы[[#This Row],[проект]])) &amp; "_" &amp; LOWER(TRIM(доп_часы[[#This Row],[опимс укр]]))
)</f>
        <v>кс-7 сивакинская_9998</v>
      </c>
      <c r="W379" s="115" t="e">
        <f>VLOOKUP(доп_часы[[#This Row],[опимс укр]],Помочни!J:K,2,0)</f>
        <v>#N/A</v>
      </c>
      <c r="X379" s="88"/>
      <c r="Y379" s="88"/>
      <c r="Z379" s="88"/>
      <c r="AA379" s="91"/>
    </row>
    <row r="380" spans="1:27">
      <c r="A380" s="82">
        <v>44531</v>
      </c>
      <c r="B380" s="84" t="str">
        <f t="shared" si="29"/>
        <v>КС-7 Сивакинская</v>
      </c>
      <c r="C380" s="84" t="s">
        <v>117</v>
      </c>
      <c r="D380" s="83" t="s">
        <v>117</v>
      </c>
      <c r="E380" s="83" t="str">
        <f t="shared" si="30"/>
        <v>велесстрой-монтаж</v>
      </c>
      <c r="F380" s="89" t="s">
        <v>38</v>
      </c>
      <c r="G380" s="84" t="s">
        <v>342</v>
      </c>
      <c r="H380" s="84"/>
      <c r="I380" s="7"/>
      <c r="J380" s="7" t="s">
        <v>187</v>
      </c>
      <c r="K380" s="85"/>
      <c r="L380" s="86">
        <v>685</v>
      </c>
      <c r="M380" s="122">
        <v>554911.65</v>
      </c>
      <c r="N380" s="88"/>
      <c r="O380" s="88" t="str">
        <f>VLOOKUP(доп_часы[[#This Row],[классификатор]],Помочни!H:I,2,0)</f>
        <v>ДКиС</v>
      </c>
      <c r="P380" s="125">
        <f t="shared" si="31"/>
        <v>1.423713699613369E-3</v>
      </c>
      <c r="Q380" s="126">
        <f t="shared" si="32"/>
        <v>9.7571849737926992E-4</v>
      </c>
      <c r="R380" s="127">
        <f t="shared" si="33"/>
        <v>9.3503997466519429E-4</v>
      </c>
      <c r="S380" s="143" t="s">
        <v>375</v>
      </c>
      <c r="T380" s="143" t="s">
        <v>375</v>
      </c>
      <c r="U380" s="89"/>
      <c r="V380" s="89" t="str">
        <f>IF(
    доп_часы[[#This Row],[опимс укр]]="",
    IF(
        IFERROR(
            MATCH(SUBSTITUTE(доп_часы[[#This Row],[классификатор]],",","."),классификатор,0),
            0
        ),
        LOWER(TRIM(доп_часы[[#This Row],[проект]])) &amp; "_" &amp; "9999",
        LOWER(TRIM(доп_часы[[#This Row],[проект]])) &amp; "_" &amp; "9998"
    ),
    LOWER(TRIM(доп_часы[[#This Row],[проект]])) &amp; "_" &amp; LOWER(TRIM(доп_часы[[#This Row],[опимс укр]]))
)</f>
        <v>кс-7 сивакинская_9998</v>
      </c>
      <c r="W380" s="115" t="e">
        <f>VLOOKUP(доп_часы[[#This Row],[опимс укр]],Помочни!J:K,2,0)</f>
        <v>#N/A</v>
      </c>
      <c r="X380" s="88" t="s">
        <v>350</v>
      </c>
      <c r="Y380" s="88" t="s">
        <v>351</v>
      </c>
      <c r="Z380" s="88"/>
      <c r="AA380" s="91"/>
    </row>
    <row r="381" spans="1:27">
      <c r="A381" s="82">
        <v>44531</v>
      </c>
      <c r="B381" s="84" t="str">
        <f t="shared" si="29"/>
        <v>КС-7 Сивакинская</v>
      </c>
      <c r="C381" s="84" t="s">
        <v>117</v>
      </c>
      <c r="D381" s="83" t="s">
        <v>117</v>
      </c>
      <c r="E381" s="83" t="str">
        <f t="shared" si="30"/>
        <v>велесстрой-монтаж</v>
      </c>
      <c r="F381" s="89" t="s">
        <v>38</v>
      </c>
      <c r="G381" s="84" t="s">
        <v>337</v>
      </c>
      <c r="H381" s="84"/>
      <c r="I381" s="7"/>
      <c r="J381" s="7" t="s">
        <v>187</v>
      </c>
      <c r="K381" s="85"/>
      <c r="L381" s="86">
        <v>280</v>
      </c>
      <c r="M381" s="122">
        <v>226825.2</v>
      </c>
      <c r="N381" s="88"/>
      <c r="O381" s="88" t="str">
        <f>VLOOKUP(доп_часы[[#This Row],[классификатор]],Помочни!H:I,2,0)</f>
        <v>ДКиС</v>
      </c>
      <c r="P381" s="125">
        <f t="shared" si="31"/>
        <v>5.8195596480546468E-4</v>
      </c>
      <c r="Q381" s="126">
        <f t="shared" si="32"/>
        <v>3.9883383834481107E-4</v>
      </c>
      <c r="R381" s="127">
        <f t="shared" si="33"/>
        <v>3.822061210310283E-4</v>
      </c>
      <c r="S381" s="143" t="s">
        <v>375</v>
      </c>
      <c r="T381" s="143" t="s">
        <v>375</v>
      </c>
      <c r="U381" s="89"/>
      <c r="V381" s="89" t="str">
        <f>IF(
    доп_часы[[#This Row],[опимс укр]]="",
    IF(
        IFERROR(
            MATCH(SUBSTITUTE(доп_часы[[#This Row],[классификатор]],",","."),классификатор,0),
            0
        ),
        LOWER(TRIM(доп_часы[[#This Row],[проект]])) &amp; "_" &amp; "9999",
        LOWER(TRIM(доп_часы[[#This Row],[проект]])) &amp; "_" &amp; "9998"
    ),
    LOWER(TRIM(доп_часы[[#This Row],[проект]])) &amp; "_" &amp; LOWER(TRIM(доп_часы[[#This Row],[опимс укр]]))
)</f>
        <v>кс-7 сивакинская_9998</v>
      </c>
      <c r="W381" s="115" t="e">
        <f>VLOOKUP(доп_часы[[#This Row],[опимс укр]],Помочни!J:K,2,0)</f>
        <v>#N/A</v>
      </c>
      <c r="X381" s="88" t="s">
        <v>350</v>
      </c>
      <c r="Y381" s="88" t="s">
        <v>351</v>
      </c>
      <c r="Z381" s="88"/>
      <c r="AA381" s="91"/>
    </row>
    <row r="382" spans="1:27">
      <c r="A382" s="82">
        <v>44531</v>
      </c>
      <c r="B382" s="84" t="str">
        <f t="shared" si="29"/>
        <v>КС-7 Сивакинская</v>
      </c>
      <c r="C382" s="84" t="s">
        <v>117</v>
      </c>
      <c r="D382" s="83" t="s">
        <v>117</v>
      </c>
      <c r="E382" s="83" t="str">
        <f t="shared" si="30"/>
        <v>велесстрой-монтаж</v>
      </c>
      <c r="F382" s="89" t="s">
        <v>17</v>
      </c>
      <c r="G382" s="84" t="s">
        <v>328</v>
      </c>
      <c r="H382" s="84"/>
      <c r="I382" s="7"/>
      <c r="J382" s="7" t="s">
        <v>226</v>
      </c>
      <c r="K382" s="85"/>
      <c r="L382" s="86">
        <v>330</v>
      </c>
      <c r="M382" s="122">
        <v>267329.7</v>
      </c>
      <c r="N382" s="88"/>
      <c r="O382" s="88" t="str">
        <f>VLOOKUP(доп_часы[[#This Row],[классификатор]],Помочни!H:I,2,0)</f>
        <v>АХО</v>
      </c>
      <c r="P382" s="125">
        <f t="shared" si="31"/>
        <v>6.8587667280644053E-4</v>
      </c>
      <c r="Q382" s="126">
        <f t="shared" si="32"/>
        <v>4.7005416662067019E-4</v>
      </c>
      <c r="R382" s="127">
        <f t="shared" si="33"/>
        <v>4.5045721407228336E-4</v>
      </c>
      <c r="S382" s="143" t="s">
        <v>368</v>
      </c>
      <c r="T382" s="143" t="s">
        <v>368</v>
      </c>
      <c r="U382" s="89"/>
      <c r="V382" s="89" t="str">
        <f>IF(
    доп_часы[[#This Row],[опимс укр]]="",
    IF(
        IFERROR(
            MATCH(SUBSTITUTE(доп_часы[[#This Row],[классификатор]],",","."),классификатор,0),
            0
        ),
        LOWER(TRIM(доп_часы[[#This Row],[проект]])) &amp; "_" &amp; "9999",
        LOWER(TRIM(доп_часы[[#This Row],[проект]])) &amp; "_" &amp; "9998"
    ),
    LOWER(TRIM(доп_часы[[#This Row],[проект]])) &amp; "_" &amp; LOWER(TRIM(доп_часы[[#This Row],[опимс укр]]))
)</f>
        <v>кс-7 сивакинская_9998</v>
      </c>
      <c r="W382" s="115" t="e">
        <f>VLOOKUP(доп_часы[[#This Row],[опимс укр]],Помочни!J:K,2,0)</f>
        <v>#N/A</v>
      </c>
      <c r="X382" s="88" t="s">
        <v>350</v>
      </c>
      <c r="Y382" s="88" t="s">
        <v>351</v>
      </c>
      <c r="Z382" s="88"/>
      <c r="AA382" s="91"/>
    </row>
    <row r="383" spans="1:27">
      <c r="A383" s="82">
        <v>44531</v>
      </c>
      <c r="B383" s="84" t="str">
        <f t="shared" si="29"/>
        <v>КС-7 Сивакинская</v>
      </c>
      <c r="C383" s="84" t="s">
        <v>117</v>
      </c>
      <c r="D383" s="83" t="s">
        <v>117</v>
      </c>
      <c r="E383" s="83" t="str">
        <f t="shared" si="30"/>
        <v>велесстрой-монтаж</v>
      </c>
      <c r="F383" s="89" t="s">
        <v>17</v>
      </c>
      <c r="G383" s="84" t="s">
        <v>304</v>
      </c>
      <c r="H383" s="84"/>
      <c r="I383" s="7"/>
      <c r="J383" s="7" t="s">
        <v>187</v>
      </c>
      <c r="K383" s="85"/>
      <c r="L383" s="86">
        <v>90</v>
      </c>
      <c r="M383" s="122">
        <v>58318.2</v>
      </c>
      <c r="N383" s="88"/>
      <c r="O383" s="88" t="str">
        <f>VLOOKUP(доп_часы[[#This Row],[классификатор]],Помочни!H:I,2,0)</f>
        <v>АХО</v>
      </c>
      <c r="P383" s="125">
        <f t="shared" si="31"/>
        <v>1.8705727440175652E-4</v>
      </c>
      <c r="Q383" s="126">
        <f t="shared" si="32"/>
        <v>1.2819659089654642E-4</v>
      </c>
      <c r="R383" s="127">
        <f t="shared" si="33"/>
        <v>1.2285196747425909E-4</v>
      </c>
      <c r="S383" s="143" t="s">
        <v>368</v>
      </c>
      <c r="T383" s="143" t="s">
        <v>368</v>
      </c>
      <c r="U383" s="89"/>
      <c r="V383" s="89" t="str">
        <f>IF(
    доп_часы[[#This Row],[опимс укр]]="",
    IF(
        IFERROR(
            MATCH(SUBSTITUTE(доп_часы[[#This Row],[классификатор]],",","."),классификатор,0),
            0
        ),
        LOWER(TRIM(доп_часы[[#This Row],[проект]])) &amp; "_" &amp; "9999",
        LOWER(TRIM(доп_часы[[#This Row],[проект]])) &amp; "_" &amp; "9998"
    ),
    LOWER(TRIM(доп_часы[[#This Row],[проект]])) &amp; "_" &amp; LOWER(TRIM(доп_часы[[#This Row],[опимс укр]]))
)</f>
        <v>кс-7 сивакинская_9998</v>
      </c>
      <c r="W383" s="115" t="e">
        <f>VLOOKUP(доп_часы[[#This Row],[опимс укр]],Помочни!J:K,2,0)</f>
        <v>#N/A</v>
      </c>
      <c r="X383" s="88" t="s">
        <v>350</v>
      </c>
      <c r="Y383" s="88" t="s">
        <v>351</v>
      </c>
      <c r="Z383" s="88"/>
      <c r="AA383" s="91"/>
    </row>
    <row r="384" spans="1:27">
      <c r="A384" s="82">
        <v>44531</v>
      </c>
      <c r="B384" s="84" t="str">
        <f t="shared" si="29"/>
        <v>КС-7 Сивакинская</v>
      </c>
      <c r="C384" s="84" t="s">
        <v>117</v>
      </c>
      <c r="D384" s="83" t="s">
        <v>117</v>
      </c>
      <c r="E384" s="83" t="str">
        <f t="shared" si="30"/>
        <v>велесстрой-монтаж</v>
      </c>
      <c r="F384" s="89" t="s">
        <v>17</v>
      </c>
      <c r="G384" s="84" t="s">
        <v>305</v>
      </c>
      <c r="H384" s="84"/>
      <c r="I384" s="7"/>
      <c r="J384" s="7" t="s">
        <v>226</v>
      </c>
      <c r="K384" s="85"/>
      <c r="L384" s="86">
        <v>190</v>
      </c>
      <c r="M384" s="122">
        <v>153917.1</v>
      </c>
      <c r="N384" s="88"/>
      <c r="O384" s="88" t="str">
        <f>VLOOKUP(доп_часы[[#This Row],[классификатор]],Помочни!H:I,2,0)</f>
        <v>АХО</v>
      </c>
      <c r="P384" s="125">
        <f t="shared" si="31"/>
        <v>3.9489869040370819E-4</v>
      </c>
      <c r="Q384" s="126">
        <f t="shared" si="32"/>
        <v>2.7063724744826468E-4</v>
      </c>
      <c r="R384" s="127">
        <f t="shared" si="33"/>
        <v>2.5935415355676919E-4</v>
      </c>
      <c r="S384" s="143" t="s">
        <v>368</v>
      </c>
      <c r="T384" s="143" t="s">
        <v>368</v>
      </c>
      <c r="U384" s="89"/>
      <c r="V384" s="89" t="str">
        <f>IF(
    доп_часы[[#This Row],[опимс укр]]="",
    IF(
        IFERROR(
            MATCH(SUBSTITUTE(доп_часы[[#This Row],[классификатор]],",","."),классификатор,0),
            0
        ),
        LOWER(TRIM(доп_часы[[#This Row],[проект]])) &amp; "_" &amp; "9999",
        LOWER(TRIM(доп_часы[[#This Row],[проект]])) &amp; "_" &amp; "9998"
    ),
    LOWER(TRIM(доп_часы[[#This Row],[проект]])) &amp; "_" &amp; LOWER(TRIM(доп_часы[[#This Row],[опимс укр]]))
)</f>
        <v>кс-7 сивакинская_9998</v>
      </c>
      <c r="W384" s="115" t="e">
        <f>VLOOKUP(доп_часы[[#This Row],[опимс укр]],Помочни!J:K,2,0)</f>
        <v>#N/A</v>
      </c>
      <c r="X384" s="88" t="s">
        <v>350</v>
      </c>
      <c r="Y384" s="88" t="s">
        <v>351</v>
      </c>
      <c r="Z384" s="88"/>
      <c r="AA384" s="91"/>
    </row>
    <row r="385" spans="1:27">
      <c r="A385" s="82">
        <v>44531</v>
      </c>
      <c r="B385" s="84" t="str">
        <f t="shared" si="29"/>
        <v>КС-7 Сивакинская</v>
      </c>
      <c r="C385" s="84" t="s">
        <v>117</v>
      </c>
      <c r="D385" s="83" t="s">
        <v>117</v>
      </c>
      <c r="E385" s="83" t="str">
        <f t="shared" si="30"/>
        <v>велесстрой-монтаж</v>
      </c>
      <c r="F385" s="89" t="s">
        <v>17</v>
      </c>
      <c r="G385" s="84" t="s">
        <v>307</v>
      </c>
      <c r="H385" s="84"/>
      <c r="I385" s="7"/>
      <c r="J385" s="7" t="s">
        <v>187</v>
      </c>
      <c r="K385" s="85"/>
      <c r="L385" s="86">
        <v>550</v>
      </c>
      <c r="M385" s="122">
        <v>356389</v>
      </c>
      <c r="N385" s="88"/>
      <c r="O385" s="88" t="str">
        <f>VLOOKUP(доп_часы[[#This Row],[классификатор]],Помочни!H:I,2,0)</f>
        <v>АХО</v>
      </c>
      <c r="P385" s="125">
        <f t="shared" si="31"/>
        <v>1.1431277880107342E-3</v>
      </c>
      <c r="Q385" s="126">
        <f t="shared" si="32"/>
        <v>7.8342361103445036E-4</v>
      </c>
      <c r="R385" s="127">
        <f t="shared" si="33"/>
        <v>7.5076202345380561E-4</v>
      </c>
      <c r="S385" s="143" t="s">
        <v>368</v>
      </c>
      <c r="T385" s="143" t="s">
        <v>368</v>
      </c>
      <c r="U385" s="89"/>
      <c r="V385" s="89" t="str">
        <f>IF(
    доп_часы[[#This Row],[опимс укр]]="",
    IF(
        IFERROR(
            MATCH(SUBSTITUTE(доп_часы[[#This Row],[классификатор]],",","."),классификатор,0),
            0
        ),
        LOWER(TRIM(доп_часы[[#This Row],[проект]])) &amp; "_" &amp; "9999",
        LOWER(TRIM(доп_часы[[#This Row],[проект]])) &amp; "_" &amp; "9998"
    ),
    LOWER(TRIM(доп_часы[[#This Row],[проект]])) &amp; "_" &amp; LOWER(TRIM(доп_часы[[#This Row],[опимс укр]]))
)</f>
        <v>кс-7 сивакинская_9998</v>
      </c>
      <c r="W385" s="115" t="e">
        <f>VLOOKUP(доп_часы[[#This Row],[опимс укр]],Помочни!J:K,2,0)</f>
        <v>#N/A</v>
      </c>
      <c r="X385" s="88" t="s">
        <v>350</v>
      </c>
      <c r="Y385" s="88" t="s">
        <v>351</v>
      </c>
      <c r="Z385" s="88"/>
      <c r="AA385" s="91"/>
    </row>
    <row r="386" spans="1:27">
      <c r="A386" s="82">
        <v>44531</v>
      </c>
      <c r="B386" s="84" t="str">
        <f t="shared" si="29"/>
        <v>КС-7 Сивакинская</v>
      </c>
      <c r="C386" s="84" t="s">
        <v>117</v>
      </c>
      <c r="D386" s="83" t="s">
        <v>117</v>
      </c>
      <c r="E386" s="83" t="str">
        <f t="shared" si="30"/>
        <v>велесстрой-монтаж</v>
      </c>
      <c r="F386" s="89" t="s">
        <v>17</v>
      </c>
      <c r="G386" s="84" t="s">
        <v>308</v>
      </c>
      <c r="H386" s="84"/>
      <c r="I386" s="7"/>
      <c r="J386" s="7" t="s">
        <v>226</v>
      </c>
      <c r="K386" s="85"/>
      <c r="L386" s="86">
        <v>70</v>
      </c>
      <c r="M386" s="122">
        <v>45358.6</v>
      </c>
      <c r="N386" s="88"/>
      <c r="O386" s="88" t="str">
        <f>VLOOKUP(доп_часы[[#This Row],[классификатор]],Помочни!H:I,2,0)</f>
        <v>АХО</v>
      </c>
      <c r="P386" s="125">
        <f t="shared" si="31"/>
        <v>1.4548899120136617E-4</v>
      </c>
      <c r="Q386" s="126">
        <f t="shared" si="32"/>
        <v>9.9708459586202768E-5</v>
      </c>
      <c r="R386" s="127">
        <f t="shared" si="33"/>
        <v>9.5551530257757076E-5</v>
      </c>
      <c r="S386" s="143" t="s">
        <v>368</v>
      </c>
      <c r="T386" s="143" t="s">
        <v>368</v>
      </c>
      <c r="U386" s="89"/>
      <c r="V386" s="89" t="str">
        <f>IF(
    доп_часы[[#This Row],[опимс укр]]="",
    IF(
        IFERROR(
            MATCH(SUBSTITUTE(доп_часы[[#This Row],[классификатор]],",","."),классификатор,0),
            0
        ),
        LOWER(TRIM(доп_часы[[#This Row],[проект]])) &amp; "_" &amp; "9999",
        LOWER(TRIM(доп_часы[[#This Row],[проект]])) &amp; "_" &amp; "9998"
    ),
    LOWER(TRIM(доп_часы[[#This Row],[проект]])) &amp; "_" &amp; LOWER(TRIM(доп_часы[[#This Row],[опимс укр]]))
)</f>
        <v>кс-7 сивакинская_9998</v>
      </c>
      <c r="W386" s="115" t="e">
        <f>VLOOKUP(доп_часы[[#This Row],[опимс укр]],Помочни!J:K,2,0)</f>
        <v>#N/A</v>
      </c>
      <c r="X386" s="88" t="s">
        <v>350</v>
      </c>
      <c r="Y386" s="88" t="s">
        <v>351</v>
      </c>
      <c r="Z386" s="88"/>
      <c r="AA386" s="91"/>
    </row>
    <row r="387" spans="1:27">
      <c r="A387" s="82">
        <v>44531</v>
      </c>
      <c r="B387" s="84" t="str">
        <f t="shared" si="29"/>
        <v>КС-7 Сивакинская</v>
      </c>
      <c r="C387" s="84" t="s">
        <v>117</v>
      </c>
      <c r="D387" s="83" t="s">
        <v>117</v>
      </c>
      <c r="E387" s="83" t="str">
        <f t="shared" si="30"/>
        <v>велесстрой-монтаж</v>
      </c>
      <c r="F387" s="89" t="s">
        <v>17</v>
      </c>
      <c r="G387" s="84" t="s">
        <v>329</v>
      </c>
      <c r="H387" s="84"/>
      <c r="I387" s="7"/>
      <c r="J387" s="7" t="s">
        <v>226</v>
      </c>
      <c r="K387" s="85"/>
      <c r="L387" s="86">
        <v>145</v>
      </c>
      <c r="M387" s="122">
        <v>93957.1</v>
      </c>
      <c r="N387" s="88"/>
      <c r="O387" s="88" t="str">
        <f>VLOOKUP(доп_часы[[#This Row],[классификатор]],Помочни!H:I,2,0)</f>
        <v>АХО</v>
      </c>
      <c r="P387" s="125">
        <f t="shared" si="31"/>
        <v>3.0137005320282997E-4</v>
      </c>
      <c r="Q387" s="126">
        <f t="shared" si="32"/>
        <v>2.0653895199999146E-4</v>
      </c>
      <c r="R387" s="127">
        <f t="shared" si="33"/>
        <v>1.9792816981963965E-4</v>
      </c>
      <c r="S387" s="143" t="s">
        <v>368</v>
      </c>
      <c r="T387" s="143" t="s">
        <v>368</v>
      </c>
      <c r="U387" s="89"/>
      <c r="V387" s="89" t="str">
        <f>IF(
    доп_часы[[#This Row],[опимс укр]]="",
    IF(
        IFERROR(
            MATCH(SUBSTITUTE(доп_часы[[#This Row],[классификатор]],",","."),классификатор,0),
            0
        ),
        LOWER(TRIM(доп_часы[[#This Row],[проект]])) &amp; "_" &amp; "9999",
        LOWER(TRIM(доп_часы[[#This Row],[проект]])) &amp; "_" &amp; "9998"
    ),
    LOWER(TRIM(доп_часы[[#This Row],[проект]])) &amp; "_" &amp; LOWER(TRIM(доп_часы[[#This Row],[опимс укр]]))
)</f>
        <v>кс-7 сивакинская_9998</v>
      </c>
      <c r="W387" s="115" t="e">
        <f>VLOOKUP(доп_часы[[#This Row],[опимс укр]],Помочни!J:K,2,0)</f>
        <v>#N/A</v>
      </c>
      <c r="X387" s="88" t="s">
        <v>350</v>
      </c>
      <c r="Y387" s="88" t="s">
        <v>351</v>
      </c>
      <c r="Z387" s="88"/>
      <c r="AA387" s="91"/>
    </row>
    <row r="388" spans="1:27">
      <c r="A388" s="82">
        <v>44531</v>
      </c>
      <c r="B388" s="84" t="str">
        <f t="shared" si="29"/>
        <v>КС-7 Сивакинская</v>
      </c>
      <c r="C388" s="84" t="s">
        <v>117</v>
      </c>
      <c r="D388" s="83" t="s">
        <v>117</v>
      </c>
      <c r="E388" s="83" t="str">
        <f t="shared" si="30"/>
        <v>велесстрой-монтаж</v>
      </c>
      <c r="F388" s="89" t="s">
        <v>17</v>
      </c>
      <c r="G388" s="84" t="s">
        <v>338</v>
      </c>
      <c r="H388" s="84"/>
      <c r="I388" s="7"/>
      <c r="J388" s="7" t="s">
        <v>226</v>
      </c>
      <c r="K388" s="85"/>
      <c r="L388" s="86">
        <v>70</v>
      </c>
      <c r="M388" s="122">
        <v>56706.3</v>
      </c>
      <c r="N388" s="88"/>
      <c r="O388" s="88" t="str">
        <f>VLOOKUP(доп_часы[[#This Row],[классификатор]],Помочни!H:I,2,0)</f>
        <v>АХО</v>
      </c>
      <c r="P388" s="125">
        <f t="shared" si="31"/>
        <v>1.4548899120136617E-4</v>
      </c>
      <c r="Q388" s="126">
        <f t="shared" si="32"/>
        <v>9.9708459586202768E-5</v>
      </c>
      <c r="R388" s="127">
        <f t="shared" si="33"/>
        <v>9.5551530257757076E-5</v>
      </c>
      <c r="S388" s="143" t="s">
        <v>368</v>
      </c>
      <c r="T388" s="143" t="s">
        <v>368</v>
      </c>
      <c r="U388" s="89"/>
      <c r="V388" s="89" t="str">
        <f>IF(
    доп_часы[[#This Row],[опимс укр]]="",
    IF(
        IFERROR(
            MATCH(SUBSTITUTE(доп_часы[[#This Row],[классификатор]],",","."),классификатор,0),
            0
        ),
        LOWER(TRIM(доп_часы[[#This Row],[проект]])) &amp; "_" &amp; "9999",
        LOWER(TRIM(доп_часы[[#This Row],[проект]])) &amp; "_" &amp; "9998"
    ),
    LOWER(TRIM(доп_часы[[#This Row],[проект]])) &amp; "_" &amp; LOWER(TRIM(доп_часы[[#This Row],[опимс укр]]))
)</f>
        <v>кс-7 сивакинская_9998</v>
      </c>
      <c r="W388" s="115" t="e">
        <f>VLOOKUP(доп_часы[[#This Row],[опимс укр]],Помочни!J:K,2,0)</f>
        <v>#N/A</v>
      </c>
      <c r="X388" s="88" t="s">
        <v>350</v>
      </c>
      <c r="Y388" s="88" t="s">
        <v>351</v>
      </c>
      <c r="Z388" s="88"/>
      <c r="AA388" s="91"/>
    </row>
    <row r="389" spans="1:27">
      <c r="A389" s="82">
        <v>44531</v>
      </c>
      <c r="B389" s="84" t="str">
        <f t="shared" ref="B389:B450" si="35">"КС-7 Сивакинская"</f>
        <v>КС-7 Сивакинская</v>
      </c>
      <c r="C389" s="84" t="s">
        <v>117</v>
      </c>
      <c r="D389" s="83" t="s">
        <v>117</v>
      </c>
      <c r="E389" s="83" t="str">
        <f t="shared" ref="E389:E450" si="36">"велесстрой-монтаж"</f>
        <v>велесстрой-монтаж</v>
      </c>
      <c r="F389" s="89" t="s">
        <v>17</v>
      </c>
      <c r="G389" s="84" t="s">
        <v>339</v>
      </c>
      <c r="H389" s="84"/>
      <c r="I389" s="7"/>
      <c r="J389" s="7" t="s">
        <v>187</v>
      </c>
      <c r="K389" s="85"/>
      <c r="L389" s="86">
        <v>35</v>
      </c>
      <c r="M389" s="122">
        <v>28353.15</v>
      </c>
      <c r="N389" s="88"/>
      <c r="O389" s="88" t="str">
        <f>VLOOKUP(доп_часы[[#This Row],[классификатор]],Помочни!H:I,2,0)</f>
        <v>АХО</v>
      </c>
      <c r="P389" s="125">
        <f t="shared" ref="P389:P450" si="37">L389/$P$3</f>
        <v>7.2744495600683085E-5</v>
      </c>
      <c r="Q389" s="126">
        <f t="shared" ref="Q389:Q450" si="38">L389/$Q$3</f>
        <v>4.9854229793101384E-5</v>
      </c>
      <c r="R389" s="127">
        <f t="shared" ref="R389:R450" si="39">L389/$R$3</f>
        <v>4.7775765128878538E-5</v>
      </c>
      <c r="S389" s="143" t="s">
        <v>368</v>
      </c>
      <c r="T389" s="143" t="s">
        <v>368</v>
      </c>
      <c r="U389" s="89"/>
      <c r="V389" s="89" t="str">
        <f>IF(
    доп_часы[[#This Row],[опимс укр]]="",
    IF(
        IFERROR(
            MATCH(SUBSTITUTE(доп_часы[[#This Row],[классификатор]],",","."),классификатор,0),
            0
        ),
        LOWER(TRIM(доп_часы[[#This Row],[проект]])) &amp; "_" &amp; "9999",
        LOWER(TRIM(доп_часы[[#This Row],[проект]])) &amp; "_" &amp; "9998"
    ),
    LOWER(TRIM(доп_часы[[#This Row],[проект]])) &amp; "_" &amp; LOWER(TRIM(доп_часы[[#This Row],[опимс укр]]))
)</f>
        <v>кс-7 сивакинская_9998</v>
      </c>
      <c r="W389" s="115" t="e">
        <f>VLOOKUP(доп_часы[[#This Row],[опимс укр]],Помочни!J:K,2,0)</f>
        <v>#N/A</v>
      </c>
      <c r="X389" s="88" t="s">
        <v>350</v>
      </c>
      <c r="Y389" s="88" t="s">
        <v>351</v>
      </c>
      <c r="Z389" s="88"/>
      <c r="AA389" s="91"/>
    </row>
    <row r="390" spans="1:27">
      <c r="A390" s="82">
        <v>44531</v>
      </c>
      <c r="B390" s="84" t="str">
        <f t="shared" si="35"/>
        <v>КС-7 Сивакинская</v>
      </c>
      <c r="C390" s="84" t="s">
        <v>117</v>
      </c>
      <c r="D390" s="83" t="s">
        <v>117</v>
      </c>
      <c r="E390" s="83" t="str">
        <f t="shared" si="36"/>
        <v>велесстрой-монтаж</v>
      </c>
      <c r="F390" s="89" t="s">
        <v>17</v>
      </c>
      <c r="G390" s="84" t="s">
        <v>340</v>
      </c>
      <c r="H390" s="84"/>
      <c r="I390" s="7"/>
      <c r="J390" s="7" t="s">
        <v>187</v>
      </c>
      <c r="K390" s="85"/>
      <c r="L390" s="86">
        <v>20</v>
      </c>
      <c r="M390" s="122">
        <v>16201.800000000001</v>
      </c>
      <c r="N390" s="88"/>
      <c r="O390" s="88" t="str">
        <f>VLOOKUP(доп_часы[[#This Row],[классификатор]],Помочни!H:I,2,0)</f>
        <v>АХО</v>
      </c>
      <c r="P390" s="125">
        <f t="shared" si="37"/>
        <v>4.1568283200390336E-5</v>
      </c>
      <c r="Q390" s="126">
        <f t="shared" si="38"/>
        <v>2.848813131034365E-5</v>
      </c>
      <c r="R390" s="127">
        <f t="shared" si="39"/>
        <v>2.7300437216502023E-5</v>
      </c>
      <c r="S390" s="143" t="s">
        <v>368</v>
      </c>
      <c r="T390" s="143" t="s">
        <v>368</v>
      </c>
      <c r="U390" s="89"/>
      <c r="V390" s="89" t="str">
        <f>IF(
    доп_часы[[#This Row],[опимс укр]]="",
    IF(
        IFERROR(
            MATCH(SUBSTITUTE(доп_часы[[#This Row],[классификатор]],",","."),классификатор,0),
            0
        ),
        LOWER(TRIM(доп_часы[[#This Row],[проект]])) &amp; "_" &amp; "9999",
        LOWER(TRIM(доп_часы[[#This Row],[проект]])) &amp; "_" &amp; "9998"
    ),
    LOWER(TRIM(доп_часы[[#This Row],[проект]])) &amp; "_" &amp; LOWER(TRIM(доп_часы[[#This Row],[опимс укр]]))
)</f>
        <v>кс-7 сивакинская_9998</v>
      </c>
      <c r="W390" s="115" t="e">
        <f>VLOOKUP(доп_часы[[#This Row],[опимс укр]],Помочни!J:K,2,0)</f>
        <v>#N/A</v>
      </c>
      <c r="X390" s="88" t="s">
        <v>350</v>
      </c>
      <c r="Y390" s="88" t="s">
        <v>351</v>
      </c>
      <c r="Z390" s="88"/>
      <c r="AA390" s="91"/>
    </row>
    <row r="391" spans="1:27">
      <c r="A391" s="82">
        <v>44531</v>
      </c>
      <c r="B391" s="84" t="str">
        <f t="shared" si="35"/>
        <v>КС-7 Сивакинская</v>
      </c>
      <c r="C391" s="84" t="s">
        <v>117</v>
      </c>
      <c r="D391" s="83" t="s">
        <v>117</v>
      </c>
      <c r="E391" s="83" t="str">
        <f t="shared" si="36"/>
        <v>велесстрой-монтаж</v>
      </c>
      <c r="F391" s="89" t="s">
        <v>17</v>
      </c>
      <c r="G391" s="84" t="s">
        <v>341</v>
      </c>
      <c r="H391" s="84"/>
      <c r="I391" s="7"/>
      <c r="J391" s="7" t="s">
        <v>187</v>
      </c>
      <c r="K391" s="85"/>
      <c r="L391" s="86">
        <v>10</v>
      </c>
      <c r="M391" s="122">
        <v>8100.9000000000005</v>
      </c>
      <c r="N391" s="88"/>
      <c r="O391" s="88" t="str">
        <f>VLOOKUP(доп_часы[[#This Row],[классификатор]],Помочни!H:I,2,0)</f>
        <v>АХО</v>
      </c>
      <c r="P391" s="125">
        <f t="shared" si="37"/>
        <v>2.0784141600195168E-5</v>
      </c>
      <c r="Q391" s="126">
        <f t="shared" si="38"/>
        <v>1.4244065655171825E-5</v>
      </c>
      <c r="R391" s="127">
        <f t="shared" si="39"/>
        <v>1.3650218608251011E-5</v>
      </c>
      <c r="S391" s="143" t="s">
        <v>368</v>
      </c>
      <c r="T391" s="143" t="s">
        <v>368</v>
      </c>
      <c r="U391" s="89"/>
      <c r="V391" s="89" t="str">
        <f>IF(
    доп_часы[[#This Row],[опимс укр]]="",
    IF(
        IFERROR(
            MATCH(SUBSTITUTE(доп_часы[[#This Row],[классификатор]],",","."),классификатор,0),
            0
        ),
        LOWER(TRIM(доп_часы[[#This Row],[проект]])) &amp; "_" &amp; "9999",
        LOWER(TRIM(доп_часы[[#This Row],[проект]])) &amp; "_" &amp; "9998"
    ),
    LOWER(TRIM(доп_часы[[#This Row],[проект]])) &amp; "_" &amp; LOWER(TRIM(доп_часы[[#This Row],[опимс укр]]))
)</f>
        <v>кс-7 сивакинская_9998</v>
      </c>
      <c r="W391" s="115" t="e">
        <f>VLOOKUP(доп_часы[[#This Row],[опимс укр]],Помочни!J:K,2,0)</f>
        <v>#N/A</v>
      </c>
      <c r="X391" s="88" t="s">
        <v>350</v>
      </c>
      <c r="Y391" s="88" t="s">
        <v>351</v>
      </c>
      <c r="Z391" s="88"/>
      <c r="AA391" s="91"/>
    </row>
    <row r="392" spans="1:27">
      <c r="A392" s="72">
        <v>44531</v>
      </c>
      <c r="B392" s="75" t="str">
        <f t="shared" si="35"/>
        <v>КС-7 Сивакинская</v>
      </c>
      <c r="C392" s="75" t="s">
        <v>117</v>
      </c>
      <c r="D392" s="74" t="s">
        <v>117</v>
      </c>
      <c r="E392" s="74" t="str">
        <f t="shared" si="36"/>
        <v>велесстрой-монтаж</v>
      </c>
      <c r="F392" s="79" t="s">
        <v>89</v>
      </c>
      <c r="G392" s="75"/>
      <c r="H392" s="75"/>
      <c r="I392" s="75"/>
      <c r="J392" s="73"/>
      <c r="K392" s="76"/>
      <c r="L392" s="77">
        <f>10909.72-SUM(L380:L391)</f>
        <v>8434.7199999999993</v>
      </c>
      <c r="M392" s="78">
        <f>9022413.5-SUM(M380:M391)</f>
        <v>7156044.7999999998</v>
      </c>
      <c r="N392" s="51"/>
      <c r="O392" s="51" t="str">
        <f>VLOOKUP(доп_часы[[#This Row],[классификатор]],Помочни!H:I,2,0)</f>
        <v>ОСНОВНЫЕ ПРОЕКТНЫЕ РАБОТЫ (норматив)</v>
      </c>
      <c r="P392" s="139">
        <f>L392/$P$3</f>
        <v>1.7530841483799818E-2</v>
      </c>
      <c r="Q392" s="140"/>
      <c r="R392" s="140"/>
      <c r="S392" s="144"/>
      <c r="T392" s="144"/>
      <c r="U392" s="79"/>
      <c r="V392" s="79" t="str">
        <f>IF(
    доп_часы[[#This Row],[опимс укр]]="",
    IF(
        IFERROR(
            MATCH(SUBSTITUTE(доп_часы[[#This Row],[классификатор]],",","."),классификатор,0),
            0
        ),
        LOWER(TRIM(доп_часы[[#This Row],[проект]])) &amp; "_" &amp; "9999",
        LOWER(TRIM(доп_часы[[#This Row],[проект]])) &amp; "_" &amp; "9998"
    ),
    LOWER(TRIM(доп_часы[[#This Row],[проект]])) &amp; "_" &amp; LOWER(TRIM(доп_часы[[#This Row],[опимс укр]]))
)</f>
        <v>кс-7 сивакинская_9998</v>
      </c>
      <c r="W392" s="114" t="e">
        <f>VLOOKUP(доп_часы[[#This Row],[опимс укр]],Помочни!J:K,2,0)</f>
        <v>#N/A</v>
      </c>
      <c r="X392" s="51"/>
      <c r="Y392" s="51"/>
      <c r="Z392" s="51"/>
      <c r="AA392" s="80"/>
    </row>
    <row r="393" spans="1:27">
      <c r="A393" s="72">
        <v>44531</v>
      </c>
      <c r="B393" s="75" t="str">
        <f t="shared" si="35"/>
        <v>КС-7 Сивакинская</v>
      </c>
      <c r="C393" s="75" t="s">
        <v>117</v>
      </c>
      <c r="D393" s="74" t="s">
        <v>117</v>
      </c>
      <c r="E393" s="74" t="str">
        <f t="shared" si="36"/>
        <v>велесстрой-монтаж</v>
      </c>
      <c r="F393" s="79" t="s">
        <v>90</v>
      </c>
      <c r="G393" s="75"/>
      <c r="H393" s="75"/>
      <c r="I393" s="75"/>
      <c r="J393" s="73"/>
      <c r="K393" s="76"/>
      <c r="L393" s="77">
        <f>7022-SUM(L380:L391)</f>
        <v>4547</v>
      </c>
      <c r="M393" s="78">
        <f>4318702.2-SUM(M380:M391)</f>
        <v>2452333.5</v>
      </c>
      <c r="N393" s="51"/>
      <c r="O393" s="51" t="str">
        <f>VLOOKUP(доп_часы[[#This Row],[классификатор]],Помочни!H:I,2,0)</f>
        <v>ОСНОВНЫЕ ПРОЕКТНЫЕ РАБОТЫ (карнет)</v>
      </c>
      <c r="P393" s="139"/>
      <c r="Q393" s="140">
        <f>L393/$Q$3</f>
        <v>6.4767766534066283E-3</v>
      </c>
      <c r="R393" s="140">
        <f>L393/$R$3</f>
        <v>6.2067544011717348E-3</v>
      </c>
      <c r="S393" s="144"/>
      <c r="T393" s="144"/>
      <c r="U393" s="79"/>
      <c r="V393" s="79" t="str">
        <f>IF(
    доп_часы[[#This Row],[опимс укр]]="",
    IF(
        IFERROR(
            MATCH(SUBSTITUTE(доп_часы[[#This Row],[классификатор]],",","."),классификатор,0),
            0
        ),
        LOWER(TRIM(доп_часы[[#This Row],[проект]])) &amp; "_" &amp; "9999",
        LOWER(TRIM(доп_часы[[#This Row],[проект]])) &amp; "_" &amp; "9998"
    ),
    LOWER(TRIM(доп_часы[[#This Row],[проект]])) &amp; "_" &amp; LOWER(TRIM(доп_часы[[#This Row],[опимс укр]]))
)</f>
        <v>кс-7 сивакинская_9998</v>
      </c>
      <c r="W393" s="114" t="e">
        <f>VLOOKUP(доп_часы[[#This Row],[опимс укр]],Помочни!J:K,2,0)</f>
        <v>#N/A</v>
      </c>
      <c r="X393" s="51"/>
      <c r="Y393" s="51"/>
      <c r="Z393" s="51"/>
      <c r="AA393" s="80"/>
    </row>
    <row r="394" spans="1:27">
      <c r="A394" s="72">
        <v>44531</v>
      </c>
      <c r="B394" s="75" t="str">
        <f t="shared" si="35"/>
        <v>КС-7 Сивакинская</v>
      </c>
      <c r="C394" s="75" t="str">
        <f t="shared" ref="C394:C446" si="40">"КС-7 Сивакинская"</f>
        <v>КС-7 Сивакинская</v>
      </c>
      <c r="D394" s="74" t="s">
        <v>196</v>
      </c>
      <c r="E394" s="74" t="str">
        <f t="shared" si="36"/>
        <v>велесстрой-монтаж</v>
      </c>
      <c r="F394" s="79" t="s">
        <v>89</v>
      </c>
      <c r="G394" s="75"/>
      <c r="H394" s="75"/>
      <c r="I394" s="75"/>
      <c r="J394" s="73"/>
      <c r="K394" s="76"/>
      <c r="L394" s="77">
        <f>28210.62-SUM(L378:L379)</f>
        <v>27710.62</v>
      </c>
      <c r="M394" s="78">
        <f>22450040.28-SUM(M378:M379)</f>
        <v>22108824.280000001</v>
      </c>
      <c r="N394" s="51"/>
      <c r="O394" s="51" t="str">
        <f>VLOOKUP(доп_часы[[#This Row],[классификатор]],Помочни!H:I,2,0)</f>
        <v>ОСНОВНЫЕ ПРОЕКТНЫЕ РАБОТЫ (норматив)</v>
      </c>
      <c r="P394" s="139">
        <f>L394/$P$3</f>
        <v>5.7594144990920026E-2</v>
      </c>
      <c r="Q394" s="140"/>
      <c r="R394" s="140"/>
      <c r="S394" s="144"/>
      <c r="T394" s="144"/>
      <c r="U394" s="79"/>
      <c r="V394" s="79" t="str">
        <f>IF(
    доп_часы[[#This Row],[опимс укр]]="",
    IF(
        IFERROR(
            MATCH(SUBSTITUTE(доп_часы[[#This Row],[классификатор]],",","."),классификатор,0),
            0
        ),
        LOWER(TRIM(доп_часы[[#This Row],[проект]])) &amp; "_" &amp; "9999",
        LOWER(TRIM(доп_часы[[#This Row],[проект]])) &amp; "_" &amp; "9998"
    ),
    LOWER(TRIM(доп_часы[[#This Row],[проект]])) &amp; "_" &amp; LOWER(TRIM(доп_часы[[#This Row],[опимс укр]]))
)</f>
        <v>кс-7 сивакинская_9998</v>
      </c>
      <c r="W394" s="114" t="e">
        <f>VLOOKUP(доп_часы[[#This Row],[опимс укр]],Помочни!J:K,2,0)</f>
        <v>#N/A</v>
      </c>
      <c r="X394" s="51"/>
      <c r="Y394" s="51"/>
      <c r="Z394" s="51"/>
      <c r="AA394" s="80"/>
    </row>
    <row r="395" spans="1:27">
      <c r="A395" s="72">
        <v>44531</v>
      </c>
      <c r="B395" s="75" t="str">
        <f t="shared" si="35"/>
        <v>КС-7 Сивакинская</v>
      </c>
      <c r="C395" s="75" t="str">
        <f t="shared" si="40"/>
        <v>КС-7 Сивакинская</v>
      </c>
      <c r="D395" s="74" t="s">
        <v>196</v>
      </c>
      <c r="E395" s="74" t="str">
        <f t="shared" si="36"/>
        <v>велесстрой-монтаж</v>
      </c>
      <c r="F395" s="79" t="s">
        <v>90</v>
      </c>
      <c r="G395" s="75"/>
      <c r="H395" s="75"/>
      <c r="I395" s="75"/>
      <c r="J395" s="73"/>
      <c r="K395" s="76"/>
      <c r="L395" s="77">
        <f>37754-SUM(L378:L379)</f>
        <v>37254</v>
      </c>
      <c r="M395" s="78">
        <f>30008497.5-SUM(M378:M379)</f>
        <v>29667281.5</v>
      </c>
      <c r="N395" s="51"/>
      <c r="O395" s="51" t="str">
        <f>VLOOKUP(доп_часы[[#This Row],[классификатор]],Помочни!H:I,2,0)</f>
        <v>ОСНОВНЫЕ ПРОЕКТНЫЕ РАБОТЫ (карнет)</v>
      </c>
      <c r="P395" s="139"/>
      <c r="Q395" s="140">
        <f>L395/$Q$3</f>
        <v>5.3064842191777116E-2</v>
      </c>
      <c r="R395" s="140">
        <f>L395/$R$3</f>
        <v>5.085252440317832E-2</v>
      </c>
      <c r="S395" s="144"/>
      <c r="T395" s="144"/>
      <c r="U395" s="79"/>
      <c r="V395" s="79" t="str">
        <f>IF(
    доп_часы[[#This Row],[опимс укр]]="",
    IF(
        IFERROR(
            MATCH(SUBSTITUTE(доп_часы[[#This Row],[классификатор]],",","."),классификатор,0),
            0
        ),
        LOWER(TRIM(доп_часы[[#This Row],[проект]])) &amp; "_" &amp; "9999",
        LOWER(TRIM(доп_часы[[#This Row],[проект]])) &amp; "_" &amp; "9998"
    ),
    LOWER(TRIM(доп_часы[[#This Row],[проект]])) &amp; "_" &amp; LOWER(TRIM(доп_часы[[#This Row],[опимс укр]]))
)</f>
        <v>кс-7 сивакинская_9998</v>
      </c>
      <c r="W395" s="114" t="e">
        <f>VLOOKUP(доп_часы[[#This Row],[опимс укр]],Помочни!J:K,2,0)</f>
        <v>#N/A</v>
      </c>
      <c r="X395" s="51"/>
      <c r="Y395" s="51"/>
      <c r="Z395" s="51"/>
      <c r="AA395" s="80"/>
    </row>
    <row r="396" spans="1:27">
      <c r="A396" s="82">
        <v>44562</v>
      </c>
      <c r="B396" s="84" t="str">
        <f t="shared" si="35"/>
        <v>КС-7 Сивакинская</v>
      </c>
      <c r="C396" s="84" t="str">
        <f t="shared" si="40"/>
        <v>КС-7 Сивакинская</v>
      </c>
      <c r="D396" s="83" t="s">
        <v>196</v>
      </c>
      <c r="E396" s="83" t="str">
        <f t="shared" si="36"/>
        <v>велесстрой-монтаж</v>
      </c>
      <c r="F396" s="89" t="s">
        <v>26</v>
      </c>
      <c r="G396" s="84" t="s">
        <v>345</v>
      </c>
      <c r="H396" s="84"/>
      <c r="I396" s="7"/>
      <c r="J396" s="7" t="s">
        <v>187</v>
      </c>
      <c r="K396" s="85"/>
      <c r="L396" s="86">
        <v>60</v>
      </c>
      <c r="M396" s="87">
        <v>48605.4</v>
      </c>
      <c r="N396" s="88"/>
      <c r="O396" s="88" t="str">
        <f>VLOOKUP(доп_часы[[#This Row],[классификатор]],Помочни!H:I,2,0)</f>
        <v>УМиТ</v>
      </c>
      <c r="P396" s="125">
        <f t="shared" si="37"/>
        <v>1.2470484960117102E-4</v>
      </c>
      <c r="Q396" s="126">
        <f t="shared" si="38"/>
        <v>8.546439393103095E-5</v>
      </c>
      <c r="R396" s="127">
        <f t="shared" si="39"/>
        <v>8.1901311649506061E-5</v>
      </c>
      <c r="S396" s="143" t="s">
        <v>369</v>
      </c>
      <c r="T396" s="143" t="s">
        <v>369</v>
      </c>
      <c r="U396" s="89"/>
      <c r="V396" s="89" t="str">
        <f>IF(
    доп_часы[[#This Row],[опимс укр]]="",
    IF(
        IFERROR(
            MATCH(SUBSTITUTE(доп_часы[[#This Row],[классификатор]],",","."),классификатор,0),
            0
        ),
        LOWER(TRIM(доп_часы[[#This Row],[проект]])) &amp; "_" &amp; "9999",
        LOWER(TRIM(доп_часы[[#This Row],[проект]])) &amp; "_" &amp; "9998"
    ),
    LOWER(TRIM(доп_часы[[#This Row],[проект]])) &amp; "_" &amp; LOWER(TRIM(доп_часы[[#This Row],[опимс укр]]))
)</f>
        <v>кс-7 сивакинская_9998</v>
      </c>
      <c r="W396" s="117" t="e">
        <f>VLOOKUP(доп_часы[[#This Row],[опимс укр]],Помочни!J:K,2,0)</f>
        <v>#N/A</v>
      </c>
      <c r="X396" s="88" t="s">
        <v>350</v>
      </c>
      <c r="Y396" s="91" t="s">
        <v>355</v>
      </c>
      <c r="Z396" s="88"/>
      <c r="AA396" s="91"/>
    </row>
    <row r="397" spans="1:27">
      <c r="A397" s="82">
        <v>44562</v>
      </c>
      <c r="B397" s="84" t="str">
        <f t="shared" si="35"/>
        <v>КС-7 Сивакинская</v>
      </c>
      <c r="C397" s="84" t="str">
        <f t="shared" si="40"/>
        <v>КС-7 Сивакинская</v>
      </c>
      <c r="D397" s="83" t="s">
        <v>196</v>
      </c>
      <c r="E397" s="83" t="str">
        <f t="shared" si="36"/>
        <v>велесстрой-монтаж</v>
      </c>
      <c r="F397" s="97">
        <v>6</v>
      </c>
      <c r="G397" s="84" t="s">
        <v>346</v>
      </c>
      <c r="H397" s="84"/>
      <c r="I397" s="7"/>
      <c r="J397" s="7" t="s">
        <v>199</v>
      </c>
      <c r="K397" s="85"/>
      <c r="L397" s="86">
        <v>600</v>
      </c>
      <c r="M397" s="87">
        <v>362514</v>
      </c>
      <c r="N397" s="88"/>
      <c r="O397" s="88" t="str">
        <f>VLOOKUP(доп_часы[[#This Row],[классификатор]],Помочни!H:I,2,0)</f>
        <v>Непредвиденные работы</v>
      </c>
      <c r="P397" s="125">
        <f t="shared" si="37"/>
        <v>1.2470484960117102E-3</v>
      </c>
      <c r="Q397" s="126">
        <f t="shared" si="38"/>
        <v>8.5464393931030942E-4</v>
      </c>
      <c r="R397" s="127">
        <f t="shared" si="39"/>
        <v>8.1901311649506061E-4</v>
      </c>
      <c r="S397" s="143" t="s">
        <v>374</v>
      </c>
      <c r="T397" s="143" t="s">
        <v>374</v>
      </c>
      <c r="U397" s="89"/>
      <c r="V397" s="89" t="str">
        <f>IF(
    доп_часы[[#This Row],[опимс укр]]="",
    IF(
        IFERROR(
            MATCH(SUBSTITUTE(доп_часы[[#This Row],[классификатор]],",","."),классификатор,0),
            0
        ),
        LOWER(TRIM(доп_часы[[#This Row],[проект]])) &amp; "_" &amp; "9999",
        LOWER(TRIM(доп_часы[[#This Row],[проект]])) &amp; "_" &amp; "9998"
    ),
    LOWER(TRIM(доп_часы[[#This Row],[проект]])) &amp; "_" &amp; LOWER(TRIM(доп_часы[[#This Row],[опимс укр]]))
)</f>
        <v>кс-7 сивакинская_9998</v>
      </c>
      <c r="W397" s="117" t="e">
        <f>VLOOKUP(доп_часы[[#This Row],[опимс укр]],Помочни!J:K,2,0)</f>
        <v>#N/A</v>
      </c>
      <c r="X397" s="88"/>
      <c r="Y397" s="91"/>
      <c r="Z397" s="88"/>
      <c r="AA397" s="91"/>
    </row>
    <row r="398" spans="1:27">
      <c r="A398" s="82">
        <v>44562</v>
      </c>
      <c r="B398" s="84" t="str">
        <f t="shared" si="35"/>
        <v>КС-7 Сивакинская</v>
      </c>
      <c r="C398" s="84" t="str">
        <f t="shared" si="40"/>
        <v>КС-7 Сивакинская</v>
      </c>
      <c r="D398" s="83" t="s">
        <v>196</v>
      </c>
      <c r="E398" s="83" t="str">
        <f t="shared" si="36"/>
        <v>велесстрой-монтаж</v>
      </c>
      <c r="F398" s="97">
        <v>6</v>
      </c>
      <c r="G398" s="84" t="s">
        <v>336</v>
      </c>
      <c r="H398" s="84"/>
      <c r="I398" s="7"/>
      <c r="J398" s="7" t="s">
        <v>226</v>
      </c>
      <c r="K398" s="85"/>
      <c r="L398" s="86">
        <v>250</v>
      </c>
      <c r="M398" s="87">
        <v>161995</v>
      </c>
      <c r="N398" s="88"/>
      <c r="O398" s="88" t="str">
        <f>VLOOKUP(доп_часы[[#This Row],[классификатор]],Помочни!H:I,2,0)</f>
        <v>Непредвиденные работы</v>
      </c>
      <c r="P398" s="125">
        <f t="shared" si="37"/>
        <v>5.1960354000487924E-4</v>
      </c>
      <c r="Q398" s="126">
        <f t="shared" si="38"/>
        <v>3.5610164137929559E-4</v>
      </c>
      <c r="R398" s="127">
        <f t="shared" si="39"/>
        <v>3.412554652062753E-4</v>
      </c>
      <c r="S398" s="143" t="s">
        <v>374</v>
      </c>
      <c r="T398" s="143" t="s">
        <v>374</v>
      </c>
      <c r="U398" s="89"/>
      <c r="V398" s="89" t="str">
        <f>IF(
    доп_часы[[#This Row],[опимс укр]]="",
    IF(
        IFERROR(
            MATCH(SUBSTITUTE(доп_часы[[#This Row],[классификатор]],",","."),классификатор,0),
            0
        ),
        LOWER(TRIM(доп_часы[[#This Row],[проект]])) &amp; "_" &amp; "9999",
        LOWER(TRIM(доп_часы[[#This Row],[проект]])) &amp; "_" &amp; "9998"
    ),
    LOWER(TRIM(доп_часы[[#This Row],[проект]])) &amp; "_" &amp; LOWER(TRIM(доп_часы[[#This Row],[опимс укр]]))
)</f>
        <v>кс-7 сивакинская_9998</v>
      </c>
      <c r="W398" s="117" t="e">
        <f>VLOOKUP(доп_часы[[#This Row],[опимс укр]],Помочни!J:K,2,0)</f>
        <v>#N/A</v>
      </c>
      <c r="X398" s="88"/>
      <c r="Y398" s="91"/>
      <c r="Z398" s="88"/>
      <c r="AA398" s="91"/>
    </row>
    <row r="399" spans="1:27">
      <c r="A399" s="82">
        <v>44562</v>
      </c>
      <c r="B399" s="84" t="str">
        <f t="shared" si="35"/>
        <v>КС-7 Сивакинская</v>
      </c>
      <c r="C399" s="84" t="s">
        <v>117</v>
      </c>
      <c r="D399" s="83" t="s">
        <v>117</v>
      </c>
      <c r="E399" s="83" t="str">
        <f t="shared" si="36"/>
        <v>велесстрой-монтаж</v>
      </c>
      <c r="F399" s="89" t="s">
        <v>17</v>
      </c>
      <c r="G399" s="84" t="s">
        <v>347</v>
      </c>
      <c r="H399" s="84"/>
      <c r="I399" s="7"/>
      <c r="J399" s="7" t="s">
        <v>187</v>
      </c>
      <c r="K399" s="85"/>
      <c r="L399" s="86">
        <v>1449</v>
      </c>
      <c r="M399" s="87">
        <v>1173820.4100000001</v>
      </c>
      <c r="N399" s="88"/>
      <c r="O399" s="88" t="str">
        <f>VLOOKUP(доп_часы[[#This Row],[классификатор]],Помочни!H:I,2,0)</f>
        <v>АХО</v>
      </c>
      <c r="P399" s="125">
        <f t="shared" si="37"/>
        <v>3.0116221178682801E-3</v>
      </c>
      <c r="Q399" s="126">
        <f t="shared" si="38"/>
        <v>2.0639651134343974E-3</v>
      </c>
      <c r="R399" s="127">
        <f t="shared" si="39"/>
        <v>1.9779166763355715E-3</v>
      </c>
      <c r="S399" s="143" t="s">
        <v>375</v>
      </c>
      <c r="T399" s="143" t="s">
        <v>375</v>
      </c>
      <c r="U399" s="89"/>
      <c r="V399" s="89" t="str">
        <f>IF(
    доп_часы[[#This Row],[опимс укр]]="",
    IF(
        IFERROR(
            MATCH(SUBSTITUTE(доп_часы[[#This Row],[классификатор]],",","."),классификатор,0),
            0
        ),
        LOWER(TRIM(доп_часы[[#This Row],[проект]])) &amp; "_" &amp; "9999",
        LOWER(TRIM(доп_часы[[#This Row],[проект]])) &amp; "_" &amp; "9998"
    ),
    LOWER(TRIM(доп_часы[[#This Row],[проект]])) &amp; "_" &amp; LOWER(TRIM(доп_часы[[#This Row],[опимс укр]]))
)</f>
        <v>кс-7 сивакинская_9998</v>
      </c>
      <c r="W399" s="117" t="e">
        <f>VLOOKUP(доп_часы[[#This Row],[опимс укр]],Помочни!J:K,2,0)</f>
        <v>#N/A</v>
      </c>
      <c r="X399" s="88" t="s">
        <v>350</v>
      </c>
      <c r="Y399" s="91" t="s">
        <v>355</v>
      </c>
      <c r="Z399" s="88"/>
      <c r="AA399" s="91"/>
    </row>
    <row r="400" spans="1:27">
      <c r="A400" s="82">
        <v>44562</v>
      </c>
      <c r="B400" s="84" t="str">
        <f t="shared" si="35"/>
        <v>КС-7 Сивакинская</v>
      </c>
      <c r="C400" s="84" t="s">
        <v>117</v>
      </c>
      <c r="D400" s="83" t="s">
        <v>117</v>
      </c>
      <c r="E400" s="83" t="str">
        <f t="shared" si="36"/>
        <v>велесстрой-монтаж</v>
      </c>
      <c r="F400" s="89" t="s">
        <v>38</v>
      </c>
      <c r="G400" s="84" t="s">
        <v>337</v>
      </c>
      <c r="H400" s="84"/>
      <c r="I400" s="7"/>
      <c r="J400" s="7" t="s">
        <v>187</v>
      </c>
      <c r="K400" s="85"/>
      <c r="L400" s="86">
        <v>210</v>
      </c>
      <c r="M400" s="87">
        <v>170118.9</v>
      </c>
      <c r="N400" s="88"/>
      <c r="O400" s="88" t="str">
        <f>VLOOKUP(доп_часы[[#This Row],[классификатор]],Помочни!H:I,2,0)</f>
        <v>ДКиС</v>
      </c>
      <c r="P400" s="125">
        <f t="shared" si="37"/>
        <v>4.3646697360409854E-4</v>
      </c>
      <c r="Q400" s="126">
        <f t="shared" si="38"/>
        <v>2.9912537875860832E-4</v>
      </c>
      <c r="R400" s="127">
        <f t="shared" si="39"/>
        <v>2.8665459077327124E-4</v>
      </c>
      <c r="S400" s="143" t="s">
        <v>375</v>
      </c>
      <c r="T400" s="143" t="s">
        <v>375</v>
      </c>
      <c r="U400" s="89"/>
      <c r="V400" s="89" t="str">
        <f>IF(
    доп_часы[[#This Row],[опимс укр]]="",
    IF(
        IFERROR(
            MATCH(SUBSTITUTE(доп_часы[[#This Row],[классификатор]],",","."),классификатор,0),
            0
        ),
        LOWER(TRIM(доп_часы[[#This Row],[проект]])) &amp; "_" &amp; "9999",
        LOWER(TRIM(доп_часы[[#This Row],[проект]])) &amp; "_" &amp; "9998"
    ),
    LOWER(TRIM(доп_часы[[#This Row],[проект]])) &amp; "_" &amp; LOWER(TRIM(доп_часы[[#This Row],[опимс укр]]))
)</f>
        <v>кс-7 сивакинская_9998</v>
      </c>
      <c r="W400" s="117" t="e">
        <f>VLOOKUP(доп_часы[[#This Row],[опимс укр]],Помочни!J:K,2,0)</f>
        <v>#N/A</v>
      </c>
      <c r="X400" s="88" t="s">
        <v>350</v>
      </c>
      <c r="Y400" s="91" t="s">
        <v>355</v>
      </c>
      <c r="Z400" s="88"/>
      <c r="AA400" s="91"/>
    </row>
    <row r="401" spans="1:27">
      <c r="A401" s="82">
        <v>44562</v>
      </c>
      <c r="B401" s="84" t="str">
        <f t="shared" si="35"/>
        <v>КС-7 Сивакинская</v>
      </c>
      <c r="C401" s="84" t="s">
        <v>117</v>
      </c>
      <c r="D401" s="83" t="s">
        <v>117</v>
      </c>
      <c r="E401" s="83" t="str">
        <f t="shared" si="36"/>
        <v>велесстрой-монтаж</v>
      </c>
      <c r="F401" s="89" t="s">
        <v>17</v>
      </c>
      <c r="G401" s="84" t="s">
        <v>328</v>
      </c>
      <c r="H401" s="84"/>
      <c r="I401" s="7"/>
      <c r="J401" s="7" t="s">
        <v>187</v>
      </c>
      <c r="K401" s="85"/>
      <c r="L401" s="86">
        <v>150</v>
      </c>
      <c r="M401" s="87">
        <v>121513.5</v>
      </c>
      <c r="N401" s="88"/>
      <c r="O401" s="88" t="str">
        <f>VLOOKUP(доп_часы[[#This Row],[классификатор]],Помочни!H:I,2,0)</f>
        <v>АХО</v>
      </c>
      <c r="P401" s="125">
        <f t="shared" si="37"/>
        <v>3.1176212400292754E-4</v>
      </c>
      <c r="Q401" s="126">
        <f t="shared" si="38"/>
        <v>2.1366098482757736E-4</v>
      </c>
      <c r="R401" s="127">
        <f t="shared" si="39"/>
        <v>2.0475327912376515E-4</v>
      </c>
      <c r="S401" s="143" t="s">
        <v>368</v>
      </c>
      <c r="T401" s="143" t="s">
        <v>368</v>
      </c>
      <c r="U401" s="89"/>
      <c r="V401" s="89" t="str">
        <f>IF(
    доп_часы[[#This Row],[опимс укр]]="",
    IF(
        IFERROR(
            MATCH(SUBSTITUTE(доп_часы[[#This Row],[классификатор]],",","."),классификатор,0),
            0
        ),
        LOWER(TRIM(доп_часы[[#This Row],[проект]])) &amp; "_" &amp; "9999",
        LOWER(TRIM(доп_часы[[#This Row],[проект]])) &amp; "_" &amp; "9998"
    ),
    LOWER(TRIM(доп_часы[[#This Row],[проект]])) &amp; "_" &amp; LOWER(TRIM(доп_часы[[#This Row],[опимс укр]]))
)</f>
        <v>кс-7 сивакинская_9998</v>
      </c>
      <c r="W401" s="117" t="e">
        <f>VLOOKUP(доп_часы[[#This Row],[опимс укр]],Помочни!J:K,2,0)</f>
        <v>#N/A</v>
      </c>
      <c r="X401" s="88" t="s">
        <v>350</v>
      </c>
      <c r="Y401" s="91" t="s">
        <v>355</v>
      </c>
      <c r="Z401" s="88"/>
      <c r="AA401" s="91"/>
    </row>
    <row r="402" spans="1:27">
      <c r="A402" s="82">
        <v>44562</v>
      </c>
      <c r="B402" s="84" t="str">
        <f t="shared" si="35"/>
        <v>КС-7 Сивакинская</v>
      </c>
      <c r="C402" s="84" t="s">
        <v>117</v>
      </c>
      <c r="D402" s="83" t="s">
        <v>117</v>
      </c>
      <c r="E402" s="83" t="str">
        <f t="shared" si="36"/>
        <v>велесстрой-монтаж</v>
      </c>
      <c r="F402" s="89" t="s">
        <v>17</v>
      </c>
      <c r="G402" s="84" t="s">
        <v>304</v>
      </c>
      <c r="H402" s="84"/>
      <c r="I402" s="7"/>
      <c r="J402" s="7" t="s">
        <v>226</v>
      </c>
      <c r="K402" s="85"/>
      <c r="L402" s="86">
        <v>20</v>
      </c>
      <c r="M402" s="87">
        <v>12959.6</v>
      </c>
      <c r="N402" s="88"/>
      <c r="O402" s="88" t="str">
        <f>VLOOKUP(доп_часы[[#This Row],[классификатор]],Помочни!H:I,2,0)</f>
        <v>АХО</v>
      </c>
      <c r="P402" s="125">
        <f t="shared" si="37"/>
        <v>4.1568283200390336E-5</v>
      </c>
      <c r="Q402" s="126">
        <f t="shared" si="38"/>
        <v>2.848813131034365E-5</v>
      </c>
      <c r="R402" s="127">
        <f t="shared" si="39"/>
        <v>2.7300437216502023E-5</v>
      </c>
      <c r="S402" s="143" t="s">
        <v>368</v>
      </c>
      <c r="T402" s="143" t="s">
        <v>368</v>
      </c>
      <c r="U402" s="89"/>
      <c r="V402" s="89" t="str">
        <f>IF(
    доп_часы[[#This Row],[опимс укр]]="",
    IF(
        IFERROR(
            MATCH(SUBSTITUTE(доп_часы[[#This Row],[классификатор]],",","."),классификатор,0),
            0
        ),
        LOWER(TRIM(доп_часы[[#This Row],[проект]])) &amp; "_" &amp; "9999",
        LOWER(TRIM(доп_часы[[#This Row],[проект]])) &amp; "_" &amp; "9998"
    ),
    LOWER(TRIM(доп_часы[[#This Row],[проект]])) &amp; "_" &amp; LOWER(TRIM(доп_часы[[#This Row],[опимс укр]]))
)</f>
        <v>кс-7 сивакинская_9998</v>
      </c>
      <c r="W402" s="117" t="e">
        <f>VLOOKUP(доп_часы[[#This Row],[опимс укр]],Помочни!J:K,2,0)</f>
        <v>#N/A</v>
      </c>
      <c r="X402" s="88" t="s">
        <v>350</v>
      </c>
      <c r="Y402" s="91" t="s">
        <v>355</v>
      </c>
      <c r="Z402" s="88"/>
      <c r="AA402" s="91"/>
    </row>
    <row r="403" spans="1:27">
      <c r="A403" s="82">
        <v>44562</v>
      </c>
      <c r="B403" s="84" t="str">
        <f t="shared" si="35"/>
        <v>КС-7 Сивакинская</v>
      </c>
      <c r="C403" s="84" t="s">
        <v>117</v>
      </c>
      <c r="D403" s="83" t="s">
        <v>117</v>
      </c>
      <c r="E403" s="83" t="str">
        <f t="shared" si="36"/>
        <v>велесстрой-монтаж</v>
      </c>
      <c r="F403" s="89" t="s">
        <v>17</v>
      </c>
      <c r="G403" s="84" t="s">
        <v>307</v>
      </c>
      <c r="H403" s="84"/>
      <c r="I403" s="7"/>
      <c r="J403" s="7" t="s">
        <v>226</v>
      </c>
      <c r="K403" s="85"/>
      <c r="L403" s="86">
        <v>178</v>
      </c>
      <c r="M403" s="87">
        <v>115340.44</v>
      </c>
      <c r="N403" s="88"/>
      <c r="O403" s="88" t="str">
        <f>VLOOKUP(доп_часы[[#This Row],[классификатор]],Помочни!H:I,2,0)</f>
        <v>АХО</v>
      </c>
      <c r="P403" s="125">
        <f t="shared" si="37"/>
        <v>3.6995772048347401E-4</v>
      </c>
      <c r="Q403" s="126">
        <f t="shared" si="38"/>
        <v>2.5354436866205848E-4</v>
      </c>
      <c r="R403" s="127">
        <f t="shared" si="39"/>
        <v>2.42973891226868E-4</v>
      </c>
      <c r="S403" s="143" t="s">
        <v>368</v>
      </c>
      <c r="T403" s="143" t="s">
        <v>368</v>
      </c>
      <c r="U403" s="89"/>
      <c r="V403" s="89" t="str">
        <f>IF(
    доп_часы[[#This Row],[опимс укр]]="",
    IF(
        IFERROR(
            MATCH(SUBSTITUTE(доп_часы[[#This Row],[классификатор]],",","."),классификатор,0),
            0
        ),
        LOWER(TRIM(доп_часы[[#This Row],[проект]])) &amp; "_" &amp; "9999",
        LOWER(TRIM(доп_часы[[#This Row],[проект]])) &amp; "_" &amp; "9998"
    ),
    LOWER(TRIM(доп_часы[[#This Row],[проект]])) &amp; "_" &amp; LOWER(TRIM(доп_часы[[#This Row],[опимс укр]]))
)</f>
        <v>кс-7 сивакинская_9998</v>
      </c>
      <c r="W403" s="117" t="e">
        <f>VLOOKUP(доп_часы[[#This Row],[опимс укр]],Помочни!J:K,2,0)</f>
        <v>#N/A</v>
      </c>
      <c r="X403" s="88" t="s">
        <v>350</v>
      </c>
      <c r="Y403" s="91" t="s">
        <v>355</v>
      </c>
      <c r="Z403" s="88"/>
      <c r="AA403" s="91"/>
    </row>
    <row r="404" spans="1:27">
      <c r="A404" s="82">
        <v>44562</v>
      </c>
      <c r="B404" s="84" t="str">
        <f t="shared" si="35"/>
        <v>КС-7 Сивакинская</v>
      </c>
      <c r="C404" s="84" t="s">
        <v>117</v>
      </c>
      <c r="D404" s="83" t="s">
        <v>117</v>
      </c>
      <c r="E404" s="83" t="str">
        <f t="shared" si="36"/>
        <v>велесстрой-монтаж</v>
      </c>
      <c r="F404" s="89" t="s">
        <v>17</v>
      </c>
      <c r="G404" s="84" t="s">
        <v>329</v>
      </c>
      <c r="H404" s="84"/>
      <c r="I404" s="7"/>
      <c r="J404" s="7" t="s">
        <v>226</v>
      </c>
      <c r="K404" s="85"/>
      <c r="L404" s="86">
        <v>215</v>
      </c>
      <c r="M404" s="87">
        <v>139315.70000000001</v>
      </c>
      <c r="N404" s="88"/>
      <c r="O404" s="88" t="str">
        <f>VLOOKUP(доп_часы[[#This Row],[классификатор]],Помочни!H:I,2,0)</f>
        <v>АХО</v>
      </c>
      <c r="P404" s="125">
        <f t="shared" si="37"/>
        <v>4.4685904440419611E-4</v>
      </c>
      <c r="Q404" s="126">
        <f t="shared" si="38"/>
        <v>3.0624741158619421E-4</v>
      </c>
      <c r="R404" s="127">
        <f t="shared" si="39"/>
        <v>2.9347970007739674E-4</v>
      </c>
      <c r="S404" s="143" t="s">
        <v>368</v>
      </c>
      <c r="T404" s="143" t="s">
        <v>368</v>
      </c>
      <c r="U404" s="89"/>
      <c r="V404" s="89" t="str">
        <f>IF(
    доп_часы[[#This Row],[опимс укр]]="",
    IF(
        IFERROR(
            MATCH(SUBSTITUTE(доп_часы[[#This Row],[классификатор]],",","."),классификатор,0),
            0
        ),
        LOWER(TRIM(доп_часы[[#This Row],[проект]])) &amp; "_" &amp; "9999",
        LOWER(TRIM(доп_часы[[#This Row],[проект]])) &amp; "_" &amp; "9998"
    ),
    LOWER(TRIM(доп_часы[[#This Row],[проект]])) &amp; "_" &amp; LOWER(TRIM(доп_часы[[#This Row],[опимс укр]]))
)</f>
        <v>кс-7 сивакинская_9998</v>
      </c>
      <c r="W404" s="117" t="e">
        <f>VLOOKUP(доп_часы[[#This Row],[опимс укр]],Помочни!J:K,2,0)</f>
        <v>#N/A</v>
      </c>
      <c r="X404" s="88" t="s">
        <v>350</v>
      </c>
      <c r="Y404" s="91" t="s">
        <v>355</v>
      </c>
      <c r="Z404" s="88"/>
      <c r="AA404" s="91"/>
    </row>
    <row r="405" spans="1:27">
      <c r="A405" s="82">
        <v>44562</v>
      </c>
      <c r="B405" s="84" t="str">
        <f t="shared" si="35"/>
        <v>КС-7 Сивакинская</v>
      </c>
      <c r="C405" s="84" t="s">
        <v>117</v>
      </c>
      <c r="D405" s="83" t="s">
        <v>117</v>
      </c>
      <c r="E405" s="83" t="str">
        <f t="shared" si="36"/>
        <v>велесстрой-монтаж</v>
      </c>
      <c r="F405" s="89" t="s">
        <v>17</v>
      </c>
      <c r="G405" s="84" t="s">
        <v>348</v>
      </c>
      <c r="H405" s="84"/>
      <c r="I405" s="7"/>
      <c r="J405" s="7" t="s">
        <v>226</v>
      </c>
      <c r="K405" s="85"/>
      <c r="L405" s="86">
        <v>6</v>
      </c>
      <c r="M405" s="87">
        <v>3887.8799999999997</v>
      </c>
      <c r="N405" s="88"/>
      <c r="O405" s="88" t="str">
        <f>VLOOKUP(доп_часы[[#This Row],[классификатор]],Помочни!H:I,2,0)</f>
        <v>АХО</v>
      </c>
      <c r="P405" s="125">
        <f t="shared" si="37"/>
        <v>1.2470484960117101E-5</v>
      </c>
      <c r="Q405" s="126">
        <f t="shared" si="38"/>
        <v>8.546439393103095E-6</v>
      </c>
      <c r="R405" s="127">
        <f t="shared" si="39"/>
        <v>8.1901311649506061E-6</v>
      </c>
      <c r="S405" s="143" t="s">
        <v>368</v>
      </c>
      <c r="T405" s="143" t="s">
        <v>368</v>
      </c>
      <c r="U405" s="89"/>
      <c r="V405" s="89" t="str">
        <f>IF(
    доп_часы[[#This Row],[опимс укр]]="",
    IF(
        IFERROR(
            MATCH(SUBSTITUTE(доп_часы[[#This Row],[классификатор]],",","."),классификатор,0),
            0
        ),
        LOWER(TRIM(доп_часы[[#This Row],[проект]])) &amp; "_" &amp; "9999",
        LOWER(TRIM(доп_часы[[#This Row],[проект]])) &amp; "_" &amp; "9998"
    ),
    LOWER(TRIM(доп_часы[[#This Row],[проект]])) &amp; "_" &amp; LOWER(TRIM(доп_часы[[#This Row],[опимс укр]]))
)</f>
        <v>кс-7 сивакинская_9998</v>
      </c>
      <c r="W405" s="117" t="e">
        <f>VLOOKUP(доп_часы[[#This Row],[опимс укр]],Помочни!J:K,2,0)</f>
        <v>#N/A</v>
      </c>
      <c r="X405" s="88" t="s">
        <v>350</v>
      </c>
      <c r="Y405" s="91" t="s">
        <v>355</v>
      </c>
      <c r="Z405" s="88"/>
      <c r="AA405" s="91"/>
    </row>
    <row r="406" spans="1:27">
      <c r="A406" s="82">
        <v>44562</v>
      </c>
      <c r="B406" s="84" t="str">
        <f t="shared" si="35"/>
        <v>КС-7 Сивакинская</v>
      </c>
      <c r="C406" s="84" t="s">
        <v>117</v>
      </c>
      <c r="D406" s="83" t="s">
        <v>117</v>
      </c>
      <c r="E406" s="83" t="str">
        <f t="shared" si="36"/>
        <v>велесстрой-монтаж</v>
      </c>
      <c r="F406" s="89" t="s">
        <v>17</v>
      </c>
      <c r="G406" s="84" t="s">
        <v>338</v>
      </c>
      <c r="H406" s="84"/>
      <c r="I406" s="7"/>
      <c r="J406" s="7" t="s">
        <v>187</v>
      </c>
      <c r="K406" s="85"/>
      <c r="L406" s="86">
        <v>2</v>
      </c>
      <c r="M406" s="87">
        <v>1620.18</v>
      </c>
      <c r="N406" s="88"/>
      <c r="O406" s="88" t="str">
        <f>VLOOKUP(доп_часы[[#This Row],[классификатор]],Помочни!H:I,2,0)</f>
        <v>АХО</v>
      </c>
      <c r="P406" s="125">
        <f t="shared" si="37"/>
        <v>4.1568283200390338E-6</v>
      </c>
      <c r="Q406" s="126">
        <f t="shared" si="38"/>
        <v>2.848813131034365E-6</v>
      </c>
      <c r="R406" s="127">
        <f t="shared" si="39"/>
        <v>2.7300437216502022E-6</v>
      </c>
      <c r="S406" s="143" t="s">
        <v>368</v>
      </c>
      <c r="T406" s="143" t="s">
        <v>368</v>
      </c>
      <c r="U406" s="89"/>
      <c r="V406" s="89" t="str">
        <f>IF(
    доп_часы[[#This Row],[опимс укр]]="",
    IF(
        IFERROR(
            MATCH(SUBSTITUTE(доп_часы[[#This Row],[классификатор]],",","."),классификатор,0),
            0
        ),
        LOWER(TRIM(доп_часы[[#This Row],[проект]])) &amp; "_" &amp; "9999",
        LOWER(TRIM(доп_часы[[#This Row],[проект]])) &amp; "_" &amp; "9998"
    ),
    LOWER(TRIM(доп_часы[[#This Row],[проект]])) &amp; "_" &amp; LOWER(TRIM(доп_часы[[#This Row],[опимс укр]]))
)</f>
        <v>кс-7 сивакинская_9998</v>
      </c>
      <c r="W406" s="117" t="e">
        <f>VLOOKUP(доп_часы[[#This Row],[опимс укр]],Помочни!J:K,2,0)</f>
        <v>#N/A</v>
      </c>
      <c r="X406" s="88" t="s">
        <v>350</v>
      </c>
      <c r="Y406" s="91" t="s">
        <v>355</v>
      </c>
      <c r="Z406" s="88"/>
      <c r="AA406" s="91"/>
    </row>
    <row r="407" spans="1:27">
      <c r="A407" s="72">
        <v>44562</v>
      </c>
      <c r="B407" s="75" t="str">
        <f t="shared" si="35"/>
        <v>КС-7 Сивакинская</v>
      </c>
      <c r="C407" s="75" t="s">
        <v>117</v>
      </c>
      <c r="D407" s="74" t="s">
        <v>117</v>
      </c>
      <c r="E407" s="74" t="str">
        <f t="shared" si="36"/>
        <v>велесстрой-монтаж</v>
      </c>
      <c r="F407" s="79" t="s">
        <v>89</v>
      </c>
      <c r="G407" s="75"/>
      <c r="H407" s="75"/>
      <c r="I407" s="75"/>
      <c r="J407" s="73"/>
      <c r="K407" s="76"/>
      <c r="L407" s="77">
        <f>7801.04-SUM(L399:L406)</f>
        <v>5571.04</v>
      </c>
      <c r="M407" s="78">
        <f>6327687.8-SUM(M399:M406)</f>
        <v>4589111.1899999995</v>
      </c>
      <c r="N407" s="51"/>
      <c r="O407" s="51" t="str">
        <f>VLOOKUP(доп_часы[[#This Row],[классификатор]],Помочни!H:I,2,0)</f>
        <v>ОСНОВНЫЕ ПРОЕКТНЫЕ РАБОТЫ (норматив)</v>
      </c>
      <c r="P407" s="139">
        <f>L407/$P$3</f>
        <v>1.157892842203513E-2</v>
      </c>
      <c r="Q407" s="140"/>
      <c r="R407" s="140"/>
      <c r="S407" s="144"/>
      <c r="T407" s="144"/>
      <c r="U407" s="79"/>
      <c r="V407" s="79" t="str">
        <f>IF(
    доп_часы[[#This Row],[опимс укр]]="",
    IF(
        IFERROR(
            MATCH(SUBSTITUTE(доп_часы[[#This Row],[классификатор]],",","."),классификатор,0),
            0
        ),
        LOWER(TRIM(доп_часы[[#This Row],[проект]])) &amp; "_" &amp; "9999",
        LOWER(TRIM(доп_часы[[#This Row],[проект]])) &amp; "_" &amp; "9998"
    ),
    LOWER(TRIM(доп_часы[[#This Row],[проект]])) &amp; "_" &amp; LOWER(TRIM(доп_часы[[#This Row],[опимс укр]]))
)</f>
        <v>кс-7 сивакинская_9998</v>
      </c>
      <c r="W407" s="119" t="e">
        <f>VLOOKUP(доп_часы[[#This Row],[опимс укр]],Помочни!J:K,2,0)</f>
        <v>#N/A</v>
      </c>
      <c r="X407" s="51"/>
      <c r="Y407" s="51"/>
      <c r="Z407" s="51"/>
      <c r="AA407" s="80"/>
    </row>
    <row r="408" spans="1:27">
      <c r="A408" s="72">
        <v>44562</v>
      </c>
      <c r="B408" s="75" t="str">
        <f t="shared" si="35"/>
        <v>КС-7 Сивакинская</v>
      </c>
      <c r="C408" s="75" t="s">
        <v>117</v>
      </c>
      <c r="D408" s="74" t="s">
        <v>117</v>
      </c>
      <c r="E408" s="74" t="str">
        <f t="shared" si="36"/>
        <v>велесстрой-монтаж</v>
      </c>
      <c r="F408" s="79" t="s">
        <v>90</v>
      </c>
      <c r="G408" s="75"/>
      <c r="H408" s="75"/>
      <c r="I408" s="75"/>
      <c r="J408" s="73"/>
      <c r="K408" s="76"/>
      <c r="L408" s="77">
        <f>6028-SUM(L399:L406)</f>
        <v>3798</v>
      </c>
      <c r="M408" s="78">
        <f>3750247.3-SUM(M399:M406)</f>
        <v>2011670.69</v>
      </c>
      <c r="N408" s="51"/>
      <c r="O408" s="51" t="str">
        <f>VLOOKUP(доп_часы[[#This Row],[классификатор]],Помочни!H:I,2,0)</f>
        <v>ОСНОВНЫЕ ПРОЕКТНЫЕ РАБОТЫ (карнет)</v>
      </c>
      <c r="P408" s="139"/>
      <c r="Q408" s="140">
        <f>L408/$Q$3</f>
        <v>5.4098961358342587E-3</v>
      </c>
      <c r="R408" s="140">
        <f>L408/$R$3</f>
        <v>5.1843530274137337E-3</v>
      </c>
      <c r="S408" s="144"/>
      <c r="T408" s="144"/>
      <c r="U408" s="79"/>
      <c r="V408" s="79" t="str">
        <f>IF(
    доп_часы[[#This Row],[опимс укр]]="",
    IF(
        IFERROR(
            MATCH(SUBSTITUTE(доп_часы[[#This Row],[классификатор]],",","."),классификатор,0),
            0
        ),
        LOWER(TRIM(доп_часы[[#This Row],[проект]])) &amp; "_" &amp; "9999",
        LOWER(TRIM(доп_часы[[#This Row],[проект]])) &amp; "_" &amp; "9998"
    ),
    LOWER(TRIM(доп_часы[[#This Row],[проект]])) &amp; "_" &amp; LOWER(TRIM(доп_часы[[#This Row],[опимс укр]]))
)</f>
        <v>кс-7 сивакинская_9998</v>
      </c>
      <c r="W408" s="119" t="e">
        <f>VLOOKUP(доп_часы[[#This Row],[опимс укр]],Помочни!J:K,2,0)</f>
        <v>#N/A</v>
      </c>
      <c r="X408" s="51"/>
      <c r="Y408" s="51"/>
      <c r="Z408" s="51"/>
      <c r="AA408" s="80"/>
    </row>
    <row r="409" spans="1:27">
      <c r="A409" s="72">
        <v>44562</v>
      </c>
      <c r="B409" s="75" t="str">
        <f t="shared" si="35"/>
        <v>КС-7 Сивакинская</v>
      </c>
      <c r="C409" s="75" t="str">
        <f t="shared" si="40"/>
        <v>КС-7 Сивакинская</v>
      </c>
      <c r="D409" s="74" t="s">
        <v>196</v>
      </c>
      <c r="E409" s="74" t="str">
        <f t="shared" si="36"/>
        <v>велесстрой-монтаж</v>
      </c>
      <c r="F409" s="79" t="s">
        <v>89</v>
      </c>
      <c r="G409" s="75"/>
      <c r="H409" s="75"/>
      <c r="I409" s="75"/>
      <c r="J409" s="73"/>
      <c r="K409" s="76"/>
      <c r="L409" s="77">
        <f>29608.42-SUM(L396:L398)</f>
        <v>28698.42</v>
      </c>
      <c r="M409" s="78">
        <f>20941677.32-SUM(M396:M398)</f>
        <v>20368562.920000002</v>
      </c>
      <c r="N409" s="51"/>
      <c r="O409" s="51" t="str">
        <f>VLOOKUP(доп_часы[[#This Row],[классификатор]],Помочни!H:I,2,0)</f>
        <v>ОСНОВНЫЕ ПРОЕКТНЫЕ РАБОТЫ (норматив)</v>
      </c>
      <c r="P409" s="139">
        <f>L409/$P$3</f>
        <v>5.96472024981873E-2</v>
      </c>
      <c r="Q409" s="140"/>
      <c r="R409" s="140"/>
      <c r="S409" s="144"/>
      <c r="T409" s="144"/>
      <c r="U409" s="79"/>
      <c r="V409" s="79" t="str">
        <f>IF(
    доп_часы[[#This Row],[опимс укр]]="",
    IF(
        IFERROR(
            MATCH(SUBSTITUTE(доп_часы[[#This Row],[классификатор]],",","."),классификатор,0),
            0
        ),
        LOWER(TRIM(доп_часы[[#This Row],[проект]])) &amp; "_" &amp; "9999",
        LOWER(TRIM(доп_часы[[#This Row],[проект]])) &amp; "_" &amp; "9998"
    ),
    LOWER(TRIM(доп_часы[[#This Row],[проект]])) &amp; "_" &amp; LOWER(TRIM(доп_часы[[#This Row],[опимс укр]]))
)</f>
        <v>кс-7 сивакинская_9998</v>
      </c>
      <c r="W409" s="119" t="e">
        <f>VLOOKUP(доп_часы[[#This Row],[опимс укр]],Помочни!J:K,2,0)</f>
        <v>#N/A</v>
      </c>
      <c r="X409" s="51"/>
      <c r="Y409" s="51"/>
      <c r="Z409" s="51"/>
      <c r="AA409" s="80"/>
    </row>
    <row r="410" spans="1:27">
      <c r="A410" s="72">
        <v>44562</v>
      </c>
      <c r="B410" s="75" t="str">
        <f t="shared" si="35"/>
        <v>КС-7 Сивакинская</v>
      </c>
      <c r="C410" s="75" t="str">
        <f t="shared" si="40"/>
        <v>КС-7 Сивакинская</v>
      </c>
      <c r="D410" s="74" t="s">
        <v>196</v>
      </c>
      <c r="E410" s="74" t="str">
        <f t="shared" si="36"/>
        <v>велесстрой-монтаж</v>
      </c>
      <c r="F410" s="79" t="s">
        <v>90</v>
      </c>
      <c r="G410" s="75"/>
      <c r="H410" s="75"/>
      <c r="I410" s="75"/>
      <c r="J410" s="73"/>
      <c r="K410" s="76"/>
      <c r="L410" s="77">
        <f>36534-SUM(L396:L398)</f>
        <v>35624</v>
      </c>
      <c r="M410" s="78">
        <f>28786312.2-SUM(M396:M398)</f>
        <v>28213197.800000001</v>
      </c>
      <c r="N410" s="51"/>
      <c r="O410" s="51" t="str">
        <f>VLOOKUP(доп_часы[[#This Row],[классификатор]],Помочни!H:I,2,0)</f>
        <v>ОСНОВНЫЕ ПРОЕКТНЫЕ РАБОТЫ (карнет)</v>
      </c>
      <c r="P410" s="139"/>
      <c r="Q410" s="140">
        <f>L410/$Q$3</f>
        <v>5.0743059489984109E-2</v>
      </c>
      <c r="R410" s="140">
        <f>L410/$R$3</f>
        <v>4.8627538770033403E-2</v>
      </c>
      <c r="S410" s="144"/>
      <c r="T410" s="144"/>
      <c r="U410" s="79"/>
      <c r="V410" s="79" t="str">
        <f>IF(
    доп_часы[[#This Row],[опимс укр]]="",
    IF(
        IFERROR(
            MATCH(SUBSTITUTE(доп_часы[[#This Row],[классификатор]],",","."),классификатор,0),
            0
        ),
        LOWER(TRIM(доп_часы[[#This Row],[проект]])) &amp; "_" &amp; "9999",
        LOWER(TRIM(доп_часы[[#This Row],[проект]])) &amp; "_" &amp; "9998"
    ),
    LOWER(TRIM(доп_часы[[#This Row],[проект]])) &amp; "_" &amp; LOWER(TRIM(доп_часы[[#This Row],[опимс укр]]))
)</f>
        <v>кс-7 сивакинская_9998</v>
      </c>
      <c r="W410" s="119" t="e">
        <f>VLOOKUP(доп_часы[[#This Row],[опимс укр]],Помочни!J:K,2,0)</f>
        <v>#N/A</v>
      </c>
      <c r="X410" s="51"/>
      <c r="Y410" s="51"/>
      <c r="Z410" s="51"/>
      <c r="AA410" s="80"/>
    </row>
    <row r="411" spans="1:27">
      <c r="A411" s="72">
        <v>44562</v>
      </c>
      <c r="B411" s="75" t="str">
        <f t="shared" si="35"/>
        <v>КС-7 Сивакинская</v>
      </c>
      <c r="C411" s="75" t="str">
        <f t="shared" si="40"/>
        <v>КС-7 Сивакинская</v>
      </c>
      <c r="D411" s="74" t="s">
        <v>196</v>
      </c>
      <c r="E411" s="74" t="str">
        <f t="shared" si="36"/>
        <v>велесстрой-монтаж</v>
      </c>
      <c r="F411" s="79" t="s">
        <v>89</v>
      </c>
      <c r="G411" s="75"/>
      <c r="H411" s="75"/>
      <c r="I411" s="75"/>
      <c r="J411" s="73"/>
      <c r="K411" s="121"/>
      <c r="L411" s="77">
        <v>1590.4</v>
      </c>
      <c r="M411" s="78">
        <v>1132841.92</v>
      </c>
      <c r="N411" s="51" t="s">
        <v>349</v>
      </c>
      <c r="O411" s="51" t="str">
        <f>VLOOKUP(доп_часы[[#This Row],[классификатор]],Помочни!H:I,2,0)</f>
        <v>ОСНОВНЫЕ ПРОЕКТНЫЕ РАБОТЫ (норматив)</v>
      </c>
      <c r="P411" s="139">
        <f>L411/$P$3</f>
        <v>3.3055098800950397E-3</v>
      </c>
      <c r="Q411" s="140"/>
      <c r="R411" s="140"/>
      <c r="S411" s="144"/>
      <c r="T411" s="144"/>
      <c r="U411" s="79"/>
      <c r="V411" s="79" t="str">
        <f>IF(
    доп_часы[[#This Row],[опимс укр]]="",
    IF(
        IFERROR(
            MATCH(SUBSTITUTE(доп_часы[[#This Row],[классификатор]],",","."),классификатор,0),
            0
        ),
        LOWER(TRIM(доп_часы[[#This Row],[проект]])) &amp; "_" &amp; "9999",
        LOWER(TRIM(доп_часы[[#This Row],[проект]])) &amp; "_" &amp; "9998"
    ),
    LOWER(TRIM(доп_часы[[#This Row],[проект]])) &amp; "_" &amp; LOWER(TRIM(доп_часы[[#This Row],[опимс укр]]))
)</f>
        <v>кс-7 сивакинская_9998</v>
      </c>
      <c r="W411" s="120" t="e">
        <f>VLOOKUP(доп_часы[[#This Row],[опимс укр]],Помочни!J:K,2,0)</f>
        <v>#N/A</v>
      </c>
      <c r="X411" s="51"/>
      <c r="Y411" s="51"/>
      <c r="Z411" s="51"/>
      <c r="AA411" s="80"/>
    </row>
    <row r="412" spans="1:27">
      <c r="A412" s="72">
        <v>44562</v>
      </c>
      <c r="B412" s="75" t="str">
        <f t="shared" si="35"/>
        <v>КС-7 Сивакинская</v>
      </c>
      <c r="C412" s="75" t="str">
        <f t="shared" si="40"/>
        <v>КС-7 Сивакинская</v>
      </c>
      <c r="D412" s="74" t="s">
        <v>196</v>
      </c>
      <c r="E412" s="74" t="str">
        <f t="shared" si="36"/>
        <v>велесстрой-монтаж</v>
      </c>
      <c r="F412" s="79" t="s">
        <v>90</v>
      </c>
      <c r="G412" s="75"/>
      <c r="H412" s="75"/>
      <c r="I412" s="75"/>
      <c r="J412" s="73"/>
      <c r="K412" s="121"/>
      <c r="L412" s="77">
        <v>1200</v>
      </c>
      <c r="M412" s="78">
        <f>M410/L410*L412</f>
        <v>950365.97125533351</v>
      </c>
      <c r="N412" s="51" t="s">
        <v>349</v>
      </c>
      <c r="O412" s="51" t="str">
        <f>VLOOKUP(доп_часы[[#This Row],[классификатор]],Помочни!H:I,2,0)</f>
        <v>ОСНОВНЫЕ ПРОЕКТНЫЕ РАБОТЫ (карнет)</v>
      </c>
      <c r="P412" s="139"/>
      <c r="Q412" s="140">
        <f>L412/$Q$3</f>
        <v>1.7092878786206188E-3</v>
      </c>
      <c r="R412" s="140">
        <f>L412/$R$3</f>
        <v>1.6380262329901212E-3</v>
      </c>
      <c r="S412" s="144"/>
      <c r="T412" s="144"/>
      <c r="U412" s="79"/>
      <c r="V412" s="79" t="str">
        <f>IF(
    доп_часы[[#This Row],[опимс укр]]="",
    IF(
        IFERROR(
            MATCH(SUBSTITUTE(доп_часы[[#This Row],[классификатор]],",","."),классификатор,0),
            0
        ),
        LOWER(TRIM(доп_часы[[#This Row],[проект]])) &amp; "_" &amp; "9999",
        LOWER(TRIM(доп_часы[[#This Row],[проект]])) &amp; "_" &amp; "9998"
    ),
    LOWER(TRIM(доп_часы[[#This Row],[проект]])) &amp; "_" &amp; LOWER(TRIM(доп_часы[[#This Row],[опимс укр]]))
)</f>
        <v>кс-7 сивакинская_9998</v>
      </c>
      <c r="W412" s="120" t="e">
        <f>VLOOKUP(доп_часы[[#This Row],[опимс укр]],Помочни!J:K,2,0)</f>
        <v>#N/A</v>
      </c>
      <c r="X412" s="51"/>
      <c r="Y412" s="51"/>
      <c r="Z412" s="51"/>
      <c r="AA412" s="80"/>
    </row>
    <row r="413" spans="1:27">
      <c r="A413" s="82">
        <v>44593</v>
      </c>
      <c r="B413" s="84" t="str">
        <f t="shared" si="35"/>
        <v>КС-7 Сивакинская</v>
      </c>
      <c r="C413" s="84" t="s">
        <v>117</v>
      </c>
      <c r="D413" s="83" t="s">
        <v>117</v>
      </c>
      <c r="E413" s="83" t="str">
        <f t="shared" si="36"/>
        <v>велесстрой-монтаж</v>
      </c>
      <c r="F413" s="89" t="s">
        <v>17</v>
      </c>
      <c r="G413" s="84" t="s">
        <v>328</v>
      </c>
      <c r="H413" s="84"/>
      <c r="I413" s="7"/>
      <c r="J413" s="7" t="s">
        <v>187</v>
      </c>
      <c r="K413" s="124"/>
      <c r="L413" s="86">
        <v>175</v>
      </c>
      <c r="M413" s="87">
        <v>141765.75</v>
      </c>
      <c r="N413" s="88"/>
      <c r="O413" s="88" t="str">
        <f>VLOOKUP(доп_часы[[#This Row],[классификатор]],Помочни!H:I,2,0)</f>
        <v>АХО</v>
      </c>
      <c r="P413" s="125">
        <f t="shared" si="37"/>
        <v>3.6372247800341547E-4</v>
      </c>
      <c r="Q413" s="126">
        <f t="shared" si="38"/>
        <v>2.4927114896550694E-4</v>
      </c>
      <c r="R413" s="127">
        <f t="shared" si="39"/>
        <v>2.3887882564439268E-4</v>
      </c>
      <c r="S413" s="143" t="s">
        <v>368</v>
      </c>
      <c r="T413" s="143" t="s">
        <v>368</v>
      </c>
      <c r="U413" s="89"/>
      <c r="V413" s="89" t="str">
        <f>IF(
    доп_часы[[#This Row],[опимс укр]]="",
    IF(
        IFERROR(
            MATCH(SUBSTITUTE(доп_часы[[#This Row],[классификатор]],",","."),классификатор,0),
            0
        ),
        LOWER(TRIM(доп_часы[[#This Row],[проект]])) &amp; "_" &amp; "9999",
        LOWER(TRIM(доп_часы[[#This Row],[проект]])) &amp; "_" &amp; "9998"
    ),
    LOWER(TRIM(доп_часы[[#This Row],[проект]])) &amp; "_" &amp; LOWER(TRIM(доп_часы[[#This Row],[опимс укр]]))
)</f>
        <v>кс-7 сивакинская_9998</v>
      </c>
      <c r="W413" s="117" t="e">
        <f>VLOOKUP(доп_часы[[#This Row],[опимс укр]],Помочни!J:K,2,0)</f>
        <v>#N/A</v>
      </c>
      <c r="X413" s="88" t="s">
        <v>350</v>
      </c>
      <c r="Y413" s="91" t="s">
        <v>355</v>
      </c>
      <c r="Z413" s="88"/>
      <c r="AA413" s="91"/>
    </row>
    <row r="414" spans="1:27">
      <c r="A414" s="82">
        <v>44593</v>
      </c>
      <c r="B414" s="84" t="str">
        <f t="shared" si="35"/>
        <v>КС-7 Сивакинская</v>
      </c>
      <c r="C414" s="84" t="s">
        <v>117</v>
      </c>
      <c r="D414" s="83" t="s">
        <v>117</v>
      </c>
      <c r="E414" s="83" t="str">
        <f t="shared" si="36"/>
        <v>велесстрой-монтаж</v>
      </c>
      <c r="F414" s="89" t="s">
        <v>17</v>
      </c>
      <c r="G414" s="84" t="s">
        <v>348</v>
      </c>
      <c r="H414" s="84"/>
      <c r="I414" s="7"/>
      <c r="J414" s="7" t="s">
        <v>226</v>
      </c>
      <c r="K414" s="124"/>
      <c r="L414" s="86">
        <v>5</v>
      </c>
      <c r="M414" s="87">
        <v>3239.9</v>
      </c>
      <c r="N414" s="88"/>
      <c r="O414" s="88" t="str">
        <f>VLOOKUP(доп_часы[[#This Row],[классификатор]],Помочни!H:I,2,0)</f>
        <v>АХО</v>
      </c>
      <c r="P414" s="125">
        <f t="shared" si="37"/>
        <v>1.0392070800097584E-5</v>
      </c>
      <c r="Q414" s="126">
        <f t="shared" si="38"/>
        <v>7.1220328275859125E-6</v>
      </c>
      <c r="R414" s="127">
        <f t="shared" si="39"/>
        <v>6.8251093041255057E-6</v>
      </c>
      <c r="S414" s="143" t="s">
        <v>368</v>
      </c>
      <c r="T414" s="143" t="s">
        <v>368</v>
      </c>
      <c r="U414" s="89"/>
      <c r="V414" s="89" t="str">
        <f>IF(
    доп_часы[[#This Row],[опимс укр]]="",
    IF(
        IFERROR(
            MATCH(SUBSTITUTE(доп_часы[[#This Row],[классификатор]],",","."),классификатор,0),
            0
        ),
        LOWER(TRIM(доп_часы[[#This Row],[проект]])) &amp; "_" &amp; "9999",
        LOWER(TRIM(доп_часы[[#This Row],[проект]])) &amp; "_" &amp; "9998"
    ),
    LOWER(TRIM(доп_часы[[#This Row],[проект]])) &amp; "_" &amp; LOWER(TRIM(доп_часы[[#This Row],[опимс укр]]))
)</f>
        <v>кс-7 сивакинская_9998</v>
      </c>
      <c r="W414" s="117" t="e">
        <f>VLOOKUP(доп_часы[[#This Row],[опимс укр]],Помочни!J:K,2,0)</f>
        <v>#N/A</v>
      </c>
      <c r="X414" s="88" t="s">
        <v>350</v>
      </c>
      <c r="Y414" s="91" t="s">
        <v>355</v>
      </c>
      <c r="Z414" s="88"/>
      <c r="AA414" s="91"/>
    </row>
    <row r="415" spans="1:27">
      <c r="A415" s="82">
        <v>44593</v>
      </c>
      <c r="B415" s="84" t="str">
        <f t="shared" si="35"/>
        <v>КС-7 Сивакинская</v>
      </c>
      <c r="C415" s="84" t="str">
        <f t="shared" si="40"/>
        <v>КС-7 Сивакинская</v>
      </c>
      <c r="D415" s="83" t="s">
        <v>196</v>
      </c>
      <c r="E415" s="83" t="str">
        <f t="shared" si="36"/>
        <v>велесстрой-монтаж</v>
      </c>
      <c r="F415" s="89" t="s">
        <v>26</v>
      </c>
      <c r="G415" s="84" t="s">
        <v>345</v>
      </c>
      <c r="H415" s="84"/>
      <c r="I415" s="7"/>
      <c r="J415" s="7" t="s">
        <v>187</v>
      </c>
      <c r="K415" s="124"/>
      <c r="L415" s="86">
        <v>20</v>
      </c>
      <c r="M415" s="87">
        <v>16201.800000000001</v>
      </c>
      <c r="N415" s="88"/>
      <c r="O415" s="88" t="str">
        <f>VLOOKUP(доп_часы[[#This Row],[классификатор]],Помочни!H:I,2,0)</f>
        <v>УМиТ</v>
      </c>
      <c r="P415" s="125">
        <f t="shared" si="37"/>
        <v>4.1568283200390336E-5</v>
      </c>
      <c r="Q415" s="126">
        <f t="shared" si="38"/>
        <v>2.848813131034365E-5</v>
      </c>
      <c r="R415" s="127">
        <f t="shared" si="39"/>
        <v>2.7300437216502023E-5</v>
      </c>
      <c r="S415" s="143" t="s">
        <v>369</v>
      </c>
      <c r="T415" s="143" t="s">
        <v>369</v>
      </c>
      <c r="U415" s="89"/>
      <c r="V415" s="89" t="str">
        <f>IF(
    доп_часы[[#This Row],[опимс укр]]="",
    IF(
        IFERROR(
            MATCH(SUBSTITUTE(доп_часы[[#This Row],[классификатор]],",","."),классификатор,0),
            0
        ),
        LOWER(TRIM(доп_часы[[#This Row],[проект]])) &amp; "_" &amp; "9999",
        LOWER(TRIM(доп_часы[[#This Row],[проект]])) &amp; "_" &amp; "9998"
    ),
    LOWER(TRIM(доп_часы[[#This Row],[проект]])) &amp; "_" &amp; LOWER(TRIM(доп_часы[[#This Row],[опимс укр]]))
)</f>
        <v>кс-7 сивакинская_9998</v>
      </c>
      <c r="W415" s="117" t="e">
        <f>VLOOKUP(доп_часы[[#This Row],[опимс укр]],Помочни!J:K,2,0)</f>
        <v>#N/A</v>
      </c>
      <c r="X415" s="88" t="s">
        <v>350</v>
      </c>
      <c r="Y415" s="91" t="s">
        <v>355</v>
      </c>
      <c r="Z415" s="88"/>
      <c r="AA415" s="91"/>
    </row>
    <row r="416" spans="1:27">
      <c r="A416" s="82">
        <v>44593</v>
      </c>
      <c r="B416" s="84" t="str">
        <f t="shared" si="35"/>
        <v>КС-7 Сивакинская</v>
      </c>
      <c r="C416" s="84" t="str">
        <f t="shared" si="40"/>
        <v>КС-7 Сивакинская</v>
      </c>
      <c r="D416" s="83" t="s">
        <v>196</v>
      </c>
      <c r="E416" s="83" t="str">
        <f t="shared" si="36"/>
        <v>велесстрой-монтаж</v>
      </c>
      <c r="F416" s="97">
        <v>6</v>
      </c>
      <c r="G416" s="84" t="s">
        <v>336</v>
      </c>
      <c r="H416" s="84"/>
      <c r="I416" s="7"/>
      <c r="J416" s="7" t="s">
        <v>226</v>
      </c>
      <c r="K416" s="124"/>
      <c r="L416" s="86">
        <v>270</v>
      </c>
      <c r="M416" s="87">
        <v>174954.6</v>
      </c>
      <c r="N416" s="88"/>
      <c r="O416" s="88" t="str">
        <f>VLOOKUP(доп_часы[[#This Row],[классификатор]],Помочни!H:I,2,0)</f>
        <v>Непредвиденные работы</v>
      </c>
      <c r="P416" s="125">
        <f t="shared" si="37"/>
        <v>5.6117182320526953E-4</v>
      </c>
      <c r="Q416" s="126">
        <f t="shared" si="38"/>
        <v>3.8458977268963928E-4</v>
      </c>
      <c r="R416" s="127">
        <f t="shared" si="39"/>
        <v>3.685559024227773E-4</v>
      </c>
      <c r="S416" s="143" t="s">
        <v>374</v>
      </c>
      <c r="T416" s="143" t="s">
        <v>374</v>
      </c>
      <c r="U416" s="89"/>
      <c r="V416" s="89" t="str">
        <f>IF(
    доп_часы[[#This Row],[опимс укр]]="",
    IF(
        IFERROR(
            MATCH(SUBSTITUTE(доп_часы[[#This Row],[классификатор]],",","."),классификатор,0),
            0
        ),
        LOWER(TRIM(доп_часы[[#This Row],[проект]])) &amp; "_" &amp; "9999",
        LOWER(TRIM(доп_часы[[#This Row],[проект]])) &amp; "_" &amp; "9998"
    ),
    LOWER(TRIM(доп_часы[[#This Row],[проект]])) &amp; "_" &amp; LOWER(TRIM(доп_часы[[#This Row],[опимс укр]]))
)</f>
        <v>кс-7 сивакинская_9998</v>
      </c>
      <c r="W416" s="117" t="e">
        <f>VLOOKUP(доп_часы[[#This Row],[опимс укр]],Помочни!J:K,2,0)</f>
        <v>#N/A</v>
      </c>
      <c r="X416" s="88"/>
      <c r="Y416" s="91"/>
      <c r="Z416" s="88"/>
      <c r="AA416" s="91"/>
    </row>
    <row r="417" spans="1:27">
      <c r="A417" s="82">
        <v>44593</v>
      </c>
      <c r="B417" s="84" t="str">
        <f t="shared" si="35"/>
        <v>КС-7 Сивакинская</v>
      </c>
      <c r="C417" s="84" t="str">
        <f t="shared" si="40"/>
        <v>КС-7 Сивакинская</v>
      </c>
      <c r="D417" s="83" t="s">
        <v>196</v>
      </c>
      <c r="E417" s="83" t="str">
        <f t="shared" si="36"/>
        <v>велесстрой-монтаж</v>
      </c>
      <c r="F417" s="97">
        <v>6</v>
      </c>
      <c r="G417" s="84" t="s">
        <v>352</v>
      </c>
      <c r="H417" s="84"/>
      <c r="I417" s="7"/>
      <c r="J417" s="7" t="s">
        <v>226</v>
      </c>
      <c r="K417" s="124"/>
      <c r="L417" s="86">
        <v>20</v>
      </c>
      <c r="M417" s="87">
        <v>12959.6</v>
      </c>
      <c r="N417" s="88"/>
      <c r="O417" s="88" t="str">
        <f>VLOOKUP(доп_часы[[#This Row],[классификатор]],Помочни!H:I,2,0)</f>
        <v>Непредвиденные работы</v>
      </c>
      <c r="P417" s="125">
        <f t="shared" si="37"/>
        <v>4.1568283200390336E-5</v>
      </c>
      <c r="Q417" s="126">
        <f t="shared" si="38"/>
        <v>2.848813131034365E-5</v>
      </c>
      <c r="R417" s="127">
        <f t="shared" si="39"/>
        <v>2.7300437216502023E-5</v>
      </c>
      <c r="S417" s="143" t="s">
        <v>374</v>
      </c>
      <c r="T417" s="143" t="s">
        <v>374</v>
      </c>
      <c r="U417" s="89"/>
      <c r="V417" s="89" t="str">
        <f>IF(
    доп_часы[[#This Row],[опимс укр]]="",
    IF(
        IFERROR(
            MATCH(SUBSTITUTE(доп_часы[[#This Row],[классификатор]],",","."),классификатор,0),
            0
        ),
        LOWER(TRIM(доп_часы[[#This Row],[проект]])) &amp; "_" &amp; "9999",
        LOWER(TRIM(доп_часы[[#This Row],[проект]])) &amp; "_" &amp; "9998"
    ),
    LOWER(TRIM(доп_часы[[#This Row],[проект]])) &amp; "_" &amp; LOWER(TRIM(доп_часы[[#This Row],[опимс укр]]))
)</f>
        <v>кс-7 сивакинская_9998</v>
      </c>
      <c r="W417" s="117" t="e">
        <f>VLOOKUP(доп_часы[[#This Row],[опимс укр]],Помочни!J:K,2,0)</f>
        <v>#N/A</v>
      </c>
      <c r="X417" s="88"/>
      <c r="Y417" s="91"/>
      <c r="Z417" s="88"/>
      <c r="AA417" s="91"/>
    </row>
    <row r="418" spans="1:27">
      <c r="A418" s="72">
        <v>44593</v>
      </c>
      <c r="B418" s="75" t="str">
        <f t="shared" si="35"/>
        <v>КС-7 Сивакинская</v>
      </c>
      <c r="C418" s="75" t="s">
        <v>117</v>
      </c>
      <c r="D418" s="74" t="s">
        <v>117</v>
      </c>
      <c r="E418" s="74" t="str">
        <f t="shared" si="36"/>
        <v>велесстрой-монтаж</v>
      </c>
      <c r="F418" s="79" t="s">
        <v>89</v>
      </c>
      <c r="G418" s="75"/>
      <c r="H418" s="75"/>
      <c r="I418" s="75"/>
      <c r="J418" s="73"/>
      <c r="K418" s="76"/>
      <c r="L418" s="77">
        <f>10573.63-SUM(L413:L414)</f>
        <v>10393.629999999999</v>
      </c>
      <c r="M418" s="78">
        <f>8458828.73-SUM(M413:M414)</f>
        <v>8313823.0800000001</v>
      </c>
      <c r="N418" s="51"/>
      <c r="O418" s="51" t="str">
        <f>VLOOKUP(доп_часы[[#This Row],[классификатор]],Помочни!H:I,2,0)</f>
        <v>ОСНОВНЫЕ ПРОЕКТНЫЕ РАБОТЫ (норматив)</v>
      </c>
      <c r="P418" s="139">
        <f>L418/$P$3</f>
        <v>2.1602267766003651E-2</v>
      </c>
      <c r="Q418" s="140"/>
      <c r="R418" s="140"/>
      <c r="S418" s="144"/>
      <c r="T418" s="144"/>
      <c r="U418" s="79"/>
      <c r="V418" s="79" t="str">
        <f>IF(
    доп_часы[[#This Row],[опимс укр]]="",
    IF(
        IFERROR(
            MATCH(SUBSTITUTE(доп_часы[[#This Row],[классификатор]],",","."),классификатор,0),
            0
        ),
        LOWER(TRIM(доп_часы[[#This Row],[проект]])) &amp; "_" &amp; "9999",
        LOWER(TRIM(доп_часы[[#This Row],[проект]])) &amp; "_" &amp; "9998"
    ),
    LOWER(TRIM(доп_часы[[#This Row],[проект]])) &amp; "_" &amp; LOWER(TRIM(доп_часы[[#This Row],[опимс укр]]))
)</f>
        <v>кс-7 сивакинская_9998</v>
      </c>
      <c r="W418" s="119" t="e">
        <f>VLOOKUP(доп_часы[[#This Row],[опимс укр]],Помочни!J:K,2,0)</f>
        <v>#N/A</v>
      </c>
      <c r="X418" s="51"/>
      <c r="Y418" s="51"/>
      <c r="Z418" s="51"/>
      <c r="AA418" s="80"/>
    </row>
    <row r="419" spans="1:27">
      <c r="A419" s="72">
        <v>44593</v>
      </c>
      <c r="B419" s="75" t="str">
        <f t="shared" si="35"/>
        <v>КС-7 Сивакинская</v>
      </c>
      <c r="C419" s="75" t="s">
        <v>117</v>
      </c>
      <c r="D419" s="74" t="s">
        <v>117</v>
      </c>
      <c r="E419" s="74" t="str">
        <f t="shared" si="36"/>
        <v>велесстрой-монтаж</v>
      </c>
      <c r="F419" s="79" t="s">
        <v>90</v>
      </c>
      <c r="G419" s="75"/>
      <c r="H419" s="75"/>
      <c r="I419" s="75"/>
      <c r="J419" s="73"/>
      <c r="K419" s="76"/>
      <c r="L419" s="77">
        <f>2968-SUM(L413:L414)</f>
        <v>2788</v>
      </c>
      <c r="M419" s="78">
        <f>2387749.5-SUM(M413:M414)</f>
        <v>2242743.85</v>
      </c>
      <c r="N419" s="51"/>
      <c r="O419" s="51" t="str">
        <f>VLOOKUP(доп_часы[[#This Row],[классификатор]],Помочни!H:I,2,0)</f>
        <v>ОСНОВНЫЕ ПРОЕКТНЫЕ РАБОТЫ (карнет)</v>
      </c>
      <c r="P419" s="139"/>
      <c r="Q419" s="140">
        <f>L419/$Q$3</f>
        <v>3.9712455046619043E-3</v>
      </c>
      <c r="R419" s="140">
        <f>L419/$R$3</f>
        <v>3.8056809479803818E-3</v>
      </c>
      <c r="S419" s="144"/>
      <c r="T419" s="144"/>
      <c r="U419" s="79"/>
      <c r="V419" s="79" t="str">
        <f>IF(
    доп_часы[[#This Row],[опимс укр]]="",
    IF(
        IFERROR(
            MATCH(SUBSTITUTE(доп_часы[[#This Row],[классификатор]],",","."),классификатор,0),
            0
        ),
        LOWER(TRIM(доп_часы[[#This Row],[проект]])) &amp; "_" &amp; "9999",
        LOWER(TRIM(доп_часы[[#This Row],[проект]])) &amp; "_" &amp; "9998"
    ),
    LOWER(TRIM(доп_часы[[#This Row],[проект]])) &amp; "_" &amp; LOWER(TRIM(доп_часы[[#This Row],[опимс укр]]))
)</f>
        <v>кс-7 сивакинская_9998</v>
      </c>
      <c r="W419" s="119" t="e">
        <f>VLOOKUP(доп_часы[[#This Row],[опимс укр]],Помочни!J:K,2,0)</f>
        <v>#N/A</v>
      </c>
      <c r="X419" s="51"/>
      <c r="Y419" s="51"/>
      <c r="Z419" s="51"/>
      <c r="AA419" s="80"/>
    </row>
    <row r="420" spans="1:27">
      <c r="A420" s="72">
        <v>44593</v>
      </c>
      <c r="B420" s="75" t="str">
        <f t="shared" si="35"/>
        <v>КС-7 Сивакинская</v>
      </c>
      <c r="C420" s="75" t="str">
        <f t="shared" si="40"/>
        <v>КС-7 Сивакинская</v>
      </c>
      <c r="D420" s="74" t="s">
        <v>196</v>
      </c>
      <c r="E420" s="74" t="str">
        <f t="shared" si="36"/>
        <v>велесстрой-монтаж</v>
      </c>
      <c r="F420" s="79" t="s">
        <v>89</v>
      </c>
      <c r="G420" s="75"/>
      <c r="H420" s="75"/>
      <c r="I420" s="75"/>
      <c r="J420" s="73"/>
      <c r="K420" s="76"/>
      <c r="L420" s="77">
        <f>44999.46-SUM(L415:L417)</f>
        <v>44689.46</v>
      </c>
      <c r="M420" s="78">
        <f>36464227.88-SUM(M415:M417)</f>
        <v>36260111.880000003</v>
      </c>
      <c r="N420" s="51"/>
      <c r="O420" s="51" t="str">
        <f>VLOOKUP(доп_часы[[#This Row],[классификатор]],Помочни!H:I,2,0)</f>
        <v>ОСНОВНЫЕ ПРОЕКТНЫЕ РАБОТЫ (норматив)</v>
      </c>
      <c r="P420" s="139">
        <f>L420/$P$3</f>
        <v>9.2883206467625795E-2</v>
      </c>
      <c r="Q420" s="140"/>
      <c r="R420" s="140"/>
      <c r="S420" s="144"/>
      <c r="T420" s="144"/>
      <c r="U420" s="79"/>
      <c r="V420" s="79" t="str">
        <f>IF(
    доп_часы[[#This Row],[опимс укр]]="",
    IF(
        IFERROR(
            MATCH(SUBSTITUTE(доп_часы[[#This Row],[классификатор]],",","."),классификатор,0),
            0
        ),
        LOWER(TRIM(доп_часы[[#This Row],[проект]])) &amp; "_" &amp; "9999",
        LOWER(TRIM(доп_часы[[#This Row],[проект]])) &amp; "_" &amp; "9998"
    ),
    LOWER(TRIM(доп_часы[[#This Row],[проект]])) &amp; "_" &amp; LOWER(TRIM(доп_часы[[#This Row],[опимс укр]]))
)</f>
        <v>кс-7 сивакинская_9998</v>
      </c>
      <c r="W420" s="119" t="e">
        <f>VLOOKUP(доп_часы[[#This Row],[опимс укр]],Помочни!J:K,2,0)</f>
        <v>#N/A</v>
      </c>
      <c r="X420" s="51"/>
      <c r="Y420" s="51"/>
      <c r="Z420" s="51"/>
      <c r="AA420" s="80"/>
    </row>
    <row r="421" spans="1:27">
      <c r="A421" s="72">
        <v>44593</v>
      </c>
      <c r="B421" s="75" t="str">
        <f t="shared" si="35"/>
        <v>КС-7 Сивакинская</v>
      </c>
      <c r="C421" s="75" t="str">
        <f t="shared" si="40"/>
        <v>КС-7 Сивакинская</v>
      </c>
      <c r="D421" s="74" t="s">
        <v>196</v>
      </c>
      <c r="E421" s="74" t="str">
        <f t="shared" si="36"/>
        <v>велесстрой-монтаж</v>
      </c>
      <c r="F421" s="79" t="s">
        <v>90</v>
      </c>
      <c r="G421" s="75"/>
      <c r="H421" s="75"/>
      <c r="I421" s="75"/>
      <c r="J421" s="73"/>
      <c r="K421" s="76"/>
      <c r="L421" s="77">
        <f>50175-SUM(L415:L417)</f>
        <v>49865</v>
      </c>
      <c r="M421" s="78">
        <f>38293621.2-SUM(M415:M417)</f>
        <v>38089505.200000003</v>
      </c>
      <c r="N421" s="51"/>
      <c r="O421" s="51" t="str">
        <f>VLOOKUP(доп_часы[[#This Row],[классификатор]],Помочни!H:I,2,0)</f>
        <v>ОСНОВНЫЕ ПРОЕКТНЫЕ РАБОТЫ (карнет)</v>
      </c>
      <c r="P421" s="139"/>
      <c r="Q421" s="140">
        <f>L421/$Q$3</f>
        <v>7.10280333895143E-2</v>
      </c>
      <c r="R421" s="140">
        <f>L421/$R$3</f>
        <v>6.806681509004367E-2</v>
      </c>
      <c r="S421" s="144"/>
      <c r="T421" s="144"/>
      <c r="U421" s="79"/>
      <c r="V421" s="79" t="str">
        <f>IF(
    доп_часы[[#This Row],[опимс укр]]="",
    IF(
        IFERROR(
            MATCH(SUBSTITUTE(доп_часы[[#This Row],[классификатор]],",","."),классификатор,0),
            0
        ),
        LOWER(TRIM(доп_часы[[#This Row],[проект]])) &amp; "_" &amp; "9999",
        LOWER(TRIM(доп_часы[[#This Row],[проект]])) &amp; "_" &amp; "9998"
    ),
    LOWER(TRIM(доп_часы[[#This Row],[проект]])) &amp; "_" &amp; LOWER(TRIM(доп_часы[[#This Row],[опимс укр]]))
)</f>
        <v>кс-7 сивакинская_9998</v>
      </c>
      <c r="W421" s="119" t="e">
        <f>VLOOKUP(доп_часы[[#This Row],[опимс укр]],Помочни!J:K,2,0)</f>
        <v>#N/A</v>
      </c>
      <c r="X421" s="51"/>
      <c r="Y421" s="51"/>
      <c r="Z421" s="51"/>
      <c r="AA421" s="80"/>
    </row>
    <row r="422" spans="1:27">
      <c r="A422" s="72">
        <v>44593</v>
      </c>
      <c r="B422" s="75" t="str">
        <f t="shared" si="35"/>
        <v>КС-7 Сивакинская</v>
      </c>
      <c r="C422" s="75" t="str">
        <f t="shared" si="40"/>
        <v>КС-7 Сивакинская</v>
      </c>
      <c r="D422" s="74" t="s">
        <v>196</v>
      </c>
      <c r="E422" s="74" t="str">
        <f t="shared" si="36"/>
        <v>велесстрой-монтаж</v>
      </c>
      <c r="F422" s="79" t="s">
        <v>89</v>
      </c>
      <c r="G422" s="75"/>
      <c r="H422" s="75"/>
      <c r="I422" s="75"/>
      <c r="J422" s="73"/>
      <c r="K422" s="121"/>
      <c r="L422" s="77">
        <v>3857.93</v>
      </c>
      <c r="M422" s="78">
        <v>2748000.07</v>
      </c>
      <c r="N422" s="51" t="s">
        <v>349</v>
      </c>
      <c r="O422" s="51" t="str">
        <f>VLOOKUP(доп_часы[[#This Row],[классификатор]],Помочни!H:I,2,0)</f>
        <v>ОСНОВНЫЕ ПРОЕКТНЫЕ РАБОТЫ (норматив)</v>
      </c>
      <c r="P422" s="139">
        <f>L422/$P$3</f>
        <v>8.0183763403640952E-3</v>
      </c>
      <c r="Q422" s="140"/>
      <c r="R422" s="140"/>
      <c r="S422" s="144"/>
      <c r="T422" s="144"/>
      <c r="U422" s="79"/>
      <c r="V422" s="79" t="str">
        <f>IF(
    доп_часы[[#This Row],[опимс укр]]="",
    IF(
        IFERROR(
            MATCH(SUBSTITUTE(доп_часы[[#This Row],[классификатор]],",","."),классификатор,0),
            0
        ),
        LOWER(TRIM(доп_часы[[#This Row],[проект]])) &amp; "_" &amp; "9999",
        LOWER(TRIM(доп_часы[[#This Row],[проект]])) &amp; "_" &amp; "9998"
    ),
    LOWER(TRIM(доп_часы[[#This Row],[проект]])) &amp; "_" &amp; LOWER(TRIM(доп_часы[[#This Row],[опимс укр]]))
)</f>
        <v>кс-7 сивакинская_9998</v>
      </c>
      <c r="W422" s="120" t="e">
        <f>VLOOKUP(доп_часы[[#This Row],[опимс укр]],Помочни!J:K,2,0)</f>
        <v>#N/A</v>
      </c>
      <c r="X422" s="51"/>
      <c r="Y422" s="51"/>
      <c r="Z422" s="51"/>
      <c r="AA422" s="80"/>
    </row>
    <row r="423" spans="1:27">
      <c r="A423" s="72">
        <v>44593</v>
      </c>
      <c r="B423" s="75" t="str">
        <f t="shared" si="35"/>
        <v>КС-7 Сивакинская</v>
      </c>
      <c r="C423" s="75" t="str">
        <f t="shared" si="40"/>
        <v>КС-7 Сивакинская</v>
      </c>
      <c r="D423" s="74" t="s">
        <v>196</v>
      </c>
      <c r="E423" s="74" t="str">
        <f t="shared" si="36"/>
        <v>велесстрой-монтаж</v>
      </c>
      <c r="F423" s="79" t="s">
        <v>90</v>
      </c>
      <c r="G423" s="75"/>
      <c r="H423" s="75"/>
      <c r="I423" s="75"/>
      <c r="J423" s="73"/>
      <c r="K423" s="121"/>
      <c r="L423" s="77">
        <v>2930</v>
      </c>
      <c r="M423" s="78">
        <f>M421/L421*L423</f>
        <v>2238087.8418931118</v>
      </c>
      <c r="N423" s="51" t="s">
        <v>349</v>
      </c>
      <c r="O423" s="51" t="str">
        <f>VLOOKUP(доп_часы[[#This Row],[классификатор]],Помочни!H:I,2,0)</f>
        <v>ОСНОВНЫЕ ПРОЕКТНЫЕ РАБОТЫ (карнет)</v>
      </c>
      <c r="P423" s="139"/>
      <c r="Q423" s="140">
        <f>L423/$Q$3</f>
        <v>4.1735112369653445E-3</v>
      </c>
      <c r="R423" s="140">
        <f>L423/$R$3</f>
        <v>3.9995140522175463E-3</v>
      </c>
      <c r="S423" s="144"/>
      <c r="T423" s="144"/>
      <c r="U423" s="79"/>
      <c r="V423" s="79" t="str">
        <f>IF(
    доп_часы[[#This Row],[опимс укр]]="",
    IF(
        IFERROR(
            MATCH(SUBSTITUTE(доп_часы[[#This Row],[классификатор]],",","."),классификатор,0),
            0
        ),
        LOWER(TRIM(доп_часы[[#This Row],[проект]])) &amp; "_" &amp; "9999",
        LOWER(TRIM(доп_часы[[#This Row],[проект]])) &amp; "_" &amp; "9998"
    ),
    LOWER(TRIM(доп_часы[[#This Row],[проект]])) &amp; "_" &amp; LOWER(TRIM(доп_часы[[#This Row],[опимс укр]]))
)</f>
        <v>кс-7 сивакинская_9998</v>
      </c>
      <c r="W423" s="120" t="e">
        <f>VLOOKUP(доп_часы[[#This Row],[опимс укр]],Помочни!J:K,2,0)</f>
        <v>#N/A</v>
      </c>
      <c r="X423" s="51"/>
      <c r="Y423" s="51"/>
      <c r="Z423" s="51"/>
      <c r="AA423" s="80"/>
    </row>
    <row r="424" spans="1:27">
      <c r="A424" s="82">
        <v>44621</v>
      </c>
      <c r="B424" s="84" t="str">
        <f t="shared" si="35"/>
        <v>КС-7 Сивакинская</v>
      </c>
      <c r="C424" s="84" t="s">
        <v>117</v>
      </c>
      <c r="D424" s="83" t="s">
        <v>117</v>
      </c>
      <c r="E424" s="83" t="str">
        <f t="shared" si="36"/>
        <v>велесстрой-монтаж</v>
      </c>
      <c r="F424" s="89" t="s">
        <v>17</v>
      </c>
      <c r="G424" s="84" t="s">
        <v>328</v>
      </c>
      <c r="H424" s="84"/>
      <c r="I424" s="7"/>
      <c r="J424" s="7" t="s">
        <v>187</v>
      </c>
      <c r="K424" s="124"/>
      <c r="L424" s="86">
        <v>90</v>
      </c>
      <c r="M424" s="87">
        <v>72908.100000000006</v>
      </c>
      <c r="N424" s="88"/>
      <c r="O424" s="88" t="str">
        <f>VLOOKUP(доп_часы[[#This Row],[классификатор]],Помочни!H:I,2,0)</f>
        <v>АХО</v>
      </c>
      <c r="P424" s="125">
        <f t="shared" si="37"/>
        <v>1.8705727440175652E-4</v>
      </c>
      <c r="Q424" s="126">
        <f t="shared" si="38"/>
        <v>1.2819659089654642E-4</v>
      </c>
      <c r="R424" s="127">
        <f t="shared" si="39"/>
        <v>1.2285196747425909E-4</v>
      </c>
      <c r="S424" s="143" t="s">
        <v>368</v>
      </c>
      <c r="T424" s="143" t="s">
        <v>368</v>
      </c>
      <c r="U424" s="89"/>
      <c r="V424" s="89" t="str">
        <f>IF(
    доп_часы[[#This Row],[опимс укр]]="",
    IF(
        IFERROR(
            MATCH(SUBSTITUTE(доп_часы[[#This Row],[классификатор]],",","."),классификатор,0),
            0
        ),
        LOWER(TRIM(доп_часы[[#This Row],[проект]])) &amp; "_" &amp; "9999",
        LOWER(TRIM(доп_часы[[#This Row],[проект]])) &amp; "_" &amp; "9998"
    ),
    LOWER(TRIM(доп_часы[[#This Row],[проект]])) &amp; "_" &amp; LOWER(TRIM(доп_часы[[#This Row],[опимс укр]]))
)</f>
        <v>кс-7 сивакинская_9998</v>
      </c>
      <c r="W424" s="117" t="e">
        <f>VLOOKUP(доп_часы[[#This Row],[опимс укр]],Помочни!J:K,2,0)</f>
        <v>#N/A</v>
      </c>
      <c r="X424" s="88" t="s">
        <v>350</v>
      </c>
      <c r="Y424" s="91" t="s">
        <v>355</v>
      </c>
      <c r="Z424" s="88"/>
      <c r="AA424" s="91"/>
    </row>
    <row r="425" spans="1:27">
      <c r="A425" s="82">
        <v>44621</v>
      </c>
      <c r="B425" s="84" t="str">
        <f t="shared" si="35"/>
        <v>КС-7 Сивакинская</v>
      </c>
      <c r="C425" s="84" t="s">
        <v>117</v>
      </c>
      <c r="D425" s="83" t="s">
        <v>117</v>
      </c>
      <c r="E425" s="83" t="str">
        <f t="shared" si="36"/>
        <v>велесстрой-монтаж</v>
      </c>
      <c r="F425" s="89" t="s">
        <v>17</v>
      </c>
      <c r="G425" s="84" t="s">
        <v>307</v>
      </c>
      <c r="H425" s="84"/>
      <c r="I425" s="7"/>
      <c r="J425" s="7" t="s">
        <v>199</v>
      </c>
      <c r="K425" s="124"/>
      <c r="L425" s="86">
        <v>183</v>
      </c>
      <c r="M425" s="87">
        <v>110566.77</v>
      </c>
      <c r="N425" s="88"/>
      <c r="O425" s="88" t="str">
        <f>VLOOKUP(доп_часы[[#This Row],[классификатор]],Помочни!H:I,2,0)</f>
        <v>АХО</v>
      </c>
      <c r="P425" s="125">
        <f t="shared" si="37"/>
        <v>3.8034979128357158E-4</v>
      </c>
      <c r="Q425" s="126">
        <f t="shared" si="38"/>
        <v>2.6066640148964437E-4</v>
      </c>
      <c r="R425" s="127">
        <f t="shared" si="39"/>
        <v>2.4979900053099353E-4</v>
      </c>
      <c r="S425" s="143" t="s">
        <v>368</v>
      </c>
      <c r="T425" s="143" t="s">
        <v>368</v>
      </c>
      <c r="U425" s="89"/>
      <c r="V425" s="89" t="str">
        <f>IF(
    доп_часы[[#This Row],[опимс укр]]="",
    IF(
        IFERROR(
            MATCH(SUBSTITUTE(доп_часы[[#This Row],[классификатор]],",","."),классификатор,0),
            0
        ),
        LOWER(TRIM(доп_часы[[#This Row],[проект]])) &amp; "_" &amp; "9999",
        LOWER(TRIM(доп_часы[[#This Row],[проект]])) &amp; "_" &amp; "9998"
    ),
    LOWER(TRIM(доп_часы[[#This Row],[проект]])) &amp; "_" &amp; LOWER(TRIM(доп_часы[[#This Row],[опимс укр]]))
)</f>
        <v>кс-7 сивакинская_9998</v>
      </c>
      <c r="W425" s="117" t="e">
        <f>VLOOKUP(доп_часы[[#This Row],[опимс укр]],Помочни!J:K,2,0)</f>
        <v>#N/A</v>
      </c>
      <c r="X425" s="88" t="s">
        <v>350</v>
      </c>
      <c r="Y425" s="91" t="s">
        <v>355</v>
      </c>
      <c r="Z425" s="88"/>
      <c r="AA425" s="91"/>
    </row>
    <row r="426" spans="1:27">
      <c r="A426" s="72">
        <v>44621</v>
      </c>
      <c r="B426" s="75" t="str">
        <f t="shared" si="35"/>
        <v>КС-7 Сивакинская</v>
      </c>
      <c r="C426" s="75" t="s">
        <v>117</v>
      </c>
      <c r="D426" s="74" t="s">
        <v>117</v>
      </c>
      <c r="E426" s="74" t="str">
        <f t="shared" si="36"/>
        <v>велесстрой-монтаж</v>
      </c>
      <c r="F426" s="79" t="s">
        <v>89</v>
      </c>
      <c r="G426" s="75"/>
      <c r="H426" s="75"/>
      <c r="I426" s="75"/>
      <c r="J426" s="73"/>
      <c r="K426" s="76"/>
      <c r="L426" s="77">
        <f>11429.55-SUM(L424:L425)</f>
        <v>11156.55</v>
      </c>
      <c r="M426" s="78">
        <f>2115008.94-SUM(M424:M425)</f>
        <v>1931534.0699999998</v>
      </c>
      <c r="N426" s="51"/>
      <c r="O426" s="51" t="str">
        <f>VLOOKUP(доп_часы[[#This Row],[классификатор]],Помочни!H:I,2,0)</f>
        <v>ОСНОВНЫЕ ПРОЕКТНЫЕ РАБОТЫ (норматив)</v>
      </c>
      <c r="P426" s="139">
        <f>L426/$P$3</f>
        <v>2.3187931496965741E-2</v>
      </c>
      <c r="Q426" s="140"/>
      <c r="R426" s="140"/>
      <c r="S426" s="144"/>
      <c r="T426" s="144"/>
      <c r="U426" s="79"/>
      <c r="V426" s="79" t="str">
        <f>IF(
    доп_часы[[#This Row],[опимс укр]]="",
    IF(
        IFERROR(
            MATCH(SUBSTITUTE(доп_часы[[#This Row],[классификатор]],",","."),классификатор,0),
            0
        ),
        LOWER(TRIM(доп_часы[[#This Row],[проект]])) &amp; "_" &amp; "9999",
        LOWER(TRIM(доп_часы[[#This Row],[проект]])) &amp; "_" &amp; "9998"
    ),
    LOWER(TRIM(доп_часы[[#This Row],[проект]])) &amp; "_" &amp; LOWER(TRIM(доп_часы[[#This Row],[опимс укр]]))
)</f>
        <v>кс-7 сивакинская_9998</v>
      </c>
      <c r="W426" s="119" t="e">
        <f>VLOOKUP(доп_часы[[#This Row],[опимс укр]],Помочни!J:K,2,0)</f>
        <v>#N/A</v>
      </c>
      <c r="X426" s="51"/>
      <c r="Y426" s="51"/>
      <c r="Z426" s="51"/>
      <c r="AA426" s="80"/>
    </row>
    <row r="427" spans="1:27">
      <c r="A427" s="72">
        <v>44621</v>
      </c>
      <c r="B427" s="75" t="str">
        <f t="shared" si="35"/>
        <v>КС-7 Сивакинская</v>
      </c>
      <c r="C427" s="75" t="s">
        <v>117</v>
      </c>
      <c r="D427" s="74" t="s">
        <v>117</v>
      </c>
      <c r="E427" s="74" t="str">
        <f t="shared" si="36"/>
        <v>велесстрой-монтаж</v>
      </c>
      <c r="F427" s="79" t="s">
        <v>90</v>
      </c>
      <c r="G427" s="75"/>
      <c r="H427" s="75"/>
      <c r="I427" s="75"/>
      <c r="J427" s="73"/>
      <c r="K427" s="76"/>
      <c r="L427" s="77">
        <f>6056-SUM(L424:L425)</f>
        <v>5783</v>
      </c>
      <c r="M427" s="78">
        <f>4395289.2-SUM(M424:M425)</f>
        <v>4211814.33</v>
      </c>
      <c r="N427" s="51"/>
      <c r="O427" s="51" t="str">
        <f>VLOOKUP(доп_часы[[#This Row],[классификатор]],Помочни!H:I,2,0)</f>
        <v>ОСНОВНЫЕ ПРОЕКТНЫЕ РАБОТЫ (карнет)</v>
      </c>
      <c r="P427" s="139"/>
      <c r="Q427" s="140">
        <f>L427/$Q$3</f>
        <v>8.2373431683858654E-3</v>
      </c>
      <c r="R427" s="140">
        <f>L427/$R$3</f>
        <v>7.8939214211515597E-3</v>
      </c>
      <c r="S427" s="144"/>
      <c r="T427" s="144"/>
      <c r="U427" s="79"/>
      <c r="V427" s="79" t="str">
        <f>IF(
    доп_часы[[#This Row],[опимс укр]]="",
    IF(
        IFERROR(
            MATCH(SUBSTITUTE(доп_часы[[#This Row],[классификатор]],",","."),классификатор,0),
            0
        ),
        LOWER(TRIM(доп_часы[[#This Row],[проект]])) &amp; "_" &amp; "9999",
        LOWER(TRIM(доп_часы[[#This Row],[проект]])) &amp; "_" &amp; "9998"
    ),
    LOWER(TRIM(доп_часы[[#This Row],[проект]])) &amp; "_" &amp; LOWER(TRIM(доп_часы[[#This Row],[опимс укр]]))
)</f>
        <v>кс-7 сивакинская_9998</v>
      </c>
      <c r="W427" s="119" t="e">
        <f>VLOOKUP(доп_часы[[#This Row],[опимс укр]],Помочни!J:K,2,0)</f>
        <v>#N/A</v>
      </c>
      <c r="X427" s="51"/>
      <c r="Y427" s="51"/>
      <c r="Z427" s="51"/>
      <c r="AA427" s="80"/>
    </row>
    <row r="428" spans="1:27">
      <c r="A428" s="72">
        <v>44621</v>
      </c>
      <c r="B428" s="75" t="str">
        <f t="shared" si="35"/>
        <v>КС-7 Сивакинская</v>
      </c>
      <c r="C428" s="75" t="str">
        <f t="shared" si="40"/>
        <v>КС-7 Сивакинская</v>
      </c>
      <c r="D428" s="74" t="s">
        <v>196</v>
      </c>
      <c r="E428" s="74" t="str">
        <f t="shared" si="36"/>
        <v>велесстрой-монтаж</v>
      </c>
      <c r="F428" s="79" t="s">
        <v>89</v>
      </c>
      <c r="G428" s="75"/>
      <c r="H428" s="75"/>
      <c r="I428" s="75"/>
      <c r="J428" s="73"/>
      <c r="K428" s="76"/>
      <c r="L428" s="77">
        <v>41263.880000000005</v>
      </c>
      <c r="M428" s="78">
        <v>30926595.850000001</v>
      </c>
      <c r="N428" s="51"/>
      <c r="O428" s="51" t="str">
        <f>VLOOKUP(доп_часы[[#This Row],[классификатор]],Помочни!H:I,2,0)</f>
        <v>ОСНОВНЫЕ ПРОЕКТНЫЕ РАБОТЫ (норматив)</v>
      </c>
      <c r="P428" s="139">
        <f>L428/$P$3</f>
        <v>8.5763432489346147E-2</v>
      </c>
      <c r="Q428" s="140"/>
      <c r="R428" s="140"/>
      <c r="S428" s="144"/>
      <c r="T428" s="144"/>
      <c r="U428" s="79"/>
      <c r="V428" s="79" t="str">
        <f>IF(
    доп_часы[[#This Row],[опимс укр]]="",
    IF(
        IFERROR(
            MATCH(SUBSTITUTE(доп_часы[[#This Row],[классификатор]],",","."),классификатор,0),
            0
        ),
        LOWER(TRIM(доп_часы[[#This Row],[проект]])) &amp; "_" &amp; "9999",
        LOWER(TRIM(доп_часы[[#This Row],[проект]])) &amp; "_" &amp; "9998"
    ),
    LOWER(TRIM(доп_часы[[#This Row],[проект]])) &amp; "_" &amp; LOWER(TRIM(доп_часы[[#This Row],[опимс укр]]))
)</f>
        <v>кс-7 сивакинская_9998</v>
      </c>
      <c r="W428" s="119" t="e">
        <f>VLOOKUP(доп_часы[[#This Row],[опимс укр]],Помочни!J:K,2,0)</f>
        <v>#N/A</v>
      </c>
      <c r="X428" s="51"/>
      <c r="Y428" s="51"/>
      <c r="Z428" s="51"/>
      <c r="AA428" s="80"/>
    </row>
    <row r="429" spans="1:27">
      <c r="A429" s="72">
        <v>44621</v>
      </c>
      <c r="B429" s="75" t="str">
        <f t="shared" si="35"/>
        <v>КС-7 Сивакинская</v>
      </c>
      <c r="C429" s="75" t="str">
        <f t="shared" si="40"/>
        <v>КС-7 Сивакинская</v>
      </c>
      <c r="D429" s="74" t="s">
        <v>196</v>
      </c>
      <c r="E429" s="74" t="str">
        <f t="shared" si="36"/>
        <v>велесстрой-монтаж</v>
      </c>
      <c r="F429" s="79" t="s">
        <v>90</v>
      </c>
      <c r="G429" s="75"/>
      <c r="H429" s="75"/>
      <c r="I429" s="75"/>
      <c r="J429" s="73"/>
      <c r="K429" s="76"/>
      <c r="L429" s="77">
        <v>68748</v>
      </c>
      <c r="M429" s="78">
        <v>55076579</v>
      </c>
      <c r="N429" s="51"/>
      <c r="O429" s="51" t="str">
        <f>VLOOKUP(доп_часы[[#This Row],[классификатор]],Помочни!H:I,2,0)</f>
        <v>ОСНОВНЫЕ ПРОЕКТНЫЕ РАБОТЫ (карнет)</v>
      </c>
      <c r="P429" s="139"/>
      <c r="Q429" s="140">
        <f>L429/$Q$3</f>
        <v>9.7925102566175259E-2</v>
      </c>
      <c r="R429" s="140">
        <f>L429/$R$3</f>
        <v>9.3842522888004057E-2</v>
      </c>
      <c r="S429" s="144"/>
      <c r="T429" s="144"/>
      <c r="U429" s="79"/>
      <c r="V429" s="79" t="str">
        <f>IF(
    доп_часы[[#This Row],[опимс укр]]="",
    IF(
        IFERROR(
            MATCH(SUBSTITUTE(доп_часы[[#This Row],[классификатор]],",","."),классификатор,0),
            0
        ),
        LOWER(TRIM(доп_часы[[#This Row],[проект]])) &amp; "_" &amp; "9999",
        LOWER(TRIM(доп_часы[[#This Row],[проект]])) &amp; "_" &amp; "9998"
    ),
    LOWER(TRIM(доп_часы[[#This Row],[проект]])) &amp; "_" &amp; LOWER(TRIM(доп_часы[[#This Row],[опимс укр]]))
)</f>
        <v>кс-7 сивакинская_9998</v>
      </c>
      <c r="W429" s="119" t="e">
        <f>VLOOKUP(доп_часы[[#This Row],[опимс укр]],Помочни!J:K,2,0)</f>
        <v>#N/A</v>
      </c>
      <c r="X429" s="51"/>
      <c r="Y429" s="51"/>
      <c r="Z429" s="51"/>
      <c r="AA429" s="80"/>
    </row>
    <row r="430" spans="1:27">
      <c r="A430" s="72">
        <v>44621</v>
      </c>
      <c r="B430" s="75" t="str">
        <f t="shared" si="35"/>
        <v>КС-7 Сивакинская</v>
      </c>
      <c r="C430" s="75" t="str">
        <f t="shared" si="40"/>
        <v>КС-7 Сивакинская</v>
      </c>
      <c r="D430" s="74" t="s">
        <v>196</v>
      </c>
      <c r="E430" s="74" t="str">
        <f t="shared" si="36"/>
        <v>велесстрой-монтаж</v>
      </c>
      <c r="F430" s="79" t="s">
        <v>89</v>
      </c>
      <c r="G430" s="75"/>
      <c r="H430" s="75"/>
      <c r="I430" s="75"/>
      <c r="J430" s="73"/>
      <c r="K430" s="121"/>
      <c r="L430" s="77">
        <v>9396.2900000000009</v>
      </c>
      <c r="M430" s="78">
        <v>5350843.43</v>
      </c>
      <c r="N430" s="51" t="s">
        <v>349</v>
      </c>
      <c r="O430" s="51" t="str">
        <f>VLOOKUP(доп_часы[[#This Row],[классификатор]],Помочни!H:I,2,0)</f>
        <v>ОСНОВНЫЕ ПРОЕКТНЫЕ РАБОТЫ (норматив)</v>
      </c>
      <c r="P430" s="139">
        <f>L430/$P$3</f>
        <v>1.9529382187649789E-2</v>
      </c>
      <c r="Q430" s="140"/>
      <c r="R430" s="140"/>
      <c r="S430" s="144"/>
      <c r="T430" s="144"/>
      <c r="U430" s="79"/>
      <c r="V430" s="79" t="str">
        <f>IF(
    доп_часы[[#This Row],[опимс укр]]="",
    IF(
        IFERROR(
            MATCH(SUBSTITUTE(доп_часы[[#This Row],[классификатор]],",","."),классификатор,0),
            0
        ),
        LOWER(TRIM(доп_часы[[#This Row],[проект]])) &amp; "_" &amp; "9999",
        LOWER(TRIM(доп_часы[[#This Row],[проект]])) &amp; "_" &amp; "9998"
    ),
    LOWER(TRIM(доп_часы[[#This Row],[проект]])) &amp; "_" &amp; LOWER(TRIM(доп_часы[[#This Row],[опимс укр]]))
)</f>
        <v>кс-7 сивакинская_9998</v>
      </c>
      <c r="W430" s="120" t="e">
        <f>VLOOKUP(доп_часы[[#This Row],[опимс укр]],Помочни!J:K,2,0)</f>
        <v>#N/A</v>
      </c>
      <c r="X430" s="51"/>
      <c r="Y430" s="51"/>
      <c r="Z430" s="51"/>
      <c r="AA430" s="80"/>
    </row>
    <row r="431" spans="1:27">
      <c r="A431" s="72">
        <v>44621</v>
      </c>
      <c r="B431" s="75" t="str">
        <f t="shared" si="35"/>
        <v>КС-7 Сивакинская</v>
      </c>
      <c r="C431" s="75" t="str">
        <f t="shared" si="40"/>
        <v>КС-7 Сивакинская</v>
      </c>
      <c r="D431" s="74" t="s">
        <v>196</v>
      </c>
      <c r="E431" s="74" t="str">
        <f t="shared" si="36"/>
        <v>велесстрой-монтаж</v>
      </c>
      <c r="F431" s="79" t="s">
        <v>90</v>
      </c>
      <c r="G431" s="75"/>
      <c r="H431" s="75"/>
      <c r="I431" s="75"/>
      <c r="J431" s="73"/>
      <c r="K431" s="121"/>
      <c r="L431" s="77">
        <v>4630</v>
      </c>
      <c r="M431" s="78">
        <f>M429/L429*L431</f>
        <v>3709265.1534590092</v>
      </c>
      <c r="N431" s="51" t="s">
        <v>349</v>
      </c>
      <c r="O431" s="51" t="str">
        <f>VLOOKUP(доп_часы[[#This Row],[классификатор]],Помочни!H:I,2,0)</f>
        <v>ОСНОВНЫЕ ПРОЕКТНЫЕ РАБОТЫ (карнет)</v>
      </c>
      <c r="P431" s="139"/>
      <c r="Q431" s="140">
        <f>L431/$Q$3</f>
        <v>6.5950023983445544E-3</v>
      </c>
      <c r="R431" s="140">
        <f>L431/$R$3</f>
        <v>6.320051215620218E-3</v>
      </c>
      <c r="S431" s="144"/>
      <c r="T431" s="144"/>
      <c r="U431" s="79"/>
      <c r="V431" s="79" t="str">
        <f>IF(
    доп_часы[[#This Row],[опимс укр]]="",
    IF(
        IFERROR(
            MATCH(SUBSTITUTE(доп_часы[[#This Row],[классификатор]],",","."),классификатор,0),
            0
        ),
        LOWER(TRIM(доп_часы[[#This Row],[проект]])) &amp; "_" &amp; "9999",
        LOWER(TRIM(доп_часы[[#This Row],[проект]])) &amp; "_" &amp; "9998"
    ),
    LOWER(TRIM(доп_часы[[#This Row],[проект]])) &amp; "_" &amp; LOWER(TRIM(доп_часы[[#This Row],[опимс укр]]))
)</f>
        <v>кс-7 сивакинская_9998</v>
      </c>
      <c r="W431" s="120" t="e">
        <f>VLOOKUP(доп_часы[[#This Row],[опимс укр]],Помочни!J:K,2,0)</f>
        <v>#N/A</v>
      </c>
      <c r="X431" s="51"/>
      <c r="Y431" s="51"/>
      <c r="Z431" s="51"/>
      <c r="AA431" s="80"/>
    </row>
    <row r="432" spans="1:27">
      <c r="A432" s="82">
        <v>44652</v>
      </c>
      <c r="B432" s="84" t="str">
        <f t="shared" si="35"/>
        <v>КС-7 Сивакинская</v>
      </c>
      <c r="C432" s="84" t="s">
        <v>117</v>
      </c>
      <c r="D432" s="83" t="s">
        <v>117</v>
      </c>
      <c r="E432" s="83" t="str">
        <f t="shared" si="36"/>
        <v>велесстрой-монтаж</v>
      </c>
      <c r="F432" s="89" t="s">
        <v>17</v>
      </c>
      <c r="G432" s="84" t="s">
        <v>328</v>
      </c>
      <c r="H432" s="84"/>
      <c r="I432" s="7"/>
      <c r="J432" s="7" t="s">
        <v>187</v>
      </c>
      <c r="K432" s="124"/>
      <c r="L432" s="86">
        <v>680</v>
      </c>
      <c r="M432" s="87">
        <v>550861.19999999995</v>
      </c>
      <c r="N432" s="88"/>
      <c r="O432" s="88" t="str">
        <f>VLOOKUP(доп_часы[[#This Row],[классификатор]],Помочни!H:I,2,0)</f>
        <v>АХО</v>
      </c>
      <c r="P432" s="125">
        <f t="shared" si="37"/>
        <v>1.4133216288132716E-3</v>
      </c>
      <c r="Q432" s="126">
        <f t="shared" si="38"/>
        <v>9.6859646455168408E-4</v>
      </c>
      <c r="R432" s="127">
        <f t="shared" si="39"/>
        <v>9.2821486536106873E-4</v>
      </c>
      <c r="S432" s="143" t="s">
        <v>368</v>
      </c>
      <c r="T432" s="143" t="s">
        <v>368</v>
      </c>
      <c r="U432" s="89"/>
      <c r="V432" s="89" t="str">
        <f>IF(
    доп_часы[[#This Row],[опимс укр]]="",
    IF(
        IFERROR(
            MATCH(SUBSTITUTE(доп_часы[[#This Row],[классификатор]],",","."),классификатор,0),
            0
        ),
        LOWER(TRIM(доп_часы[[#This Row],[проект]])) &amp; "_" &amp; "9999",
        LOWER(TRIM(доп_часы[[#This Row],[проект]])) &amp; "_" &amp; "9998"
    ),
    LOWER(TRIM(доп_часы[[#This Row],[проект]])) &amp; "_" &amp; LOWER(TRIM(доп_часы[[#This Row],[опимс укр]]))
)</f>
        <v>кс-7 сивакинская_9998</v>
      </c>
      <c r="W432" s="117" t="e">
        <f>VLOOKUP(доп_часы[[#This Row],[опимс укр]],Помочни!J:K,2,0)</f>
        <v>#N/A</v>
      </c>
      <c r="X432" s="88" t="s">
        <v>350</v>
      </c>
      <c r="Y432" s="91" t="s">
        <v>364</v>
      </c>
      <c r="Z432" s="88"/>
      <c r="AA432" s="91"/>
    </row>
    <row r="433" spans="1:27" s="128" customFormat="1">
      <c r="A433" s="82">
        <v>44652</v>
      </c>
      <c r="B433" s="84" t="str">
        <f t="shared" si="35"/>
        <v>КС-7 Сивакинская</v>
      </c>
      <c r="C433" s="84" t="s">
        <v>117</v>
      </c>
      <c r="D433" s="83" t="s">
        <v>117</v>
      </c>
      <c r="E433" s="83" t="str">
        <f t="shared" si="36"/>
        <v>велесстрой-монтаж</v>
      </c>
      <c r="F433" s="89" t="s">
        <v>17</v>
      </c>
      <c r="G433" s="84" t="s">
        <v>329</v>
      </c>
      <c r="H433" s="84"/>
      <c r="I433" s="7"/>
      <c r="J433" s="7" t="s">
        <v>226</v>
      </c>
      <c r="K433" s="124"/>
      <c r="L433" s="86">
        <v>350</v>
      </c>
      <c r="M433" s="87">
        <v>226793</v>
      </c>
      <c r="N433" s="88"/>
      <c r="O433" s="88" t="str">
        <f>VLOOKUP(доп_часы[[#This Row],[классификатор]],Помочни!H:I,2,0)</f>
        <v>АХО</v>
      </c>
      <c r="P433" s="125">
        <f t="shared" si="37"/>
        <v>7.2744495600683093E-4</v>
      </c>
      <c r="Q433" s="126">
        <f t="shared" si="38"/>
        <v>4.9854229793101388E-4</v>
      </c>
      <c r="R433" s="127">
        <f t="shared" si="39"/>
        <v>4.7775765128878537E-4</v>
      </c>
      <c r="S433" s="127" t="s">
        <v>368</v>
      </c>
      <c r="T433" s="127" t="s">
        <v>368</v>
      </c>
      <c r="U433" s="89"/>
      <c r="V433" s="89" t="str">
        <f>IF(
    доп_часы[[#This Row],[опимс укр]]="",
    IF(
        IFERROR(
            MATCH(SUBSTITUTE(доп_часы[[#This Row],[классификатор]],",","."),классификатор,0),
            0
        ),
        LOWER(TRIM(доп_часы[[#This Row],[проект]])) &amp; "_" &amp; "9999",
        LOWER(TRIM(доп_часы[[#This Row],[проект]])) &amp; "_" &amp; "9998"
    ),
    LOWER(TRIM(доп_часы[[#This Row],[проект]])) &amp; "_" &amp; LOWER(TRIM(доп_часы[[#This Row],[опимс укр]]))
)</f>
        <v>кс-7 сивакинская_9998</v>
      </c>
      <c r="W433" s="117" t="e">
        <f>VLOOKUP(доп_часы[[#This Row],[опимс укр]],Помочни!J:K,2,0)</f>
        <v>#N/A</v>
      </c>
      <c r="X433" s="88" t="s">
        <v>350</v>
      </c>
      <c r="Y433" s="91" t="s">
        <v>364</v>
      </c>
      <c r="Z433" s="88"/>
      <c r="AA433" s="91"/>
    </row>
    <row r="434" spans="1:27" s="128" customFormat="1">
      <c r="A434" s="82">
        <v>44652</v>
      </c>
      <c r="B434" s="84" t="str">
        <f t="shared" si="35"/>
        <v>КС-7 Сивакинская</v>
      </c>
      <c r="C434" s="84" t="s">
        <v>117</v>
      </c>
      <c r="D434" s="83" t="s">
        <v>117</v>
      </c>
      <c r="E434" s="83" t="str">
        <f t="shared" si="36"/>
        <v>велесстрой-монтаж</v>
      </c>
      <c r="F434" s="89" t="s">
        <v>17</v>
      </c>
      <c r="G434" s="84" t="s">
        <v>348</v>
      </c>
      <c r="H434" s="84"/>
      <c r="I434" s="7"/>
      <c r="J434" s="7" t="s">
        <v>226</v>
      </c>
      <c r="K434" s="124"/>
      <c r="L434" s="86">
        <v>200</v>
      </c>
      <c r="M434" s="87">
        <v>129596</v>
      </c>
      <c r="N434" s="88"/>
      <c r="O434" s="88" t="str">
        <f>VLOOKUP(доп_часы[[#This Row],[классификатор]],Помочни!H:I,2,0)</f>
        <v>АХО</v>
      </c>
      <c r="P434" s="125">
        <f t="shared" si="37"/>
        <v>4.1568283200390339E-4</v>
      </c>
      <c r="Q434" s="126">
        <f t="shared" si="38"/>
        <v>2.8488131310343647E-4</v>
      </c>
      <c r="R434" s="127">
        <f t="shared" si="39"/>
        <v>2.7300437216502024E-4</v>
      </c>
      <c r="S434" s="127" t="s">
        <v>368</v>
      </c>
      <c r="T434" s="127" t="s">
        <v>368</v>
      </c>
      <c r="U434" s="89"/>
      <c r="V434" s="89" t="str">
        <f>IF(
    доп_часы[[#This Row],[опимс укр]]="",
    IF(
        IFERROR(
            MATCH(SUBSTITUTE(доп_часы[[#This Row],[классификатор]],",","."),классификатор,0),
            0
        ),
        LOWER(TRIM(доп_часы[[#This Row],[проект]])) &amp; "_" &amp; "9999",
        LOWER(TRIM(доп_часы[[#This Row],[проект]])) &amp; "_" &amp; "9998"
    ),
    LOWER(TRIM(доп_часы[[#This Row],[проект]])) &amp; "_" &amp; LOWER(TRIM(доп_часы[[#This Row],[опимс укр]]))
)</f>
        <v>кс-7 сивакинская_9998</v>
      </c>
      <c r="W434" s="117" t="e">
        <f>VLOOKUP(доп_часы[[#This Row],[опимс укр]],Помочни!J:K,2,0)</f>
        <v>#N/A</v>
      </c>
      <c r="X434" s="88" t="s">
        <v>350</v>
      </c>
      <c r="Y434" s="91" t="s">
        <v>364</v>
      </c>
      <c r="Z434" s="88"/>
      <c r="AA434" s="91"/>
    </row>
    <row r="435" spans="1:27" s="128" customFormat="1">
      <c r="A435" s="82">
        <v>44652</v>
      </c>
      <c r="B435" s="84" t="str">
        <f t="shared" si="35"/>
        <v>КС-7 Сивакинская</v>
      </c>
      <c r="C435" s="84" t="s">
        <v>117</v>
      </c>
      <c r="D435" s="83" t="s">
        <v>117</v>
      </c>
      <c r="E435" s="83" t="str">
        <f t="shared" si="36"/>
        <v>велесстрой-монтаж</v>
      </c>
      <c r="F435" s="89" t="s">
        <v>17</v>
      </c>
      <c r="G435" s="84" t="s">
        <v>338</v>
      </c>
      <c r="H435" s="84"/>
      <c r="I435" s="7"/>
      <c r="J435" s="7" t="s">
        <v>187</v>
      </c>
      <c r="K435" s="124"/>
      <c r="L435" s="86">
        <v>40</v>
      </c>
      <c r="M435" s="87">
        <v>32403.600000000002</v>
      </c>
      <c r="N435" s="88"/>
      <c r="O435" s="88" t="str">
        <f>VLOOKUP(доп_часы[[#This Row],[классификатор]],Помочни!H:I,2,0)</f>
        <v>АХО</v>
      </c>
      <c r="P435" s="125">
        <f t="shared" si="37"/>
        <v>8.3136566400780673E-5</v>
      </c>
      <c r="Q435" s="126">
        <f t="shared" si="38"/>
        <v>5.69762626206873E-5</v>
      </c>
      <c r="R435" s="127">
        <f t="shared" si="39"/>
        <v>5.4600874433004045E-5</v>
      </c>
      <c r="S435" s="127" t="s">
        <v>368</v>
      </c>
      <c r="T435" s="127" t="s">
        <v>368</v>
      </c>
      <c r="U435" s="89"/>
      <c r="V435" s="89" t="str">
        <f>IF(
    доп_часы[[#This Row],[опимс укр]]="",
    IF(
        IFERROR(
            MATCH(SUBSTITUTE(доп_часы[[#This Row],[классификатор]],",","."),классификатор,0),
            0
        ),
        LOWER(TRIM(доп_часы[[#This Row],[проект]])) &amp; "_" &amp; "9999",
        LOWER(TRIM(доп_часы[[#This Row],[проект]])) &amp; "_" &amp; "9998"
    ),
    LOWER(TRIM(доп_часы[[#This Row],[проект]])) &amp; "_" &amp; LOWER(TRIM(доп_часы[[#This Row],[опимс укр]]))
)</f>
        <v>кс-7 сивакинская_9998</v>
      </c>
      <c r="W435" s="117" t="e">
        <f>VLOOKUP(доп_часы[[#This Row],[опимс укр]],Помочни!J:K,2,0)</f>
        <v>#N/A</v>
      </c>
      <c r="X435" s="88" t="s">
        <v>350</v>
      </c>
      <c r="Y435" s="91" t="s">
        <v>364</v>
      </c>
      <c r="Z435" s="88"/>
      <c r="AA435" s="91"/>
    </row>
    <row r="436" spans="1:27" s="128" customFormat="1">
      <c r="A436" s="82">
        <v>44652</v>
      </c>
      <c r="B436" s="84" t="str">
        <f t="shared" si="35"/>
        <v>КС-7 Сивакинская</v>
      </c>
      <c r="C436" s="84" t="s">
        <v>117</v>
      </c>
      <c r="D436" s="83" t="s">
        <v>117</v>
      </c>
      <c r="E436" s="83" t="str">
        <f t="shared" si="36"/>
        <v>велесстрой-монтаж</v>
      </c>
      <c r="F436" s="89" t="s">
        <v>17</v>
      </c>
      <c r="G436" s="84" t="s">
        <v>307</v>
      </c>
      <c r="H436" s="84"/>
      <c r="I436" s="7"/>
      <c r="J436" s="7" t="s">
        <v>226</v>
      </c>
      <c r="K436" s="124"/>
      <c r="L436" s="86">
        <v>3115</v>
      </c>
      <c r="M436" s="87">
        <v>2018457.7</v>
      </c>
      <c r="N436" s="88"/>
      <c r="O436" s="88" t="str">
        <f>VLOOKUP(доп_часы[[#This Row],[классификатор]],Помочни!H:I,2,0)</f>
        <v>АХО</v>
      </c>
      <c r="P436" s="125">
        <f t="shared" si="37"/>
        <v>6.4742601084607949E-3</v>
      </c>
      <c r="Q436" s="126">
        <f t="shared" si="38"/>
        <v>4.4370264515860231E-3</v>
      </c>
      <c r="R436" s="127">
        <f t="shared" si="39"/>
        <v>4.25204309647019E-3</v>
      </c>
      <c r="S436" s="127" t="s">
        <v>368</v>
      </c>
      <c r="T436" s="127" t="s">
        <v>368</v>
      </c>
      <c r="U436" s="89"/>
      <c r="V436" s="89" t="str">
        <f>IF(
    доп_часы[[#This Row],[опимс укр]]="",
    IF(
        IFERROR(
            MATCH(SUBSTITUTE(доп_часы[[#This Row],[классификатор]],",","."),классификатор,0),
            0
        ),
        LOWER(TRIM(доп_часы[[#This Row],[проект]])) &amp; "_" &amp; "9999",
        LOWER(TRIM(доп_часы[[#This Row],[проект]])) &amp; "_" &amp; "9998"
    ),
    LOWER(TRIM(доп_часы[[#This Row],[проект]])) &amp; "_" &amp; LOWER(TRIM(доп_часы[[#This Row],[опимс укр]]))
)</f>
        <v>кс-7 сивакинская_9998</v>
      </c>
      <c r="W436" s="117" t="e">
        <f>VLOOKUP(доп_часы[[#This Row],[опимс укр]],Помочни!J:K,2,0)</f>
        <v>#N/A</v>
      </c>
      <c r="X436" s="88" t="s">
        <v>350</v>
      </c>
      <c r="Y436" s="91" t="s">
        <v>364</v>
      </c>
      <c r="Z436" s="88"/>
      <c r="AA436" s="91"/>
    </row>
    <row r="437" spans="1:27" s="128" customFormat="1">
      <c r="A437" s="82">
        <v>44652</v>
      </c>
      <c r="B437" s="84" t="str">
        <f t="shared" si="35"/>
        <v>КС-7 Сивакинская</v>
      </c>
      <c r="C437" s="84" t="s">
        <v>117</v>
      </c>
      <c r="D437" s="83" t="s">
        <v>117</v>
      </c>
      <c r="E437" s="83" t="str">
        <f t="shared" si="36"/>
        <v>велесстрой-монтаж</v>
      </c>
      <c r="F437" s="89" t="s">
        <v>17</v>
      </c>
      <c r="G437" s="84" t="s">
        <v>304</v>
      </c>
      <c r="H437" s="84"/>
      <c r="I437" s="7"/>
      <c r="J437" s="7" t="s">
        <v>226</v>
      </c>
      <c r="K437" s="124"/>
      <c r="L437" s="86">
        <v>1438</v>
      </c>
      <c r="M437" s="87">
        <v>931795.24</v>
      </c>
      <c r="N437" s="88"/>
      <c r="O437" s="88" t="str">
        <f>VLOOKUP(доп_часы[[#This Row],[классификатор]],Помочни!H:I,2,0)</f>
        <v>АХО</v>
      </c>
      <c r="P437" s="125">
        <f t="shared" si="37"/>
        <v>2.9887595621080655E-3</v>
      </c>
      <c r="Q437" s="126">
        <f t="shared" si="38"/>
        <v>2.0482966412137082E-3</v>
      </c>
      <c r="R437" s="127">
        <f t="shared" si="39"/>
        <v>1.9629014358664952E-3</v>
      </c>
      <c r="S437" s="127" t="s">
        <v>368</v>
      </c>
      <c r="T437" s="127" t="s">
        <v>368</v>
      </c>
      <c r="U437" s="89"/>
      <c r="V437" s="89" t="str">
        <f>IF(
    доп_часы[[#This Row],[опимс укр]]="",
    IF(
        IFERROR(
            MATCH(SUBSTITUTE(доп_часы[[#This Row],[классификатор]],",","."),классификатор,0),
            0
        ),
        LOWER(TRIM(доп_часы[[#This Row],[проект]])) &amp; "_" &amp; "9999",
        LOWER(TRIM(доп_часы[[#This Row],[проект]])) &amp; "_" &amp; "9998"
    ),
    LOWER(TRIM(доп_часы[[#This Row],[проект]])) &amp; "_" &amp; LOWER(TRIM(доп_часы[[#This Row],[опимс укр]]))
)</f>
        <v>кс-7 сивакинская_9998</v>
      </c>
      <c r="W437" s="117" t="e">
        <f>VLOOKUP(доп_часы[[#This Row],[опимс укр]],Помочни!J:K,2,0)</f>
        <v>#N/A</v>
      </c>
      <c r="X437" s="88" t="s">
        <v>350</v>
      </c>
      <c r="Y437" s="91" t="s">
        <v>364</v>
      </c>
      <c r="Z437" s="88"/>
      <c r="AA437" s="91"/>
    </row>
    <row r="438" spans="1:27" s="128" customFormat="1">
      <c r="A438" s="82">
        <v>44652</v>
      </c>
      <c r="B438" s="84" t="str">
        <f t="shared" si="35"/>
        <v>КС-7 Сивакинская</v>
      </c>
      <c r="C438" s="84" t="str">
        <f t="shared" si="40"/>
        <v>КС-7 Сивакинская</v>
      </c>
      <c r="D438" s="83" t="s">
        <v>196</v>
      </c>
      <c r="E438" s="83" t="str">
        <f t="shared" si="36"/>
        <v>велесстрой-монтаж</v>
      </c>
      <c r="F438" s="89" t="s">
        <v>38</v>
      </c>
      <c r="G438" s="84" t="s">
        <v>356</v>
      </c>
      <c r="H438" s="84"/>
      <c r="I438" s="7"/>
      <c r="J438" s="7" t="s">
        <v>187</v>
      </c>
      <c r="K438" s="124"/>
      <c r="L438" s="86">
        <v>700</v>
      </c>
      <c r="M438" s="87">
        <v>567063</v>
      </c>
      <c r="N438" s="88"/>
      <c r="O438" s="88" t="str">
        <f>VLOOKUP(доп_часы[[#This Row],[классификатор]],Помочни!H:I,2,0)</f>
        <v>ДКиС</v>
      </c>
      <c r="P438" s="125">
        <f t="shared" si="37"/>
        <v>1.4548899120136619E-3</v>
      </c>
      <c r="Q438" s="126">
        <f t="shared" si="38"/>
        <v>9.9708459586202777E-4</v>
      </c>
      <c r="R438" s="127">
        <f t="shared" si="39"/>
        <v>9.5551530257757073E-4</v>
      </c>
      <c r="S438" s="127" t="s">
        <v>375</v>
      </c>
      <c r="T438" s="127" t="s">
        <v>375</v>
      </c>
      <c r="U438" s="89"/>
      <c r="V438" s="89" t="str">
        <f>IF(
    доп_часы[[#This Row],[опимс укр]]="",
    IF(
        IFERROR(
            MATCH(SUBSTITUTE(доп_часы[[#This Row],[классификатор]],",","."),классификатор,0),
            0
        ),
        LOWER(TRIM(доп_часы[[#This Row],[проект]])) &amp; "_" &amp; "9999",
        LOWER(TRIM(доп_часы[[#This Row],[проект]])) &amp; "_" &amp; "9998"
    ),
    LOWER(TRIM(доп_часы[[#This Row],[проект]])) &amp; "_" &amp; LOWER(TRIM(доп_часы[[#This Row],[опимс укр]]))
)</f>
        <v>кс-7 сивакинская_9998</v>
      </c>
      <c r="W438" s="117" t="e">
        <f>VLOOKUP(доп_часы[[#This Row],[опимс укр]],Помочни!J:K,2,0)</f>
        <v>#N/A</v>
      </c>
      <c r="X438" s="88" t="s">
        <v>350</v>
      </c>
      <c r="Y438" s="91" t="s">
        <v>364</v>
      </c>
      <c r="Z438" s="88"/>
      <c r="AA438" s="91"/>
    </row>
    <row r="439" spans="1:27" s="128" customFormat="1">
      <c r="A439" s="82">
        <v>44652</v>
      </c>
      <c r="B439" s="84" t="str">
        <f t="shared" si="35"/>
        <v>КС-7 Сивакинская</v>
      </c>
      <c r="C439" s="84" t="str">
        <f t="shared" si="40"/>
        <v>КС-7 Сивакинская</v>
      </c>
      <c r="D439" s="83" t="s">
        <v>354</v>
      </c>
      <c r="E439" s="83" t="str">
        <f t="shared" si="36"/>
        <v>велесстрой-монтаж</v>
      </c>
      <c r="F439" s="89" t="s">
        <v>18</v>
      </c>
      <c r="G439" s="84" t="s">
        <v>357</v>
      </c>
      <c r="H439" s="84"/>
      <c r="I439" s="7"/>
      <c r="J439" s="7" t="s">
        <v>187</v>
      </c>
      <c r="K439" s="124"/>
      <c r="L439" s="86">
        <v>175</v>
      </c>
      <c r="M439" s="87">
        <v>141765.79999999999</v>
      </c>
      <c r="N439" s="141" t="s">
        <v>362</v>
      </c>
      <c r="O439" s="88" t="str">
        <f>VLOOKUP(доп_часы[[#This Row],[классификатор]],Помочни!H:I,2,0)</f>
        <v>Энергетики</v>
      </c>
      <c r="P439" s="125">
        <f t="shared" si="37"/>
        <v>3.6372247800341547E-4</v>
      </c>
      <c r="Q439" s="126">
        <f t="shared" si="38"/>
        <v>2.4927114896550694E-4</v>
      </c>
      <c r="R439" s="127">
        <f t="shared" si="39"/>
        <v>2.3887882564439268E-4</v>
      </c>
      <c r="S439" s="145" t="s">
        <v>372</v>
      </c>
      <c r="T439" s="145" t="s">
        <v>372</v>
      </c>
      <c r="U439" s="89"/>
      <c r="V439" s="89" t="str">
        <f>IF(
    доп_часы[[#This Row],[опимс укр]]="",
    IF(
        IFERROR(
            MATCH(SUBSTITUTE(доп_часы[[#This Row],[классификатор]],",","."),классификатор,0),
            0
        ),
        LOWER(TRIM(доп_часы[[#This Row],[проект]])) &amp; "_" &amp; "9999",
        LOWER(TRIM(доп_часы[[#This Row],[проект]])) &amp; "_" &amp; "9998"
    ),
    LOWER(TRIM(доп_часы[[#This Row],[проект]])) &amp; "_" &amp; LOWER(TRIM(доп_часы[[#This Row],[опимс укр]]))
)</f>
        <v>кс-7 сивакинская_9998</v>
      </c>
      <c r="W439" s="117" t="e">
        <f>VLOOKUP(доп_часы[[#This Row],[опимс укр]],Помочни!J:K,2,0)</f>
        <v>#N/A</v>
      </c>
      <c r="X439" s="88" t="s">
        <v>350</v>
      </c>
      <c r="Y439" s="91" t="s">
        <v>364</v>
      </c>
      <c r="Z439" s="88"/>
      <c r="AA439" s="91"/>
    </row>
    <row r="440" spans="1:27" s="128" customFormat="1">
      <c r="A440" s="82">
        <v>44652</v>
      </c>
      <c r="B440" s="84" t="str">
        <f t="shared" si="35"/>
        <v>КС-7 Сивакинская</v>
      </c>
      <c r="C440" s="84" t="str">
        <f t="shared" si="40"/>
        <v>КС-7 Сивакинская</v>
      </c>
      <c r="D440" s="83" t="s">
        <v>354</v>
      </c>
      <c r="E440" s="83" t="str">
        <f t="shared" si="36"/>
        <v>велесстрой-монтаж</v>
      </c>
      <c r="F440" s="89" t="s">
        <v>18</v>
      </c>
      <c r="G440" s="84" t="s">
        <v>358</v>
      </c>
      <c r="H440" s="84"/>
      <c r="I440" s="7"/>
      <c r="J440" s="7" t="s">
        <v>199</v>
      </c>
      <c r="K440" s="124"/>
      <c r="L440" s="86">
        <v>110</v>
      </c>
      <c r="M440" s="87">
        <v>66460.899999999994</v>
      </c>
      <c r="N440" s="141" t="s">
        <v>363</v>
      </c>
      <c r="O440" s="88" t="str">
        <f>VLOOKUP(доп_часы[[#This Row],[классификатор]],Помочни!H:I,2,0)</f>
        <v>Энергетики</v>
      </c>
      <c r="P440" s="125">
        <f t="shared" si="37"/>
        <v>2.2862555760214687E-4</v>
      </c>
      <c r="Q440" s="126">
        <f t="shared" si="38"/>
        <v>1.5668472220689006E-4</v>
      </c>
      <c r="R440" s="127">
        <f t="shared" si="39"/>
        <v>1.5015240469076112E-4</v>
      </c>
      <c r="S440" s="145" t="s">
        <v>372</v>
      </c>
      <c r="T440" s="145" t="s">
        <v>372</v>
      </c>
      <c r="U440" s="89"/>
      <c r="V440" s="89" t="str">
        <f>IF(
    доп_часы[[#This Row],[опимс укр]]="",
    IF(
        IFERROR(
            MATCH(SUBSTITUTE(доп_часы[[#This Row],[классификатор]],",","."),классификатор,0),
            0
        ),
        LOWER(TRIM(доп_часы[[#This Row],[проект]])) &amp; "_" &amp; "9999",
        LOWER(TRIM(доп_часы[[#This Row],[проект]])) &amp; "_" &amp; "9998"
    ),
    LOWER(TRIM(доп_часы[[#This Row],[проект]])) &amp; "_" &amp; LOWER(TRIM(доп_часы[[#This Row],[опимс укр]]))
)</f>
        <v>кс-7 сивакинская_9998</v>
      </c>
      <c r="W440" s="117" t="e">
        <f>VLOOKUP(доп_часы[[#This Row],[опимс укр]],Помочни!J:K,2,0)</f>
        <v>#N/A</v>
      </c>
      <c r="X440" s="88" t="s">
        <v>350</v>
      </c>
      <c r="Y440" s="91" t="s">
        <v>364</v>
      </c>
      <c r="Z440" s="88"/>
      <c r="AA440" s="91"/>
    </row>
    <row r="441" spans="1:27">
      <c r="A441" s="72">
        <v>44652</v>
      </c>
      <c r="B441" s="75" t="str">
        <f t="shared" si="35"/>
        <v>КС-7 Сивакинская</v>
      </c>
      <c r="C441" s="75" t="s">
        <v>117</v>
      </c>
      <c r="D441" s="74" t="s">
        <v>117</v>
      </c>
      <c r="E441" s="74" t="str">
        <f t="shared" si="36"/>
        <v>велесстрой-монтаж</v>
      </c>
      <c r="F441" s="79" t="s">
        <v>89</v>
      </c>
      <c r="G441" s="75"/>
      <c r="H441" s="75"/>
      <c r="I441" s="75"/>
      <c r="J441" s="73"/>
      <c r="K441" s="76"/>
      <c r="L441" s="77">
        <f>12854.5-SUM(L432:L437)</f>
        <v>7031.5</v>
      </c>
      <c r="M441" s="78">
        <f>9408950.14-SUM(M432:M437)</f>
        <v>5519043.4000000004</v>
      </c>
      <c r="N441" s="51"/>
      <c r="O441" s="51" t="str">
        <f>VLOOKUP(доп_часы[[#This Row],[классификатор]],Помочни!H:I,2,0)</f>
        <v>ОСНОВНЫЕ ПРОЕКТНЫЕ РАБОТЫ (норматив)</v>
      </c>
      <c r="P441" s="139">
        <f>L441/$P$3</f>
        <v>1.4614369166177234E-2</v>
      </c>
      <c r="Q441" s="140"/>
      <c r="R441" s="140"/>
      <c r="S441" s="144"/>
      <c r="T441" s="144"/>
      <c r="U441" s="79"/>
      <c r="V441" s="79" t="str">
        <f>IF(
    доп_часы[[#This Row],[опимс укр]]="",
    IF(
        IFERROR(
            MATCH(SUBSTITUTE(доп_часы[[#This Row],[классификатор]],",","."),классификатор,0),
            0
        ),
        LOWER(TRIM(доп_часы[[#This Row],[проект]])) &amp; "_" &amp; "9999",
        LOWER(TRIM(доп_часы[[#This Row],[проект]])) &amp; "_" &amp; "9998"
    ),
    LOWER(TRIM(доп_часы[[#This Row],[проект]])) &amp; "_" &amp; LOWER(TRIM(доп_часы[[#This Row],[опимс укр]]))
)</f>
        <v>кс-7 сивакинская_9998</v>
      </c>
      <c r="W441" s="119" t="e">
        <f>VLOOKUP(доп_часы[[#This Row],[опимс укр]],Помочни!J:K,2,0)</f>
        <v>#N/A</v>
      </c>
      <c r="X441" s="51"/>
      <c r="Y441" s="51"/>
      <c r="Z441" s="51"/>
      <c r="AA441" s="80"/>
    </row>
    <row r="442" spans="1:27">
      <c r="A442" s="72">
        <v>44652</v>
      </c>
      <c r="B442" s="75" t="str">
        <f t="shared" si="35"/>
        <v>КС-7 Сивакинская</v>
      </c>
      <c r="C442" s="75" t="s">
        <v>117</v>
      </c>
      <c r="D442" s="74" t="s">
        <v>117</v>
      </c>
      <c r="E442" s="74" t="str">
        <f t="shared" si="36"/>
        <v>велесстрой-монтаж</v>
      </c>
      <c r="F442" s="79" t="s">
        <v>90</v>
      </c>
      <c r="G442" s="75"/>
      <c r="H442" s="75"/>
      <c r="I442" s="75"/>
      <c r="J442" s="73"/>
      <c r="K442" s="76"/>
      <c r="L442" s="77">
        <f>13667-SUM(L432:L437)</f>
        <v>7844</v>
      </c>
      <c r="M442" s="78">
        <f>9275857.2-SUM(M432:M437)</f>
        <v>5385950.459999999</v>
      </c>
      <c r="N442" s="51"/>
      <c r="O442" s="51" t="str">
        <f>VLOOKUP(доп_часы[[#This Row],[классификатор]],Помочни!H:I,2,0)</f>
        <v>ОСНОВНЫЕ ПРОЕКТНЫЕ РАБОТЫ (карнет)</v>
      </c>
      <c r="P442" s="139"/>
      <c r="Q442" s="140">
        <f>L442/$Q$3</f>
        <v>1.1173045099916779E-2</v>
      </c>
      <c r="R442" s="140">
        <f>L442/$R$3</f>
        <v>1.0707231476312093E-2</v>
      </c>
      <c r="S442" s="144"/>
      <c r="T442" s="144"/>
      <c r="U442" s="79"/>
      <c r="V442" s="79" t="str">
        <f>IF(
    доп_часы[[#This Row],[опимс укр]]="",
    IF(
        IFERROR(
            MATCH(SUBSTITUTE(доп_часы[[#This Row],[классификатор]],",","."),классификатор,0),
            0
        ),
        LOWER(TRIM(доп_часы[[#This Row],[проект]])) &amp; "_" &amp; "9999",
        LOWER(TRIM(доп_часы[[#This Row],[проект]])) &amp; "_" &amp; "9998"
    ),
    LOWER(TRIM(доп_часы[[#This Row],[проект]])) &amp; "_" &amp; LOWER(TRIM(доп_часы[[#This Row],[опимс укр]]))
)</f>
        <v>кс-7 сивакинская_9998</v>
      </c>
      <c r="W442" s="119" t="e">
        <f>VLOOKUP(доп_часы[[#This Row],[опимс укр]],Помочни!J:K,2,0)</f>
        <v>#N/A</v>
      </c>
      <c r="X442" s="51"/>
      <c r="Y442" s="51"/>
      <c r="Z442" s="51"/>
      <c r="AA442" s="80"/>
    </row>
    <row r="443" spans="1:27">
      <c r="A443" s="72">
        <v>44652</v>
      </c>
      <c r="B443" s="75" t="str">
        <f t="shared" si="35"/>
        <v>КС-7 Сивакинская</v>
      </c>
      <c r="C443" s="75" t="str">
        <f t="shared" si="40"/>
        <v>КС-7 Сивакинская</v>
      </c>
      <c r="D443" s="74" t="s">
        <v>196</v>
      </c>
      <c r="E443" s="74" t="str">
        <f t="shared" si="36"/>
        <v>велесстрой-монтаж</v>
      </c>
      <c r="F443" s="79" t="s">
        <v>89</v>
      </c>
      <c r="G443" s="75"/>
      <c r="H443" s="75"/>
      <c r="I443" s="75"/>
      <c r="J443" s="73"/>
      <c r="K443" s="76"/>
      <c r="L443" s="77">
        <f>51517.65-SUM(L438:L440)</f>
        <v>50532.65</v>
      </c>
      <c r="M443" s="78">
        <f>40001783.77-SUM(M438:M440)</f>
        <v>39226494.07</v>
      </c>
      <c r="N443" s="51"/>
      <c r="O443" s="51" t="str">
        <f>VLOOKUP(доп_часы[[#This Row],[классификатор]],Помочни!H:I,2,0)</f>
        <v>ОСНОВНЫЕ ПРОЕКТНЫЕ РАБОТЫ (норматив)</v>
      </c>
      <c r="P443" s="139">
        <f>L443/$P$3</f>
        <v>0.10502777530331024</v>
      </c>
      <c r="Q443" s="140"/>
      <c r="R443" s="140"/>
      <c r="S443" s="144"/>
      <c r="T443" s="144"/>
      <c r="U443" s="79"/>
      <c r="V443" s="79" t="str">
        <f>IF(
    доп_часы[[#This Row],[опимс укр]]="",
    IF(
        IFERROR(
            MATCH(SUBSTITUTE(доп_часы[[#This Row],[классификатор]],",","."),классификатор,0),
            0
        ),
        LOWER(TRIM(доп_часы[[#This Row],[проект]])) &amp; "_" &amp; "9999",
        LOWER(TRIM(доп_часы[[#This Row],[проект]])) &amp; "_" &amp; "9998"
    ),
    LOWER(TRIM(доп_часы[[#This Row],[проект]])) &amp; "_" &amp; LOWER(TRIM(доп_часы[[#This Row],[опимс укр]]))
)</f>
        <v>кс-7 сивакинская_9998</v>
      </c>
      <c r="W443" s="119" t="e">
        <f>VLOOKUP(доп_часы[[#This Row],[опимс укр]],Помочни!J:K,2,0)</f>
        <v>#N/A</v>
      </c>
      <c r="X443" s="51"/>
      <c r="Y443" s="51"/>
      <c r="Z443" s="51"/>
      <c r="AA443" s="80"/>
    </row>
    <row r="444" spans="1:27">
      <c r="A444" s="72">
        <v>44652</v>
      </c>
      <c r="B444" s="75" t="str">
        <f t="shared" si="35"/>
        <v>КС-7 Сивакинская</v>
      </c>
      <c r="C444" s="75" t="str">
        <f t="shared" si="40"/>
        <v>КС-7 Сивакинская</v>
      </c>
      <c r="D444" s="74" t="s">
        <v>196</v>
      </c>
      <c r="E444" s="74" t="str">
        <f t="shared" si="36"/>
        <v>велесстрой-монтаж</v>
      </c>
      <c r="F444" s="79" t="s">
        <v>90</v>
      </c>
      <c r="G444" s="75"/>
      <c r="H444" s="75"/>
      <c r="I444" s="75"/>
      <c r="J444" s="73"/>
      <c r="K444" s="76"/>
      <c r="L444" s="77">
        <f>85086-SUM(L438:L440)</f>
        <v>84101</v>
      </c>
      <c r="M444" s="78">
        <f>68891101.8-SUM(M438:M440)</f>
        <v>68115812.099999994</v>
      </c>
      <c r="N444" s="51"/>
      <c r="O444" s="51" t="str">
        <f>VLOOKUP(доп_часы[[#This Row],[классификатор]],Помочни!H:I,2,0)</f>
        <v>ОСНОВНЫЕ ПРОЕКТНЫЕ РАБОТЫ (карнет)</v>
      </c>
      <c r="P444" s="139"/>
      <c r="Q444" s="140">
        <f>L444/$Q$3</f>
        <v>0.11979401656656057</v>
      </c>
      <c r="R444" s="140">
        <f>L444/$R$3</f>
        <v>0.11479970351725183</v>
      </c>
      <c r="S444" s="144"/>
      <c r="T444" s="144"/>
      <c r="U444" s="79"/>
      <c r="V444" s="79" t="str">
        <f>IF(
    доп_часы[[#This Row],[опимс укр]]="",
    IF(
        IFERROR(
            MATCH(SUBSTITUTE(доп_часы[[#This Row],[классификатор]],",","."),классификатор,0),
            0
        ),
        LOWER(TRIM(доп_часы[[#This Row],[проект]])) &amp; "_" &amp; "9999",
        LOWER(TRIM(доп_часы[[#This Row],[проект]])) &amp; "_" &amp; "9998"
    ),
    LOWER(TRIM(доп_часы[[#This Row],[проект]])) &amp; "_" &amp; LOWER(TRIM(доп_часы[[#This Row],[опимс укр]]))
)</f>
        <v>кс-7 сивакинская_9998</v>
      </c>
      <c r="W444" s="119" t="e">
        <f>VLOOKUP(доп_часы[[#This Row],[опимс укр]],Помочни!J:K,2,0)</f>
        <v>#N/A</v>
      </c>
      <c r="X444" s="51"/>
      <c r="Y444" s="51"/>
      <c r="Z444" s="51"/>
      <c r="AA444" s="80"/>
    </row>
    <row r="445" spans="1:27">
      <c r="A445" s="72">
        <v>44652</v>
      </c>
      <c r="B445" s="75" t="str">
        <f t="shared" si="35"/>
        <v>КС-7 Сивакинская</v>
      </c>
      <c r="C445" s="75" t="str">
        <f t="shared" si="40"/>
        <v>КС-7 Сивакинская</v>
      </c>
      <c r="D445" s="74" t="s">
        <v>196</v>
      </c>
      <c r="E445" s="74" t="str">
        <f t="shared" si="36"/>
        <v>велесстрой-монтаж</v>
      </c>
      <c r="F445" s="79" t="s">
        <v>89</v>
      </c>
      <c r="G445" s="75"/>
      <c r="H445" s="75"/>
      <c r="I445" s="75"/>
      <c r="J445" s="73"/>
      <c r="K445" s="121"/>
      <c r="L445" s="77">
        <v>12398.179999999997</v>
      </c>
      <c r="M445" s="78">
        <v>2003792.81</v>
      </c>
      <c r="N445" s="51" t="s">
        <v>349</v>
      </c>
      <c r="O445" s="51" t="str">
        <f>VLOOKUP(доп_часы[[#This Row],[классификатор]],Помочни!H:I,2,0)</f>
        <v>ОСНОВНЫЕ ПРОЕКТНЫЕ РАБОТЫ (норматив)</v>
      </c>
      <c r="P445" s="139">
        <f>L445/$P$3</f>
        <v>2.5768552870470769E-2</v>
      </c>
      <c r="Q445" s="140"/>
      <c r="R445" s="140"/>
      <c r="S445" s="144"/>
      <c r="T445" s="144"/>
      <c r="U445" s="79"/>
      <c r="V445" s="79" t="str">
        <f>IF(
    доп_часы[[#This Row],[опимс укр]]="",
    IF(
        IFERROR(
            MATCH(SUBSTITUTE(доп_часы[[#This Row],[классификатор]],",","."),классификатор,0),
            0
        ),
        LOWER(TRIM(доп_часы[[#This Row],[проект]])) &amp; "_" &amp; "9999",
        LOWER(TRIM(доп_часы[[#This Row],[проект]])) &amp; "_" &amp; "9998"
    ),
    LOWER(TRIM(доп_часы[[#This Row],[проект]])) &amp; "_" &amp; LOWER(TRIM(доп_часы[[#This Row],[опимс укр]]))
)</f>
        <v>кс-7 сивакинская_9998</v>
      </c>
      <c r="W445" s="120" t="e">
        <f>VLOOKUP(доп_часы[[#This Row],[опимс укр]],Помочни!J:K,2,0)</f>
        <v>#N/A</v>
      </c>
      <c r="X445" s="51"/>
      <c r="Y445" s="51"/>
      <c r="Z445" s="51"/>
      <c r="AA445" s="80"/>
    </row>
    <row r="446" spans="1:27" s="128" customFormat="1">
      <c r="A446" s="72">
        <v>44652</v>
      </c>
      <c r="B446" s="75" t="str">
        <f t="shared" si="35"/>
        <v>КС-7 Сивакинская</v>
      </c>
      <c r="C446" s="75" t="str">
        <f t="shared" si="40"/>
        <v>КС-7 Сивакинская</v>
      </c>
      <c r="D446" s="74" t="s">
        <v>196</v>
      </c>
      <c r="E446" s="74" t="str">
        <f t="shared" si="36"/>
        <v>велесстрой-монтаж</v>
      </c>
      <c r="F446" s="79" t="s">
        <v>90</v>
      </c>
      <c r="G446" s="75"/>
      <c r="H446" s="75"/>
      <c r="I446" s="75"/>
      <c r="J446" s="73"/>
      <c r="K446" s="121"/>
      <c r="L446" s="77">
        <v>5850</v>
      </c>
      <c r="M446" s="78">
        <f>M444/L444*L446</f>
        <v>4738082.790751596</v>
      </c>
      <c r="N446" s="51" t="s">
        <v>349</v>
      </c>
      <c r="O446" s="51" t="str">
        <f>VLOOKUP(доп_часы[[#This Row],[классификатор]],Помочни!H:I,2,0)</f>
        <v>ОСНОВНЫЕ ПРОЕКТНЫЕ РАБОТЫ (карнет)</v>
      </c>
      <c r="P446" s="139"/>
      <c r="Q446" s="140">
        <f>L446/$Q$3</f>
        <v>8.3327784082755166E-3</v>
      </c>
      <c r="R446" s="140">
        <f>L446/$R$3</f>
        <v>7.9853778858268408E-3</v>
      </c>
      <c r="S446" s="144"/>
      <c r="T446" s="144"/>
      <c r="U446" s="79"/>
      <c r="V446" s="79" t="str">
        <f>IF(
    доп_часы[[#This Row],[опимс укр]]="",
    IF(
        IFERROR(
            MATCH(SUBSTITUTE(доп_часы[[#This Row],[классификатор]],",","."),классификатор,0),
            0
        ),
        LOWER(TRIM(доп_часы[[#This Row],[проект]])) &amp; "_" &amp; "9999",
        LOWER(TRIM(доп_часы[[#This Row],[проект]])) &amp; "_" &amp; "9998"
    ),
    LOWER(TRIM(доп_часы[[#This Row],[проект]])) &amp; "_" &amp; LOWER(TRIM(доп_часы[[#This Row],[опимс укр]]))
)</f>
        <v>кс-7 сивакинская_9998</v>
      </c>
      <c r="W446" s="120" t="e">
        <f>VLOOKUP(доп_часы[[#This Row],[опимс укр]],Помочни!J:K,2,0)</f>
        <v>#N/A</v>
      </c>
      <c r="X446" s="51"/>
      <c r="Y446" s="51"/>
      <c r="Z446" s="51"/>
      <c r="AA446" s="80"/>
    </row>
    <row r="447" spans="1:27" s="128" customFormat="1">
      <c r="A447" s="82">
        <v>44682</v>
      </c>
      <c r="B447" s="84" t="str">
        <f t="shared" si="35"/>
        <v>КС-7 Сивакинская</v>
      </c>
      <c r="C447" s="84" t="s">
        <v>117</v>
      </c>
      <c r="D447" s="83" t="s">
        <v>117</v>
      </c>
      <c r="E447" s="83" t="str">
        <f t="shared" si="36"/>
        <v>велесстрой-монтаж</v>
      </c>
      <c r="F447" s="89" t="s">
        <v>17</v>
      </c>
      <c r="G447" s="84" t="s">
        <v>328</v>
      </c>
      <c r="H447" s="84"/>
      <c r="I447" s="7"/>
      <c r="J447" s="7" t="s">
        <v>187</v>
      </c>
      <c r="K447" s="138"/>
      <c r="L447" s="86">
        <v>340</v>
      </c>
      <c r="M447" s="87">
        <v>275430.59999999998</v>
      </c>
      <c r="N447" s="88"/>
      <c r="O447" s="88" t="str">
        <f>VLOOKUP(доп_часы[[#This Row],[классификатор]],Помочни!H:I,2,0)</f>
        <v>АХО</v>
      </c>
      <c r="P447" s="125">
        <f t="shared" si="37"/>
        <v>7.0666081440663578E-4</v>
      </c>
      <c r="Q447" s="126">
        <f t="shared" si="38"/>
        <v>4.8429823227584204E-4</v>
      </c>
      <c r="R447" s="127">
        <f t="shared" si="39"/>
        <v>4.6410743268053437E-4</v>
      </c>
      <c r="S447" s="143" t="s">
        <v>368</v>
      </c>
      <c r="T447" s="143" t="s">
        <v>368</v>
      </c>
      <c r="U447" s="89"/>
      <c r="V447" s="89" t="str">
        <f>IF(
    доп_часы[[#This Row],[опимс укр]]="",
    IF(
        IFERROR(
            MATCH(SUBSTITUTE(доп_часы[[#This Row],[классификатор]],",","."),классификатор,0),
            0
        ),
        LOWER(TRIM(доп_часы[[#This Row],[проект]])) &amp; "_" &amp; "9999",
        LOWER(TRIM(доп_часы[[#This Row],[проект]])) &amp; "_" &amp; "9998"
    ),
    LOWER(TRIM(доп_часы[[#This Row],[проект]])) &amp; "_" &amp; LOWER(TRIM(доп_часы[[#This Row],[опимс укр]]))
)</f>
        <v>кс-7 сивакинская_9998</v>
      </c>
      <c r="W447" s="117" t="e">
        <f>VLOOKUP(доп_часы[[#This Row],[опимс укр]],Помочни!J:K,2,0)</f>
        <v>#N/A</v>
      </c>
      <c r="X447" s="88" t="s">
        <v>350</v>
      </c>
      <c r="Y447" s="91" t="s">
        <v>364</v>
      </c>
      <c r="Z447" s="88"/>
      <c r="AA447" s="91"/>
    </row>
    <row r="448" spans="1:27" s="128" customFormat="1">
      <c r="A448" s="82">
        <v>44682</v>
      </c>
      <c r="B448" s="84" t="str">
        <f t="shared" si="35"/>
        <v>КС-7 Сивакинская</v>
      </c>
      <c r="C448" s="84" t="s">
        <v>117</v>
      </c>
      <c r="D448" s="83" t="s">
        <v>117</v>
      </c>
      <c r="E448" s="83" t="str">
        <f t="shared" si="36"/>
        <v>велесстрой-монтаж</v>
      </c>
      <c r="F448" s="89" t="s">
        <v>17</v>
      </c>
      <c r="G448" s="84" t="s">
        <v>329</v>
      </c>
      <c r="H448" s="84"/>
      <c r="I448" s="7"/>
      <c r="J448" s="7" t="s">
        <v>226</v>
      </c>
      <c r="K448" s="138"/>
      <c r="L448" s="86">
        <v>333</v>
      </c>
      <c r="M448" s="87">
        <v>215777.34</v>
      </c>
      <c r="N448" s="88"/>
      <c r="O448" s="88" t="str">
        <f>VLOOKUP(доп_часы[[#This Row],[классификатор]],Помочни!H:I,2,0)</f>
        <v>АХО</v>
      </c>
      <c r="P448" s="125">
        <f t="shared" si="37"/>
        <v>6.9211191528649918E-4</v>
      </c>
      <c r="Q448" s="126">
        <f t="shared" si="38"/>
        <v>4.7432738631722173E-4</v>
      </c>
      <c r="R448" s="127">
        <f t="shared" si="39"/>
        <v>4.5455227965475865E-4</v>
      </c>
      <c r="S448" s="143" t="s">
        <v>368</v>
      </c>
      <c r="T448" s="143" t="s">
        <v>368</v>
      </c>
      <c r="U448" s="89"/>
      <c r="V448" s="89" t="str">
        <f>IF(
    доп_часы[[#This Row],[опимс укр]]="",
    IF(
        IFERROR(
            MATCH(SUBSTITUTE(доп_часы[[#This Row],[классификатор]],",","."),классификатор,0),
            0
        ),
        LOWER(TRIM(доп_часы[[#This Row],[проект]])) &amp; "_" &amp; "9999",
        LOWER(TRIM(доп_часы[[#This Row],[проект]])) &amp; "_" &amp; "9998"
    ),
    LOWER(TRIM(доп_часы[[#This Row],[проект]])) &amp; "_" &amp; LOWER(TRIM(доп_часы[[#This Row],[опимс укр]]))
)</f>
        <v>кс-7 сивакинская_9998</v>
      </c>
      <c r="W448" s="117" t="e">
        <f>VLOOKUP(доп_часы[[#This Row],[опимс укр]],Помочни!J:K,2,0)</f>
        <v>#N/A</v>
      </c>
      <c r="X448" s="88" t="s">
        <v>350</v>
      </c>
      <c r="Y448" s="91" t="s">
        <v>364</v>
      </c>
      <c r="Z448" s="88"/>
      <c r="AA448" s="91"/>
    </row>
    <row r="449" spans="1:27" s="128" customFormat="1">
      <c r="A449" s="82">
        <v>44682</v>
      </c>
      <c r="B449" s="84" t="str">
        <f t="shared" si="35"/>
        <v>КС-7 Сивакинская</v>
      </c>
      <c r="C449" s="84" t="s">
        <v>117</v>
      </c>
      <c r="D449" s="83" t="s">
        <v>117</v>
      </c>
      <c r="E449" s="83" t="str">
        <f t="shared" si="36"/>
        <v>велесстрой-монтаж</v>
      </c>
      <c r="F449" s="89" t="s">
        <v>17</v>
      </c>
      <c r="G449" s="84" t="s">
        <v>307</v>
      </c>
      <c r="H449" s="84"/>
      <c r="I449" s="7"/>
      <c r="J449" s="7" t="s">
        <v>226</v>
      </c>
      <c r="K449" s="138"/>
      <c r="L449" s="86">
        <v>3481</v>
      </c>
      <c r="M449" s="87">
        <v>2255618.38</v>
      </c>
      <c r="N449" s="88"/>
      <c r="O449" s="88" t="str">
        <f>VLOOKUP(доп_часы[[#This Row],[классификатор]],Помочни!H:I,2,0)</f>
        <v>АХО</v>
      </c>
      <c r="P449" s="125">
        <f t="shared" si="37"/>
        <v>7.234959691027938E-3</v>
      </c>
      <c r="Q449" s="126">
        <f t="shared" si="38"/>
        <v>4.9583592545653123E-3</v>
      </c>
      <c r="R449" s="127">
        <f t="shared" si="39"/>
        <v>4.7516410975321768E-3</v>
      </c>
      <c r="S449" s="143" t="s">
        <v>368</v>
      </c>
      <c r="T449" s="143" t="s">
        <v>368</v>
      </c>
      <c r="U449" s="89"/>
      <c r="V449" s="89" t="str">
        <f>IF(
    доп_часы[[#This Row],[опимс укр]]="",
    IF(
        IFERROR(
            MATCH(SUBSTITUTE(доп_часы[[#This Row],[классификатор]],",","."),классификатор,0),
            0
        ),
        LOWER(TRIM(доп_часы[[#This Row],[проект]])) &amp; "_" &amp; "9999",
        LOWER(TRIM(доп_часы[[#This Row],[проект]])) &amp; "_" &amp; "9998"
    ),
    LOWER(TRIM(доп_часы[[#This Row],[проект]])) &amp; "_" &amp; LOWER(TRIM(доп_часы[[#This Row],[опимс укр]]))
)</f>
        <v>кс-7 сивакинская_9998</v>
      </c>
      <c r="W449" s="117" t="e">
        <f>VLOOKUP(доп_часы[[#This Row],[опимс укр]],Помочни!J:K,2,0)</f>
        <v>#N/A</v>
      </c>
      <c r="X449" s="88" t="s">
        <v>350</v>
      </c>
      <c r="Y449" s="91" t="s">
        <v>364</v>
      </c>
      <c r="Z449" s="88"/>
      <c r="AA449" s="91"/>
    </row>
    <row r="450" spans="1:27" s="128" customFormat="1">
      <c r="A450" s="82">
        <v>44682</v>
      </c>
      <c r="B450" s="84" t="str">
        <f t="shared" si="35"/>
        <v>КС-7 Сивакинская</v>
      </c>
      <c r="C450" s="84" t="s">
        <v>117</v>
      </c>
      <c r="D450" s="83" t="s">
        <v>117</v>
      </c>
      <c r="E450" s="83" t="str">
        <f t="shared" si="36"/>
        <v>велесстрой-монтаж</v>
      </c>
      <c r="F450" s="89" t="s">
        <v>17</v>
      </c>
      <c r="G450" s="84" t="s">
        <v>304</v>
      </c>
      <c r="H450" s="84"/>
      <c r="I450" s="7"/>
      <c r="J450" s="7" t="s">
        <v>226</v>
      </c>
      <c r="K450" s="138"/>
      <c r="L450" s="86">
        <v>740</v>
      </c>
      <c r="M450" s="87">
        <v>479505.2</v>
      </c>
      <c r="N450" s="88"/>
      <c r="O450" s="88" t="str">
        <f>VLOOKUP(доп_часы[[#This Row],[классификатор]],Помочни!H:I,2,0)</f>
        <v>АХО</v>
      </c>
      <c r="P450" s="125">
        <f t="shared" si="37"/>
        <v>1.5380264784144425E-3</v>
      </c>
      <c r="Q450" s="126">
        <f t="shared" si="38"/>
        <v>1.0540608584827149E-3</v>
      </c>
      <c r="R450" s="127">
        <f t="shared" si="39"/>
        <v>1.0101161770105747E-3</v>
      </c>
      <c r="S450" s="143" t="s">
        <v>368</v>
      </c>
      <c r="T450" s="143" t="s">
        <v>368</v>
      </c>
      <c r="U450" s="89"/>
      <c r="V450" s="89" t="str">
        <f>IF(
    доп_часы[[#This Row],[опимс укр]]="",
    IF(
        IFERROR(
            MATCH(SUBSTITUTE(доп_часы[[#This Row],[классификатор]],",","."),классификатор,0),
            0
        ),
        LOWER(TRIM(доп_часы[[#This Row],[проект]])) &amp; "_" &amp; "9999",
        LOWER(TRIM(доп_часы[[#This Row],[проект]])) &amp; "_" &amp; "9998"
    ),
    LOWER(TRIM(доп_часы[[#This Row],[проект]])) &amp; "_" &amp; LOWER(TRIM(доп_часы[[#This Row],[опимс укр]]))
)</f>
        <v>кс-7 сивакинская_9998</v>
      </c>
      <c r="W450" s="117" t="e">
        <f>VLOOKUP(доп_часы[[#This Row],[опимс укр]],Помочни!J:K,2,0)</f>
        <v>#N/A</v>
      </c>
      <c r="X450" s="88" t="s">
        <v>350</v>
      </c>
      <c r="Y450" s="91" t="s">
        <v>364</v>
      </c>
      <c r="Z450" s="88"/>
      <c r="AA450" s="91"/>
    </row>
    <row r="451" spans="1:27" s="128" customFormat="1">
      <c r="A451" s="72">
        <v>44682</v>
      </c>
      <c r="B451" s="75" t="str">
        <f t="shared" ref="B451:C466" si="41">"КС-7 Сивакинская"</f>
        <v>КС-7 Сивакинская</v>
      </c>
      <c r="C451" s="75" t="s">
        <v>117</v>
      </c>
      <c r="D451" s="74" t="s">
        <v>117</v>
      </c>
      <c r="E451" s="74" t="str">
        <f t="shared" ref="E451:E471" si="42">"велесстрой-монтаж"</f>
        <v>велесстрой-монтаж</v>
      </c>
      <c r="F451" s="79" t="s">
        <v>89</v>
      </c>
      <c r="G451" s="75"/>
      <c r="H451" s="75"/>
      <c r="I451" s="75"/>
      <c r="J451" s="73"/>
      <c r="K451" s="76"/>
      <c r="L451" s="77">
        <f>10115.32-SUM(L447:L450)</f>
        <v>5221.32</v>
      </c>
      <c r="M451" s="78">
        <f>7628491.84-SUM(M447:M450)</f>
        <v>4402160.32</v>
      </c>
      <c r="N451" s="51"/>
      <c r="O451" s="51" t="str">
        <f>VLOOKUP(доп_часы[[#This Row],[классификатор]],Помочни!H:I,2,0)</f>
        <v>ОСНОВНЫЕ ПРОЕКТНЫЕ РАБОТЫ (норматив)</v>
      </c>
      <c r="P451" s="139">
        <f>L451/$P$3</f>
        <v>1.0852065421993103E-2</v>
      </c>
      <c r="Q451" s="140"/>
      <c r="R451" s="140"/>
      <c r="S451" s="144"/>
      <c r="T451" s="144"/>
      <c r="U451" s="79"/>
      <c r="V451" s="79" t="str">
        <f>IF(
    доп_часы[[#This Row],[опимс укр]]="",
    IF(
        IFERROR(
            MATCH(SUBSTITUTE(доп_часы[[#This Row],[классификатор]],",","."),классификатор,0),
            0
        ),
        LOWER(TRIM(доп_часы[[#This Row],[проект]])) &amp; "_" &amp; "9999",
        LOWER(TRIM(доп_часы[[#This Row],[проект]])) &amp; "_" &amp; "9998"
    ),
    LOWER(TRIM(доп_часы[[#This Row],[проект]])) &amp; "_" &amp; LOWER(TRIM(доп_часы[[#This Row],[опимс укр]]))
)</f>
        <v>кс-7 сивакинская_9998</v>
      </c>
      <c r="W451" s="119" t="e">
        <f>VLOOKUP(доп_часы[[#This Row],[опимс укр]],Помочни!J:K,2,0)</f>
        <v>#N/A</v>
      </c>
      <c r="X451" s="51"/>
      <c r="Y451" s="51"/>
      <c r="Z451" s="51"/>
      <c r="AA451" s="80"/>
    </row>
    <row r="452" spans="1:27">
      <c r="A452" s="72">
        <v>44682</v>
      </c>
      <c r="B452" s="75" t="str">
        <f t="shared" si="41"/>
        <v>КС-7 Сивакинская</v>
      </c>
      <c r="C452" s="75" t="s">
        <v>117</v>
      </c>
      <c r="D452" s="74" t="s">
        <v>117</v>
      </c>
      <c r="E452" s="74" t="str">
        <f t="shared" si="42"/>
        <v>велесстрой-монтаж</v>
      </c>
      <c r="F452" s="79" t="s">
        <v>90</v>
      </c>
      <c r="G452" s="75"/>
      <c r="H452" s="75"/>
      <c r="I452" s="75"/>
      <c r="J452" s="73"/>
      <c r="K452" s="76"/>
      <c r="L452" s="77">
        <f>10065-SUM(L447:L450)</f>
        <v>5171</v>
      </c>
      <c r="M452" s="78">
        <f>7157322.14-SUM(M447:M450)</f>
        <v>3930990.6199999996</v>
      </c>
      <c r="N452" s="51"/>
      <c r="O452" s="51" t="str">
        <f>VLOOKUP(доп_часы[[#This Row],[классификатор]],Помочни!H:I,2,0)</f>
        <v>ОСНОВНЫЕ ПРОЕКТНЫЕ РАБОТЫ (карнет)</v>
      </c>
      <c r="P452" s="139"/>
      <c r="Q452" s="140">
        <f>L452/$Q$3</f>
        <v>7.3656063502893507E-3</v>
      </c>
      <c r="R452" s="140">
        <f>L452/$R$3</f>
        <v>7.0585280423265976E-3</v>
      </c>
      <c r="S452" s="144"/>
      <c r="T452" s="144"/>
      <c r="U452" s="79"/>
      <c r="V452" s="79" t="str">
        <f>IF(
    доп_часы[[#This Row],[опимс укр]]="",
    IF(
        IFERROR(
            MATCH(SUBSTITUTE(доп_часы[[#This Row],[классификатор]],",","."),классификатор,0),
            0
        ),
        LOWER(TRIM(доп_часы[[#This Row],[проект]])) &amp; "_" &amp; "9999",
        LOWER(TRIM(доп_часы[[#This Row],[проект]])) &amp; "_" &amp; "9998"
    ),
    LOWER(TRIM(доп_часы[[#This Row],[проект]])) &amp; "_" &amp; LOWER(TRIM(доп_часы[[#This Row],[опимс укр]]))
)</f>
        <v>кс-7 сивакинская_9998</v>
      </c>
      <c r="W452" s="119" t="e">
        <f>VLOOKUP(доп_часы[[#This Row],[опимс укр]],Помочни!J:K,2,0)</f>
        <v>#N/A</v>
      </c>
      <c r="X452" s="51"/>
      <c r="Y452" s="51"/>
      <c r="Z452" s="51"/>
      <c r="AA452" s="80"/>
    </row>
    <row r="453" spans="1:27">
      <c r="A453" s="72">
        <v>44682</v>
      </c>
      <c r="B453" s="75" t="str">
        <f t="shared" si="41"/>
        <v>КС-7 Сивакинская</v>
      </c>
      <c r="C453" s="75" t="str">
        <f t="shared" ref="C453:C456" si="43">"КС-7 Сивакинская"</f>
        <v>КС-7 Сивакинская</v>
      </c>
      <c r="D453" s="74" t="s">
        <v>196</v>
      </c>
      <c r="E453" s="74" t="str">
        <f t="shared" si="42"/>
        <v>велесстрой-монтаж</v>
      </c>
      <c r="F453" s="79" t="s">
        <v>89</v>
      </c>
      <c r="G453" s="75"/>
      <c r="H453" s="75"/>
      <c r="I453" s="75"/>
      <c r="J453" s="73"/>
      <c r="K453" s="76"/>
      <c r="L453" s="77">
        <f>46767.76</f>
        <v>46767.76</v>
      </c>
      <c r="M453" s="78">
        <f>36932098.41</f>
        <v>36932098.409999996</v>
      </c>
      <c r="N453" s="51"/>
      <c r="O453" s="51" t="str">
        <f>VLOOKUP(доп_часы[[#This Row],[классификатор]],Помочни!H:I,2,0)</f>
        <v>ОСНОВНЫЕ ПРОЕКТНЫЕ РАБОТЫ (норматив)</v>
      </c>
      <c r="P453" s="139">
        <f>L453/$P$3</f>
        <v>9.7202774616394372E-2</v>
      </c>
      <c r="Q453" s="140"/>
      <c r="R453" s="140"/>
      <c r="S453" s="142"/>
      <c r="T453" s="142"/>
      <c r="U453" s="79"/>
      <c r="V453" s="79" t="str">
        <f>IF(
    доп_часы[[#This Row],[опимс укр]]="",
    IF(
        IFERROR(
            MATCH(SUBSTITUTE(доп_часы[[#This Row],[классификатор]],",","."),классификатор,0),
            0
        ),
        LOWER(TRIM(доп_часы[[#This Row],[проект]])) &amp; "_" &amp; "9999",
        LOWER(TRIM(доп_часы[[#This Row],[проект]])) &amp; "_" &amp; "9998"
    ),
    LOWER(TRIM(доп_часы[[#This Row],[проект]])) &amp; "_" &amp; LOWER(TRIM(доп_часы[[#This Row],[опимс укр]]))
)</f>
        <v>кс-7 сивакинская_9998</v>
      </c>
      <c r="W453" s="119" t="e">
        <f>VLOOKUP(доп_часы[[#This Row],[опимс укр]],Помочни!J:K,2,0)</f>
        <v>#N/A</v>
      </c>
      <c r="X453" s="51"/>
      <c r="Y453" s="51"/>
      <c r="Z453" s="51"/>
      <c r="AA453" s="80"/>
    </row>
    <row r="454" spans="1:27">
      <c r="A454" s="72">
        <v>44682</v>
      </c>
      <c r="B454" s="75" t="str">
        <f t="shared" si="41"/>
        <v>КС-7 Сивакинская</v>
      </c>
      <c r="C454" s="75" t="str">
        <f t="shared" si="43"/>
        <v>КС-7 Сивакинская</v>
      </c>
      <c r="D454" s="74" t="s">
        <v>196</v>
      </c>
      <c r="E454" s="74" t="str">
        <f t="shared" si="42"/>
        <v>велесстрой-монтаж</v>
      </c>
      <c r="F454" s="79" t="s">
        <v>90</v>
      </c>
      <c r="G454" s="75"/>
      <c r="H454" s="75"/>
      <c r="I454" s="75"/>
      <c r="J454" s="73"/>
      <c r="K454" s="76"/>
      <c r="L454" s="77">
        <f>70925</f>
        <v>70925</v>
      </c>
      <c r="M454" s="78">
        <f>56039838.92</f>
        <v>56039838.920000002</v>
      </c>
      <c r="N454" s="51"/>
      <c r="O454" s="51" t="str">
        <f>VLOOKUP(доп_часы[[#This Row],[классификатор]],Помочни!H:I,2,0)</f>
        <v>ОСНОВНЫЕ ПРОЕКТНЫЕ РАБОТЫ (карнет)</v>
      </c>
      <c r="P454" s="139"/>
      <c r="Q454" s="140">
        <f>L454/$Q$3</f>
        <v>0.10102603565930617</v>
      </c>
      <c r="R454" s="140">
        <f>L454/$R$3</f>
        <v>9.6814175479020298E-2</v>
      </c>
      <c r="S454" s="142"/>
      <c r="T454" s="142"/>
      <c r="U454" s="79"/>
      <c r="V454" s="79" t="str">
        <f>IF(
    доп_часы[[#This Row],[опимс укр]]="",
    IF(
        IFERROR(
            MATCH(SUBSTITUTE(доп_часы[[#This Row],[классификатор]],",","."),классификатор,0),
            0
        ),
        LOWER(TRIM(доп_часы[[#This Row],[проект]])) &amp; "_" &amp; "9999",
        LOWER(TRIM(доп_часы[[#This Row],[проект]])) &amp; "_" &amp; "9998"
    ),
    LOWER(TRIM(доп_часы[[#This Row],[проект]])) &amp; "_" &amp; LOWER(TRIM(доп_часы[[#This Row],[опимс укр]]))
)</f>
        <v>кс-7 сивакинская_9998</v>
      </c>
      <c r="W454" s="119" t="e">
        <f>VLOOKUP(доп_часы[[#This Row],[опимс укр]],Помочни!J:K,2,0)</f>
        <v>#N/A</v>
      </c>
      <c r="X454" s="51"/>
      <c r="Y454" s="51"/>
      <c r="Z454" s="51"/>
      <c r="AA454" s="80"/>
    </row>
    <row r="455" spans="1:27">
      <c r="A455" s="72">
        <v>44682</v>
      </c>
      <c r="B455" s="75" t="str">
        <f t="shared" si="41"/>
        <v>КС-7 Сивакинская</v>
      </c>
      <c r="C455" s="75" t="str">
        <f t="shared" si="43"/>
        <v>КС-7 Сивакинская</v>
      </c>
      <c r="D455" s="74" t="s">
        <v>196</v>
      </c>
      <c r="E455" s="74" t="str">
        <f t="shared" si="42"/>
        <v>велесстрой-монтаж</v>
      </c>
      <c r="F455" s="79" t="s">
        <v>89</v>
      </c>
      <c r="G455" s="75"/>
      <c r="H455" s="75"/>
      <c r="I455" s="75"/>
      <c r="J455" s="73"/>
      <c r="K455" s="121"/>
      <c r="L455" s="77">
        <v>17787</v>
      </c>
      <c r="M455" s="78">
        <v>13194405.039999999</v>
      </c>
      <c r="N455" s="51" t="s">
        <v>349</v>
      </c>
      <c r="O455" s="51" t="str">
        <f>VLOOKUP(доп_часы[[#This Row],[классификатор]],Помочни!H:I,2,0)</f>
        <v>ОСНОВНЫЕ ПРОЕКТНЫЕ РАБОТЫ (норматив)</v>
      </c>
      <c r="P455" s="139">
        <f>L455/$P$3</f>
        <v>3.6968752664267149E-2</v>
      </c>
      <c r="Q455" s="140"/>
      <c r="R455" s="140"/>
      <c r="S455" s="142"/>
      <c r="T455" s="142"/>
      <c r="U455" s="79"/>
      <c r="V455" s="79" t="str">
        <f>IF(
    доп_часы[[#This Row],[опимс укр]]="",
    IF(
        IFERROR(
            MATCH(SUBSTITUTE(доп_часы[[#This Row],[классификатор]],",","."),классификатор,0),
            0
        ),
        LOWER(TRIM(доп_часы[[#This Row],[проект]])) &amp; "_" &amp; "9999",
        LOWER(TRIM(доп_часы[[#This Row],[проект]])) &amp; "_" &amp; "9998"
    ),
    LOWER(TRIM(доп_часы[[#This Row],[проект]])) &amp; "_" &amp; LOWER(TRIM(доп_часы[[#This Row],[опимс укр]]))
)</f>
        <v>кс-7 сивакинская_9998</v>
      </c>
      <c r="W455" s="120" t="e">
        <f>VLOOKUP(доп_часы[[#This Row],[опимс укр]],Помочни!J:K,2,0)</f>
        <v>#N/A</v>
      </c>
      <c r="X455" s="51"/>
      <c r="Y455" s="51"/>
      <c r="Z455" s="51"/>
      <c r="AA455" s="80"/>
    </row>
    <row r="456" spans="1:27">
      <c r="A456" s="72">
        <v>44682</v>
      </c>
      <c r="B456" s="75" t="str">
        <f t="shared" si="41"/>
        <v>КС-7 Сивакинская</v>
      </c>
      <c r="C456" s="75" t="str">
        <f t="shared" si="43"/>
        <v>КС-7 Сивакинская</v>
      </c>
      <c r="D456" s="74" t="s">
        <v>196</v>
      </c>
      <c r="E456" s="74" t="str">
        <f t="shared" si="42"/>
        <v>велесстрой-монтаж</v>
      </c>
      <c r="F456" s="79" t="s">
        <v>90</v>
      </c>
      <c r="G456" s="75"/>
      <c r="H456" s="75"/>
      <c r="I456" s="75"/>
      <c r="J456" s="73"/>
      <c r="K456" s="121"/>
      <c r="L456" s="77">
        <v>10360</v>
      </c>
      <c r="M456" s="78">
        <f>M454/L454*L456</f>
        <v>8185727.6166542126</v>
      </c>
      <c r="N456" s="51" t="s">
        <v>349</v>
      </c>
      <c r="O456" s="51" t="str">
        <f>VLOOKUP(доп_часы[[#This Row],[классификатор]],Помочни!H:I,2,0)</f>
        <v>ОСНОВНЫЕ ПРОЕКТНЫЕ РАБОТЫ (карнет)</v>
      </c>
      <c r="P456" s="139"/>
      <c r="Q456" s="140">
        <f>L456/$Q$3</f>
        <v>1.475685201875801E-2</v>
      </c>
      <c r="R456" s="140">
        <f>L456/$R$3</f>
        <v>1.4141626478148048E-2</v>
      </c>
      <c r="S456" s="142"/>
      <c r="T456" s="142"/>
      <c r="U456" s="79"/>
      <c r="V456" s="79" t="str">
        <f>IF(
    доп_часы[[#This Row],[опимс укр]]="",
    IF(
        IFERROR(
            MATCH(SUBSTITUTE(доп_часы[[#This Row],[классификатор]],",","."),классификатор,0),
            0
        ),
        LOWER(TRIM(доп_часы[[#This Row],[проект]])) &amp; "_" &amp; "9999",
        LOWER(TRIM(доп_часы[[#This Row],[проект]])) &amp; "_" &amp; "9998"
    ),
    LOWER(TRIM(доп_часы[[#This Row],[проект]])) &amp; "_" &amp; LOWER(TRIM(доп_часы[[#This Row],[опимс укр]]))
)</f>
        <v>кс-7 сивакинская_9998</v>
      </c>
      <c r="W456" s="120" t="e">
        <f>VLOOKUP(доп_часы[[#This Row],[опимс укр]],Помочни!J:K,2,0)</f>
        <v>#N/A</v>
      </c>
      <c r="X456" s="51"/>
      <c r="Y456" s="51"/>
      <c r="Z456" s="51"/>
      <c r="AA456" s="80"/>
    </row>
    <row r="457" spans="1:27">
      <c r="A457" s="82">
        <v>44713</v>
      </c>
      <c r="B457" s="84" t="str">
        <f t="shared" si="41"/>
        <v>КС-7 Сивакинская</v>
      </c>
      <c r="C457" s="84" t="s">
        <v>117</v>
      </c>
      <c r="D457" s="83" t="s">
        <v>117</v>
      </c>
      <c r="E457" s="83" t="str">
        <f t="shared" si="42"/>
        <v>велесстрой-монтаж</v>
      </c>
      <c r="F457" s="89" t="s">
        <v>17</v>
      </c>
      <c r="G457" s="84" t="s">
        <v>328</v>
      </c>
      <c r="H457" s="84"/>
      <c r="I457" s="7"/>
      <c r="J457" s="7" t="s">
        <v>187</v>
      </c>
      <c r="K457" s="138"/>
      <c r="L457" s="86">
        <v>152</v>
      </c>
      <c r="M457" s="87">
        <v>123133.68000000001</v>
      </c>
      <c r="N457" s="88"/>
      <c r="O457" s="88" t="str">
        <f>VLOOKUP(доп_часы[[#This Row],[классификатор]],Помочни!H:I,2,0)</f>
        <v>АХО</v>
      </c>
      <c r="P457" s="125">
        <f t="shared" ref="P457:P459" si="44">L457/$P$3</f>
        <v>3.1591895232296657E-4</v>
      </c>
      <c r="Q457" s="126">
        <f t="shared" ref="Q457:Q459" si="45">L457/$Q$3</f>
        <v>2.1650979795861174E-4</v>
      </c>
      <c r="R457" s="127">
        <f t="shared" ref="R457:R459" si="46">L457/$R$3</f>
        <v>2.0748332284541536E-4</v>
      </c>
      <c r="S457" s="143" t="s">
        <v>368</v>
      </c>
      <c r="T457" s="143" t="s">
        <v>368</v>
      </c>
      <c r="U457" s="89"/>
      <c r="V457" s="89" t="str">
        <f>IF(
    доп_часы[[#This Row],[опимс укр]]="",
    IF(
        IFERROR(
            MATCH(SUBSTITUTE(доп_часы[[#This Row],[классификатор]],",","."),классификатор,0),
            0
        ),
        LOWER(TRIM(доп_часы[[#This Row],[проект]])) &amp; "_" &amp; "9999",
        LOWER(TRIM(доп_часы[[#This Row],[проект]])) &amp; "_" &amp; "9998"
    ),
    LOWER(TRIM(доп_часы[[#This Row],[проект]])) &amp; "_" &amp; LOWER(TRIM(доп_часы[[#This Row],[опимс укр]]))
)</f>
        <v>кс-7 сивакинская_9998</v>
      </c>
      <c r="W457" s="117" t="e">
        <f>VLOOKUP(доп_часы[[#This Row],[опимс укр]],Помочни!J:K,2,0)</f>
        <v>#N/A</v>
      </c>
      <c r="X457" s="88" t="s">
        <v>350</v>
      </c>
      <c r="Y457" s="91" t="s">
        <v>364</v>
      </c>
      <c r="Z457" s="88"/>
      <c r="AA457" s="91"/>
    </row>
    <row r="458" spans="1:27">
      <c r="A458" s="82">
        <v>44713</v>
      </c>
      <c r="B458" s="84" t="str">
        <f t="shared" si="41"/>
        <v>КС-7 Сивакинская</v>
      </c>
      <c r="C458" s="84" t="s">
        <v>117</v>
      </c>
      <c r="D458" s="83" t="s">
        <v>117</v>
      </c>
      <c r="E458" s="83" t="str">
        <f t="shared" si="42"/>
        <v>велесстрой-монтаж</v>
      </c>
      <c r="F458" s="89" t="s">
        <v>17</v>
      </c>
      <c r="G458" s="84" t="s">
        <v>329</v>
      </c>
      <c r="H458" s="84"/>
      <c r="I458" s="7"/>
      <c r="J458" s="7" t="s">
        <v>226</v>
      </c>
      <c r="K458" s="138"/>
      <c r="L458" s="86">
        <v>12</v>
      </c>
      <c r="M458" s="87">
        <v>7775.7599999999993</v>
      </c>
      <c r="N458" s="88"/>
      <c r="O458" s="88" t="str">
        <f>VLOOKUP(доп_часы[[#This Row],[классификатор]],Помочни!H:I,2,0)</f>
        <v>АХО</v>
      </c>
      <c r="P458" s="125">
        <f t="shared" si="44"/>
        <v>2.4940969920234201E-5</v>
      </c>
      <c r="Q458" s="126">
        <f t="shared" si="45"/>
        <v>1.709287878620619E-5</v>
      </c>
      <c r="R458" s="127">
        <f t="shared" si="46"/>
        <v>1.6380262329901212E-5</v>
      </c>
      <c r="S458" s="143" t="s">
        <v>368</v>
      </c>
      <c r="T458" s="143" t="s">
        <v>368</v>
      </c>
      <c r="U458" s="89"/>
      <c r="V458" s="89" t="str">
        <f>IF(
    доп_часы[[#This Row],[опимс укр]]="",
    IF(
        IFERROR(
            MATCH(SUBSTITUTE(доп_часы[[#This Row],[классификатор]],",","."),классификатор,0),
            0
        ),
        LOWER(TRIM(доп_часы[[#This Row],[проект]])) &amp; "_" &amp; "9999",
        LOWER(TRIM(доп_часы[[#This Row],[проект]])) &amp; "_" &amp; "9998"
    ),
    LOWER(TRIM(доп_часы[[#This Row],[проект]])) &amp; "_" &amp; LOWER(TRIM(доп_часы[[#This Row],[опимс укр]]))
)</f>
        <v>кс-7 сивакинская_9998</v>
      </c>
      <c r="W458" s="117" t="e">
        <f>VLOOKUP(доп_часы[[#This Row],[опимс укр]],Помочни!J:K,2,0)</f>
        <v>#N/A</v>
      </c>
      <c r="X458" s="88" t="s">
        <v>350</v>
      </c>
      <c r="Y458" s="91" t="s">
        <v>364</v>
      </c>
      <c r="Z458" s="88"/>
      <c r="AA458" s="91"/>
    </row>
    <row r="459" spans="1:27">
      <c r="A459" s="82">
        <v>44713</v>
      </c>
      <c r="B459" s="84" t="str">
        <f t="shared" si="41"/>
        <v>КС-7 Сивакинская</v>
      </c>
      <c r="C459" s="84" t="s">
        <v>117</v>
      </c>
      <c r="D459" s="83" t="s">
        <v>117</v>
      </c>
      <c r="E459" s="83" t="str">
        <f t="shared" si="42"/>
        <v>велесстрой-монтаж</v>
      </c>
      <c r="F459" s="89" t="s">
        <v>17</v>
      </c>
      <c r="G459" s="84" t="s">
        <v>307</v>
      </c>
      <c r="H459" s="84"/>
      <c r="I459" s="7"/>
      <c r="J459" s="7" t="s">
        <v>226</v>
      </c>
      <c r="K459" s="138"/>
      <c r="L459" s="86">
        <v>2415</v>
      </c>
      <c r="M459" s="87">
        <v>1564871.7</v>
      </c>
      <c r="N459" s="88"/>
      <c r="O459" s="88" t="str">
        <f>VLOOKUP(доп_часы[[#This Row],[классификатор]],Помочни!H:I,2,0)</f>
        <v>АХО</v>
      </c>
      <c r="P459" s="125">
        <f t="shared" si="44"/>
        <v>5.0193701964471333E-3</v>
      </c>
      <c r="Q459" s="126">
        <f t="shared" si="45"/>
        <v>3.4399418557239957E-3</v>
      </c>
      <c r="R459" s="127">
        <f t="shared" si="46"/>
        <v>3.2965277938926192E-3</v>
      </c>
      <c r="S459" s="143" t="s">
        <v>368</v>
      </c>
      <c r="T459" s="143" t="s">
        <v>368</v>
      </c>
      <c r="U459" s="89"/>
      <c r="V459" s="89" t="str">
        <f>IF(
    доп_часы[[#This Row],[опимс укр]]="",
    IF(
        IFERROR(
            MATCH(SUBSTITUTE(доп_часы[[#This Row],[классификатор]],",","."),классификатор,0),
            0
        ),
        LOWER(TRIM(доп_часы[[#This Row],[проект]])) &amp; "_" &amp; "9999",
        LOWER(TRIM(доп_часы[[#This Row],[проект]])) &amp; "_" &amp; "9998"
    ),
    LOWER(TRIM(доп_часы[[#This Row],[проект]])) &amp; "_" &amp; LOWER(TRIM(доп_часы[[#This Row],[опимс укр]]))
)</f>
        <v>кс-7 сивакинская_9998</v>
      </c>
      <c r="W459" s="117" t="e">
        <f>VLOOKUP(доп_часы[[#This Row],[опимс укр]],Помочни!J:K,2,0)</f>
        <v>#N/A</v>
      </c>
      <c r="X459" s="88" t="s">
        <v>350</v>
      </c>
      <c r="Y459" s="91" t="s">
        <v>364</v>
      </c>
      <c r="Z459" s="88"/>
      <c r="AA459" s="91"/>
    </row>
    <row r="460" spans="1:27">
      <c r="A460" s="72">
        <v>44713</v>
      </c>
      <c r="B460" s="75" t="str">
        <f t="shared" si="41"/>
        <v>КС-7 Сивакинская</v>
      </c>
      <c r="C460" s="75" t="s">
        <v>117</v>
      </c>
      <c r="D460" s="74" t="s">
        <v>117</v>
      </c>
      <c r="E460" s="74" t="str">
        <f t="shared" si="42"/>
        <v>велесстрой-монтаж</v>
      </c>
      <c r="F460" s="79" t="s">
        <v>89</v>
      </c>
      <c r="G460" s="75"/>
      <c r="H460" s="75"/>
      <c r="I460" s="75"/>
      <c r="J460" s="73"/>
      <c r="K460" s="76"/>
      <c r="L460" s="77">
        <f>6631.13-SUM(L457:L459)</f>
        <v>4052.13</v>
      </c>
      <c r="M460" s="78">
        <f>4944400.23-SUM(M457:M459)</f>
        <v>3248619.0900000008</v>
      </c>
      <c r="N460" s="51"/>
      <c r="O460" s="51" t="str">
        <f>VLOOKUP(доп_часы[[#This Row],[классификатор]],Помочни!H:I,2,0)</f>
        <v>ОСНОВНЫЕ ПРОЕКТНЫЕ РАБОТЫ (норматив)</v>
      </c>
      <c r="P460" s="139">
        <f>L460/$P$3</f>
        <v>8.4220043702398859E-3</v>
      </c>
      <c r="Q460" s="140"/>
      <c r="R460" s="140"/>
      <c r="S460" s="142"/>
      <c r="T460" s="142"/>
      <c r="U460" s="79"/>
      <c r="V460" s="79" t="str">
        <f>IF(
    доп_часы[[#This Row],[опимс укр]]="",
    IF(
        IFERROR(
            MATCH(SUBSTITUTE(доп_часы[[#This Row],[классификатор]],",","."),классификатор,0),
            0
        ),
        LOWER(TRIM(доп_часы[[#This Row],[проект]])) &amp; "_" &amp; "9999",
        LOWER(TRIM(доп_часы[[#This Row],[проект]])) &amp; "_" &amp; "9998"
    ),
    LOWER(TRIM(доп_часы[[#This Row],[проект]])) &amp; "_" &amp; LOWER(TRIM(доп_часы[[#This Row],[опимс укр]]))
)</f>
        <v>кс-7 сивакинская_9998</v>
      </c>
      <c r="W460" s="119" t="e">
        <f>VLOOKUP(доп_часы[[#This Row],[опимс укр]],Помочни!J:K,2,0)</f>
        <v>#N/A</v>
      </c>
      <c r="X460" s="51"/>
      <c r="Y460" s="51"/>
      <c r="Z460" s="51"/>
      <c r="AA460" s="80"/>
    </row>
    <row r="461" spans="1:27">
      <c r="A461" s="72">
        <v>44713</v>
      </c>
      <c r="B461" s="75" t="str">
        <f t="shared" si="41"/>
        <v>КС-7 Сивакинская</v>
      </c>
      <c r="C461" s="75" t="s">
        <v>117</v>
      </c>
      <c r="D461" s="74" t="s">
        <v>117</v>
      </c>
      <c r="E461" s="74" t="str">
        <f t="shared" si="42"/>
        <v>велесстрой-монтаж</v>
      </c>
      <c r="F461" s="79" t="s">
        <v>90</v>
      </c>
      <c r="G461" s="75"/>
      <c r="H461" s="75"/>
      <c r="I461" s="75"/>
      <c r="J461" s="73"/>
      <c r="K461" s="76"/>
      <c r="L461" s="77">
        <f>5643-SUM(L457:L459)</f>
        <v>3064</v>
      </c>
      <c r="M461" s="78">
        <f>3908401.77-SUM(M457:M459)</f>
        <v>2212620.63</v>
      </c>
      <c r="N461" s="51"/>
      <c r="O461" s="51" t="str">
        <f>VLOOKUP(доп_часы[[#This Row],[классификатор]],Помочни!H:I,2,0)</f>
        <v>ОСНОВНЫЕ ПРОЕКТНЫЕ РАБОТЫ (карнет)</v>
      </c>
      <c r="P461" s="139"/>
      <c r="Q461" s="140">
        <f>L461/$Q$3</f>
        <v>4.3643817167446468E-3</v>
      </c>
      <c r="R461" s="140">
        <f>L461/$R$3</f>
        <v>4.1824269815681102E-3</v>
      </c>
      <c r="S461" s="142"/>
      <c r="T461" s="142"/>
      <c r="U461" s="79"/>
      <c r="V461" s="79" t="str">
        <f>IF(
    доп_часы[[#This Row],[опимс укр]]="",
    IF(
        IFERROR(
            MATCH(SUBSTITUTE(доп_часы[[#This Row],[классификатор]],",","."),классификатор,0),
            0
        ),
        LOWER(TRIM(доп_часы[[#This Row],[проект]])) &amp; "_" &amp; "9999",
        LOWER(TRIM(доп_часы[[#This Row],[проект]])) &amp; "_" &amp; "9998"
    ),
    LOWER(TRIM(доп_часы[[#This Row],[проект]])) &amp; "_" &amp; LOWER(TRIM(доп_часы[[#This Row],[опимс укр]]))
)</f>
        <v>кс-7 сивакинская_9998</v>
      </c>
      <c r="W461" s="119" t="e">
        <f>VLOOKUP(доп_часы[[#This Row],[опимс укр]],Помочни!J:K,2,0)</f>
        <v>#N/A</v>
      </c>
      <c r="X461" s="51"/>
      <c r="Y461" s="51"/>
      <c r="Z461" s="51"/>
      <c r="AA461" s="80"/>
    </row>
    <row r="462" spans="1:27">
      <c r="A462" s="72">
        <v>44713</v>
      </c>
      <c r="B462" s="75" t="str">
        <f t="shared" si="41"/>
        <v>КС-7 Сивакинская</v>
      </c>
      <c r="C462" s="75" t="str">
        <f t="shared" si="41"/>
        <v>КС-7 Сивакинская</v>
      </c>
      <c r="D462" s="74" t="s">
        <v>196</v>
      </c>
      <c r="E462" s="74" t="str">
        <f t="shared" si="42"/>
        <v>велесстрой-монтаж</v>
      </c>
      <c r="F462" s="79" t="s">
        <v>89</v>
      </c>
      <c r="G462" s="75"/>
      <c r="H462" s="75"/>
      <c r="I462" s="75"/>
      <c r="J462" s="73"/>
      <c r="K462" s="76"/>
      <c r="L462" s="77">
        <v>32912.430000000029</v>
      </c>
      <c r="M462" s="78">
        <v>25516383.020000011</v>
      </c>
      <c r="N462" s="51"/>
      <c r="O462" s="51" t="str">
        <f>VLOOKUP(доп_часы[[#This Row],[классификатор]],Помочни!H:I,2,0)</f>
        <v>ОСНОВНЫЕ ПРОЕКТНЫЕ РАБОТЫ (норматив)</v>
      </c>
      <c r="P462" s="139">
        <f>L462/$P$3</f>
        <v>6.840566055265121E-2</v>
      </c>
      <c r="Q462" s="140"/>
      <c r="R462" s="140"/>
      <c r="S462" s="142"/>
      <c r="T462" s="142"/>
      <c r="U462" s="79"/>
      <c r="V462" s="79" t="str">
        <f>IF(
    доп_часы[[#This Row],[опимс укр]]="",
    IF(
        IFERROR(
            MATCH(SUBSTITUTE(доп_часы[[#This Row],[классификатор]],",","."),классификатор,0),
            0
        ),
        LOWER(TRIM(доп_часы[[#This Row],[проект]])) &amp; "_" &amp; "9999",
        LOWER(TRIM(доп_часы[[#This Row],[проект]])) &amp; "_" &amp; "9998"
    ),
    LOWER(TRIM(доп_часы[[#This Row],[проект]])) &amp; "_" &amp; LOWER(TRIM(доп_часы[[#This Row],[опимс укр]]))
)</f>
        <v>кс-7 сивакинская_9998</v>
      </c>
      <c r="W462" s="119" t="e">
        <f>VLOOKUP(доп_часы[[#This Row],[опимс укр]],Помочни!J:K,2,0)</f>
        <v>#N/A</v>
      </c>
      <c r="X462" s="51"/>
      <c r="Y462" s="51"/>
      <c r="Z462" s="51"/>
      <c r="AA462" s="80"/>
    </row>
    <row r="463" spans="1:27">
      <c r="A463" s="72">
        <v>44713</v>
      </c>
      <c r="B463" s="75" t="str">
        <f t="shared" si="41"/>
        <v>КС-7 Сивакинская</v>
      </c>
      <c r="C463" s="75" t="str">
        <f t="shared" si="41"/>
        <v>КС-7 Сивакинская</v>
      </c>
      <c r="D463" s="74" t="s">
        <v>196</v>
      </c>
      <c r="E463" s="74" t="str">
        <f t="shared" si="42"/>
        <v>велесстрой-монтаж</v>
      </c>
      <c r="F463" s="79" t="s">
        <v>90</v>
      </c>
      <c r="G463" s="75"/>
      <c r="H463" s="75"/>
      <c r="I463" s="75"/>
      <c r="J463" s="73"/>
      <c r="K463" s="76"/>
      <c r="L463" s="77">
        <v>68699</v>
      </c>
      <c r="M463" s="78">
        <v>55116127.520000003</v>
      </c>
      <c r="N463" s="51"/>
      <c r="O463" s="51" t="str">
        <f>VLOOKUP(доп_часы[[#This Row],[классификатор]],Помочни!H:I,2,0)</f>
        <v>ОСНОВНЫЕ ПРОЕКТНЫЕ РАБОТЫ (карнет)</v>
      </c>
      <c r="P463" s="139"/>
      <c r="Q463" s="140">
        <f>L463/$Q$3</f>
        <v>9.7855306644464915E-2</v>
      </c>
      <c r="R463" s="140">
        <f>L463/$R$3</f>
        <v>9.3775636816823618E-2</v>
      </c>
      <c r="S463" s="142"/>
      <c r="T463" s="142"/>
      <c r="U463" s="79"/>
      <c r="V463" s="79" t="str">
        <f>IF(
    доп_часы[[#This Row],[опимс укр]]="",
    IF(
        IFERROR(
            MATCH(SUBSTITUTE(доп_часы[[#This Row],[классификатор]],",","."),классификатор,0),
            0
        ),
        LOWER(TRIM(доп_часы[[#This Row],[проект]])) &amp; "_" &amp; "9999",
        LOWER(TRIM(доп_часы[[#This Row],[проект]])) &amp; "_" &amp; "9998"
    ),
    LOWER(TRIM(доп_часы[[#This Row],[проект]])) &amp; "_" &amp; LOWER(TRIM(доп_часы[[#This Row],[опимс укр]]))
)</f>
        <v>кс-7 сивакинская_9998</v>
      </c>
      <c r="W463" s="119" t="e">
        <f>VLOOKUP(доп_часы[[#This Row],[опимс укр]],Помочни!J:K,2,0)</f>
        <v>#N/A</v>
      </c>
      <c r="X463" s="51"/>
      <c r="Y463" s="51"/>
      <c r="Z463" s="51"/>
      <c r="AA463" s="80"/>
    </row>
    <row r="464" spans="1:27">
      <c r="A464" s="72">
        <v>44713</v>
      </c>
      <c r="B464" s="75" t="str">
        <f t="shared" si="41"/>
        <v>КС-7 Сивакинская</v>
      </c>
      <c r="C464" s="75" t="str">
        <f t="shared" si="41"/>
        <v>КС-7 Сивакинская</v>
      </c>
      <c r="D464" s="74" t="s">
        <v>196</v>
      </c>
      <c r="E464" s="74" t="str">
        <f t="shared" si="42"/>
        <v>велесстрой-монтаж</v>
      </c>
      <c r="F464" s="79" t="s">
        <v>89</v>
      </c>
      <c r="G464" s="75"/>
      <c r="H464" s="75"/>
      <c r="I464" s="75"/>
      <c r="J464" s="73"/>
      <c r="K464" s="121"/>
      <c r="L464" s="77">
        <v>32964.58</v>
      </c>
      <c r="M464" s="78">
        <v>24197877.100000001</v>
      </c>
      <c r="N464" s="51" t="s">
        <v>349</v>
      </c>
      <c r="O464" s="51" t="str">
        <f>VLOOKUP(доп_часы[[#This Row],[классификатор]],Помочни!H:I,2,0)</f>
        <v>ОСНОВНЫЕ ПРОЕКТНЫЕ РАБОТЫ (норматив)</v>
      </c>
      <c r="P464" s="139">
        <f>L464/$P$3</f>
        <v>6.8514049851096173E-2</v>
      </c>
      <c r="Q464" s="140"/>
      <c r="R464" s="140"/>
      <c r="S464" s="142"/>
      <c r="T464" s="142"/>
      <c r="U464" s="79"/>
      <c r="V464" s="79" t="str">
        <f>IF(
    доп_часы[[#This Row],[опимс укр]]="",
    IF(
        IFERROR(
            MATCH(SUBSTITUTE(доп_часы[[#This Row],[классификатор]],",","."),классификатор,0),
            0
        ),
        LOWER(TRIM(доп_часы[[#This Row],[проект]])) &amp; "_" &amp; "9999",
        LOWER(TRIM(доп_часы[[#This Row],[проект]])) &amp; "_" &amp; "9998"
    ),
    LOWER(TRIM(доп_часы[[#This Row],[проект]])) &amp; "_" &amp; LOWER(TRIM(доп_часы[[#This Row],[опимс укр]]))
)</f>
        <v>кс-7 сивакинская_9998</v>
      </c>
      <c r="W464" s="120" t="e">
        <f>VLOOKUP(доп_часы[[#This Row],[опимс укр]],Помочни!J:K,2,0)</f>
        <v>#N/A</v>
      </c>
      <c r="X464" s="51"/>
      <c r="Y464" s="51"/>
      <c r="Z464" s="51"/>
      <c r="AA464" s="80"/>
    </row>
    <row r="465" spans="1:27">
      <c r="A465" s="72">
        <v>44713</v>
      </c>
      <c r="B465" s="75" t="str">
        <f t="shared" si="41"/>
        <v>КС-7 Сивакинская</v>
      </c>
      <c r="C465" s="75" t="str">
        <f t="shared" si="41"/>
        <v>КС-7 Сивакинская</v>
      </c>
      <c r="D465" s="74" t="s">
        <v>196</v>
      </c>
      <c r="E465" s="74" t="str">
        <f t="shared" si="42"/>
        <v>велесстрой-монтаж</v>
      </c>
      <c r="F465" s="79" t="s">
        <v>90</v>
      </c>
      <c r="G465" s="75"/>
      <c r="H465" s="75"/>
      <c r="I465" s="75"/>
      <c r="J465" s="73"/>
      <c r="K465" s="121"/>
      <c r="L465" s="77">
        <v>18940</v>
      </c>
      <c r="M465" s="78">
        <f>M463/L463*L465</f>
        <v>15195264.199315857</v>
      </c>
      <c r="N465" s="51" t="s">
        <v>349</v>
      </c>
      <c r="O465" s="51" t="str">
        <f>VLOOKUP(доп_часы[[#This Row],[классификатор]],Помочни!H:I,2,0)</f>
        <v>ОСНОВНЫЕ ПРОЕКТНЫЕ РАБОТЫ (карнет)</v>
      </c>
      <c r="P465" s="139"/>
      <c r="Q465" s="140">
        <f>L465/$Q$3</f>
        <v>2.6978260350895435E-2</v>
      </c>
      <c r="R465" s="140">
        <f>L465/$R$3</f>
        <v>2.5853514044027415E-2</v>
      </c>
      <c r="S465" s="142"/>
      <c r="T465" s="142"/>
      <c r="U465" s="79"/>
      <c r="V465" s="79" t="str">
        <f>IF(
    доп_часы[[#This Row],[опимс укр]]="",
    IF(
        IFERROR(
            MATCH(SUBSTITUTE(доп_часы[[#This Row],[классификатор]],",","."),классификатор,0),
            0
        ),
        LOWER(TRIM(доп_часы[[#This Row],[проект]])) &amp; "_" &amp; "9999",
        LOWER(TRIM(доп_часы[[#This Row],[проект]])) &amp; "_" &amp; "9998"
    ),
    LOWER(TRIM(доп_часы[[#This Row],[проект]])) &amp; "_" &amp; LOWER(TRIM(доп_часы[[#This Row],[опимс укр]]))
)</f>
        <v>кс-7 сивакинская_9998</v>
      </c>
      <c r="W465" s="120" t="e">
        <f>VLOOKUP(доп_часы[[#This Row],[опимс укр]],Помочни!J:K,2,0)</f>
        <v>#N/A</v>
      </c>
      <c r="X465" s="51"/>
      <c r="Y465" s="51"/>
      <c r="Z465" s="51"/>
      <c r="AA465" s="80"/>
    </row>
    <row r="466" spans="1:27">
      <c r="A466" s="72">
        <v>44743</v>
      </c>
      <c r="B466" s="75" t="str">
        <f t="shared" si="41"/>
        <v>КС-7 Сивакинская</v>
      </c>
      <c r="C466" s="75" t="s">
        <v>117</v>
      </c>
      <c r="D466" s="74" t="s">
        <v>117</v>
      </c>
      <c r="E466" s="74" t="str">
        <f t="shared" si="42"/>
        <v>велесстрой-монтаж</v>
      </c>
      <c r="F466" s="79" t="s">
        <v>89</v>
      </c>
      <c r="G466" s="75"/>
      <c r="H466" s="75"/>
      <c r="I466" s="75"/>
      <c r="J466" s="73"/>
      <c r="K466" s="76"/>
      <c r="L466" s="77"/>
      <c r="M466" s="78"/>
      <c r="N466" s="51"/>
      <c r="O466" s="51" t="str">
        <f>VLOOKUP(доп_часы[[#This Row],[классификатор]],Помочни!H:I,2,0)</f>
        <v>ОСНОВНЫЕ ПРОЕКТНЫЕ РАБОТЫ (норматив)</v>
      </c>
      <c r="P466" s="139">
        <f>L466/$P$3</f>
        <v>0</v>
      </c>
      <c r="Q466" s="140"/>
      <c r="R466" s="140"/>
      <c r="S466" s="142"/>
      <c r="T466" s="142"/>
      <c r="U466" s="79"/>
      <c r="V466" s="79" t="str">
        <f>IF(
    доп_часы[[#This Row],[опимс укр]]="",
    IF(
        IFERROR(
            MATCH(SUBSTITUTE(доп_часы[[#This Row],[классификатор]],",","."),классификатор,0),
            0
        ),
        LOWER(TRIM(доп_часы[[#This Row],[проект]])) &amp; "_" &amp; "9999",
        LOWER(TRIM(доп_часы[[#This Row],[проект]])) &amp; "_" &amp; "9998"
    ),
    LOWER(TRIM(доп_часы[[#This Row],[проект]])) &amp; "_" &amp; LOWER(TRIM(доп_часы[[#This Row],[опимс укр]]))
)</f>
        <v>кс-7 сивакинская_9998</v>
      </c>
      <c r="W466" s="119" t="e">
        <f>VLOOKUP(доп_часы[[#This Row],[опимс укр]],Помочни!J:K,2,0)</f>
        <v>#N/A</v>
      </c>
      <c r="X466" s="51"/>
      <c r="Y466" s="51"/>
      <c r="Z466" s="51"/>
      <c r="AA466" s="80"/>
    </row>
    <row r="467" spans="1:27">
      <c r="A467" s="72">
        <v>44743</v>
      </c>
      <c r="B467" s="75" t="str">
        <f t="shared" ref="B467:C471" si="47">"КС-7 Сивакинская"</f>
        <v>КС-7 Сивакинская</v>
      </c>
      <c r="C467" s="75" t="s">
        <v>117</v>
      </c>
      <c r="D467" s="74" t="s">
        <v>117</v>
      </c>
      <c r="E467" s="74" t="str">
        <f t="shared" si="42"/>
        <v>велесстрой-монтаж</v>
      </c>
      <c r="F467" s="79" t="s">
        <v>90</v>
      </c>
      <c r="G467" s="75"/>
      <c r="H467" s="75"/>
      <c r="I467" s="75"/>
      <c r="J467" s="73"/>
      <c r="K467" s="76"/>
      <c r="L467" s="77">
        <v>6498</v>
      </c>
      <c r="M467" s="78">
        <v>4809026.4000000004</v>
      </c>
      <c r="N467" s="51"/>
      <c r="O467" s="51" t="str">
        <f>VLOOKUP(доп_часы[[#This Row],[классификатор]],Помочни!H:I,2,0)</f>
        <v>ОСНОВНЫЕ ПРОЕКТНЫЕ РАБОТЫ (карнет)</v>
      </c>
      <c r="P467" s="139"/>
      <c r="Q467" s="140">
        <f>L467/$Q$3</f>
        <v>9.2557938627306508E-3</v>
      </c>
      <c r="R467" s="140">
        <f>L467/$R$3</f>
        <v>8.8699120516415077E-3</v>
      </c>
      <c r="S467" s="142"/>
      <c r="T467" s="142"/>
      <c r="U467" s="79"/>
      <c r="V467" s="79" t="str">
        <f>IF(
    доп_часы[[#This Row],[опимс укр]]="",
    IF(
        IFERROR(
            MATCH(SUBSTITUTE(доп_часы[[#This Row],[классификатор]],",","."),классификатор,0),
            0
        ),
        LOWER(TRIM(доп_часы[[#This Row],[проект]])) &amp; "_" &amp; "9999",
        LOWER(TRIM(доп_часы[[#This Row],[проект]])) &amp; "_" &amp; "9998"
    ),
    LOWER(TRIM(доп_часы[[#This Row],[проект]])) &amp; "_" &amp; LOWER(TRIM(доп_часы[[#This Row],[опимс укр]]))
)</f>
        <v>кс-7 сивакинская_9998</v>
      </c>
      <c r="W467" s="119" t="e">
        <f>VLOOKUP(доп_часы[[#This Row],[опимс укр]],Помочни!J:K,2,0)</f>
        <v>#N/A</v>
      </c>
      <c r="X467" s="51"/>
      <c r="Y467" s="51"/>
      <c r="Z467" s="51"/>
      <c r="AA467" s="80"/>
    </row>
    <row r="468" spans="1:27">
      <c r="A468" s="72">
        <v>44743</v>
      </c>
      <c r="B468" s="75" t="str">
        <f t="shared" si="47"/>
        <v>КС-7 Сивакинская</v>
      </c>
      <c r="C468" s="75" t="str">
        <f t="shared" si="47"/>
        <v>КС-7 Сивакинская</v>
      </c>
      <c r="D468" s="74" t="s">
        <v>196</v>
      </c>
      <c r="E468" s="74" t="str">
        <f t="shared" si="42"/>
        <v>велесстрой-монтаж</v>
      </c>
      <c r="F468" s="79" t="s">
        <v>89</v>
      </c>
      <c r="G468" s="75"/>
      <c r="H468" s="75"/>
      <c r="I468" s="75"/>
      <c r="J468" s="73"/>
      <c r="K468" s="76"/>
      <c r="L468" s="77"/>
      <c r="M468" s="78"/>
      <c r="N468" s="51"/>
      <c r="O468" s="51" t="str">
        <f>VLOOKUP(доп_часы[[#This Row],[классификатор]],Помочни!H:I,2,0)</f>
        <v>ОСНОВНЫЕ ПРОЕКТНЫЕ РАБОТЫ (норматив)</v>
      </c>
      <c r="P468" s="139">
        <f>L468/$P$3</f>
        <v>0</v>
      </c>
      <c r="Q468" s="140"/>
      <c r="R468" s="140"/>
      <c r="S468" s="142"/>
      <c r="T468" s="142"/>
      <c r="U468" s="79"/>
      <c r="V468" s="79" t="str">
        <f>IF(
    доп_часы[[#This Row],[опимс укр]]="",
    IF(
        IFERROR(
            MATCH(SUBSTITUTE(доп_часы[[#This Row],[классификатор]],",","."),классификатор,0),
            0
        ),
        LOWER(TRIM(доп_часы[[#This Row],[проект]])) &amp; "_" &amp; "9999",
        LOWER(TRIM(доп_часы[[#This Row],[проект]])) &amp; "_" &amp; "9998"
    ),
    LOWER(TRIM(доп_часы[[#This Row],[проект]])) &amp; "_" &amp; LOWER(TRIM(доп_часы[[#This Row],[опимс укр]]))
)</f>
        <v>кс-7 сивакинская_9998</v>
      </c>
      <c r="W468" s="119" t="e">
        <f>VLOOKUP(доп_часы[[#This Row],[опимс укр]],Помочни!J:K,2,0)</f>
        <v>#N/A</v>
      </c>
      <c r="X468" s="51"/>
      <c r="Y468" s="51"/>
      <c r="Z468" s="51"/>
      <c r="AA468" s="80"/>
    </row>
    <row r="469" spans="1:27">
      <c r="A469" s="72">
        <v>44743</v>
      </c>
      <c r="B469" s="75" t="str">
        <f t="shared" si="47"/>
        <v>КС-7 Сивакинская</v>
      </c>
      <c r="C469" s="75" t="str">
        <f t="shared" si="47"/>
        <v>КС-7 Сивакинская</v>
      </c>
      <c r="D469" s="74" t="s">
        <v>196</v>
      </c>
      <c r="E469" s="74" t="str">
        <f t="shared" si="42"/>
        <v>велесстрой-монтаж</v>
      </c>
      <c r="F469" s="79" t="s">
        <v>90</v>
      </c>
      <c r="G469" s="75"/>
      <c r="H469" s="75"/>
      <c r="I469" s="75"/>
      <c r="J469" s="73"/>
      <c r="K469" s="76"/>
      <c r="L469" s="77">
        <v>86931</v>
      </c>
      <c r="M469" s="78">
        <v>68024486.599999994</v>
      </c>
      <c r="N469" s="51"/>
      <c r="O469" s="51" t="str">
        <f>VLOOKUP(доп_часы[[#This Row],[классификатор]],Помочни!H:I,2,0)</f>
        <v>ОСНОВНЫЕ ПРОЕКТНЫЕ РАБОТЫ (карнет)</v>
      </c>
      <c r="P469" s="139"/>
      <c r="Q469" s="140">
        <f>L469/$Q$3</f>
        <v>0.12382508714697418</v>
      </c>
      <c r="R469" s="140">
        <f>L469/$R$3</f>
        <v>0.11866271538338687</v>
      </c>
      <c r="S469" s="142"/>
      <c r="T469" s="142"/>
      <c r="U469" s="79"/>
      <c r="V469" s="79" t="str">
        <f>IF(
    доп_часы[[#This Row],[опимс укр]]="",
    IF(
        IFERROR(
            MATCH(SUBSTITUTE(доп_часы[[#This Row],[классификатор]],",","."),классификатор,0),
            0
        ),
        LOWER(TRIM(доп_часы[[#This Row],[проект]])) &amp; "_" &amp; "9999",
        LOWER(TRIM(доп_часы[[#This Row],[проект]])) &amp; "_" &amp; "9998"
    ),
    LOWER(TRIM(доп_часы[[#This Row],[проект]])) &amp; "_" &amp; LOWER(TRIM(доп_часы[[#This Row],[опимс укр]]))
)</f>
        <v>кс-7 сивакинская_9998</v>
      </c>
      <c r="W469" s="119" t="e">
        <f>VLOOKUP(доп_часы[[#This Row],[опимс укр]],Помочни!J:K,2,0)</f>
        <v>#N/A</v>
      </c>
      <c r="X469" s="51"/>
      <c r="Y469" s="51"/>
      <c r="Z469" s="51"/>
      <c r="AA469" s="80"/>
    </row>
    <row r="470" spans="1:27">
      <c r="A470" s="72">
        <v>44743</v>
      </c>
      <c r="B470" s="75" t="str">
        <f t="shared" si="47"/>
        <v>КС-7 Сивакинская</v>
      </c>
      <c r="C470" s="75" t="str">
        <f t="shared" si="47"/>
        <v>КС-7 Сивакинская</v>
      </c>
      <c r="D470" s="74" t="s">
        <v>196</v>
      </c>
      <c r="E470" s="74" t="str">
        <f t="shared" si="42"/>
        <v>велесстрой-монтаж</v>
      </c>
      <c r="F470" s="79" t="s">
        <v>89</v>
      </c>
      <c r="G470" s="75"/>
      <c r="H470" s="75"/>
      <c r="I470" s="75"/>
      <c r="J470" s="73"/>
      <c r="K470" s="121"/>
      <c r="L470" s="77"/>
      <c r="M470" s="78"/>
      <c r="N470" s="51" t="s">
        <v>349</v>
      </c>
      <c r="O470" s="51" t="str">
        <f>VLOOKUP(доп_часы[[#This Row],[классификатор]],Помочни!H:I,2,0)</f>
        <v>ОСНОВНЫЕ ПРОЕКТНЫЕ РАБОТЫ (норматив)</v>
      </c>
      <c r="P470" s="139">
        <f>L470/$P$3</f>
        <v>0</v>
      </c>
      <c r="Q470" s="140"/>
      <c r="R470" s="140"/>
      <c r="S470" s="142"/>
      <c r="T470" s="142"/>
      <c r="U470" s="79"/>
      <c r="V470" s="79" t="str">
        <f>IF(
    доп_часы[[#This Row],[опимс укр]]="",
    IF(
        IFERROR(
            MATCH(SUBSTITUTE(доп_часы[[#This Row],[классификатор]],",","."),классификатор,0),
            0
        ),
        LOWER(TRIM(доп_часы[[#This Row],[проект]])) &amp; "_" &amp; "9999",
        LOWER(TRIM(доп_часы[[#This Row],[проект]])) &amp; "_" &amp; "9998"
    ),
    LOWER(TRIM(доп_часы[[#This Row],[проект]])) &amp; "_" &amp; LOWER(TRIM(доп_часы[[#This Row],[опимс укр]]))
)</f>
        <v>кс-7 сивакинская_9998</v>
      </c>
      <c r="W470" s="120" t="e">
        <f>VLOOKUP(доп_часы[[#This Row],[опимс укр]],Помочни!J:K,2,0)</f>
        <v>#N/A</v>
      </c>
      <c r="X470" s="51"/>
      <c r="Y470" s="51"/>
      <c r="Z470" s="51"/>
      <c r="AA470" s="80"/>
    </row>
    <row r="471" spans="1:27">
      <c r="A471" s="72">
        <v>44743</v>
      </c>
      <c r="B471" s="75" t="str">
        <f t="shared" si="47"/>
        <v>КС-7 Сивакинская</v>
      </c>
      <c r="C471" s="75" t="str">
        <f t="shared" si="47"/>
        <v>КС-7 Сивакинская</v>
      </c>
      <c r="D471" s="74" t="s">
        <v>196</v>
      </c>
      <c r="E471" s="74" t="str">
        <f t="shared" si="42"/>
        <v>велесстрой-монтаж</v>
      </c>
      <c r="F471" s="79" t="s">
        <v>90</v>
      </c>
      <c r="G471" s="75"/>
      <c r="H471" s="75"/>
      <c r="I471" s="75"/>
      <c r="J471" s="73"/>
      <c r="K471" s="121"/>
      <c r="L471" s="77">
        <v>31115</v>
      </c>
      <c r="M471" s="78">
        <f>M469/L469*L471</f>
        <v>24347837.946865905</v>
      </c>
      <c r="N471" s="51" t="s">
        <v>349</v>
      </c>
      <c r="O471" s="51" t="str">
        <f>VLOOKUP(доп_часы[[#This Row],[классификатор]],Помочни!H:I,2,0)</f>
        <v>ОСНОВНЫЕ ПРОЕКТНЫЕ РАБОТЫ (карнет)</v>
      </c>
      <c r="P471" s="139"/>
      <c r="Q471" s="140">
        <f>L471/$Q$3</f>
        <v>4.4320410286067133E-2</v>
      </c>
      <c r="R471" s="140">
        <f>L471/$R$3</f>
        <v>4.2472655199573023E-2</v>
      </c>
      <c r="S471" s="142"/>
      <c r="T471" s="142"/>
      <c r="U471" s="79"/>
      <c r="V471" s="79" t="str">
        <f>IF(
    доп_часы[[#This Row],[опимс укр]]="",
    IF(
        IFERROR(
            MATCH(SUBSTITUTE(доп_часы[[#This Row],[классификатор]],",","."),классификатор,0),
            0
        ),
        LOWER(TRIM(доп_часы[[#This Row],[проект]])) &amp; "_" &amp; "9999",
        LOWER(TRIM(доп_часы[[#This Row],[проект]])) &amp; "_" &amp; "9998"
    ),
    LOWER(TRIM(доп_часы[[#This Row],[проект]])) &amp; "_" &amp; LOWER(TRIM(доп_часы[[#This Row],[опимс укр]]))
)</f>
        <v>кс-7 сивакинская_9998</v>
      </c>
      <c r="W471" s="120" t="e">
        <f>VLOOKUP(доп_часы[[#This Row],[опимс укр]],Помочни!J:K,2,0)</f>
        <v>#N/A</v>
      </c>
      <c r="X471" s="51"/>
      <c r="Y471" s="51"/>
      <c r="Z471" s="51"/>
      <c r="AA471" s="80"/>
    </row>
  </sheetData>
  <dataConsolidate>
    <dataRefs count="1">
      <dataRef ref="C4:C75" sheet="Помочни"/>
    </dataRefs>
  </dataConsolidate>
  <pageMargins left="0.7" right="0.7" top="0.75" bottom="0.75" header="0.3" footer="0.3"/>
  <pageSetup paperSize="9" scale="15" fitToHeight="0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DB601-ECE6-4144-AFBE-DF8643221D0C}">
  <dimension ref="C4:H48"/>
  <sheetViews>
    <sheetView topLeftCell="A16" workbookViewId="0">
      <selection activeCell="F44" sqref="F44"/>
    </sheetView>
  </sheetViews>
  <sheetFormatPr defaultRowHeight="15"/>
  <cols>
    <col min="3" max="3" width="15.28515625" customWidth="1"/>
    <col min="5" max="5" width="12.140625" customWidth="1"/>
    <col min="6" max="6" width="13" customWidth="1"/>
  </cols>
  <sheetData>
    <row r="4" spans="4:8" ht="47.25">
      <c r="E4" s="136" t="s">
        <v>359</v>
      </c>
      <c r="F4" s="136" t="s">
        <v>360</v>
      </c>
    </row>
    <row r="5" spans="4:8">
      <c r="D5" s="132">
        <v>44317</v>
      </c>
      <c r="E5" s="137">
        <v>2418.56</v>
      </c>
      <c r="F5" s="137">
        <v>0</v>
      </c>
      <c r="G5" s="11">
        <f>F5+E5</f>
        <v>2418.56</v>
      </c>
      <c r="H5" s="11">
        <f>G5+G6</f>
        <v>2552.56</v>
      </c>
    </row>
    <row r="6" spans="4:8">
      <c r="D6" s="132">
        <v>44317</v>
      </c>
      <c r="E6" s="137">
        <v>134</v>
      </c>
      <c r="F6" s="137">
        <v>0</v>
      </c>
      <c r="G6" s="11">
        <f t="shared" ref="G6:G32" si="0">F6+E6</f>
        <v>134</v>
      </c>
    </row>
    <row r="7" spans="4:8">
      <c r="D7" s="132">
        <v>44348</v>
      </c>
      <c r="E7" s="137">
        <v>1739.16</v>
      </c>
      <c r="F7" s="137">
        <v>0</v>
      </c>
      <c r="G7" s="11">
        <f t="shared" si="0"/>
        <v>1739.16</v>
      </c>
      <c r="H7" s="11">
        <f>G7+G8</f>
        <v>2856.16</v>
      </c>
    </row>
    <row r="8" spans="4:8">
      <c r="D8" s="132">
        <v>44348</v>
      </c>
      <c r="E8" s="137">
        <v>1117</v>
      </c>
      <c r="F8" s="137">
        <v>0</v>
      </c>
      <c r="G8" s="11">
        <f t="shared" si="0"/>
        <v>1117</v>
      </c>
    </row>
    <row r="9" spans="4:8">
      <c r="D9" s="132">
        <v>44378</v>
      </c>
      <c r="E9" s="137">
        <v>3888.58</v>
      </c>
      <c r="F9" s="137">
        <v>0</v>
      </c>
      <c r="G9" s="11">
        <f t="shared" si="0"/>
        <v>3888.58</v>
      </c>
      <c r="H9" s="11">
        <f>G9+G10</f>
        <v>4792.58</v>
      </c>
    </row>
    <row r="10" spans="4:8">
      <c r="D10" s="132">
        <v>44378</v>
      </c>
      <c r="E10" s="137">
        <v>904</v>
      </c>
      <c r="F10" s="137">
        <v>0</v>
      </c>
      <c r="G10" s="11">
        <f t="shared" si="0"/>
        <v>904</v>
      </c>
    </row>
    <row r="11" spans="4:8">
      <c r="D11" s="132">
        <v>44409</v>
      </c>
      <c r="E11" s="137">
        <v>7555.2199999999993</v>
      </c>
      <c r="F11" s="137">
        <v>0</v>
      </c>
      <c r="G11" s="11">
        <f t="shared" si="0"/>
        <v>7555.2199999999993</v>
      </c>
      <c r="H11" s="11">
        <f>G11+G12</f>
        <v>9248.83</v>
      </c>
    </row>
    <row r="12" spans="4:8">
      <c r="D12" s="132">
        <v>44409</v>
      </c>
      <c r="E12" s="137">
        <v>1693.6100000000001</v>
      </c>
      <c r="F12" s="137">
        <v>0</v>
      </c>
      <c r="G12" s="11">
        <f t="shared" si="0"/>
        <v>1693.6100000000001</v>
      </c>
    </row>
    <row r="13" spans="4:8">
      <c r="D13" s="132">
        <v>44440</v>
      </c>
      <c r="E13" s="137">
        <v>10674.39</v>
      </c>
      <c r="F13" s="137">
        <v>0</v>
      </c>
      <c r="G13" s="11">
        <f t="shared" si="0"/>
        <v>10674.39</v>
      </c>
      <c r="H13" s="11">
        <f>G13+G14</f>
        <v>14613.029999999999</v>
      </c>
    </row>
    <row r="14" spans="4:8">
      <c r="D14" s="132">
        <v>44440</v>
      </c>
      <c r="E14" s="137">
        <v>3938.64</v>
      </c>
      <c r="F14" s="137">
        <v>0</v>
      </c>
      <c r="G14" s="11">
        <f t="shared" si="0"/>
        <v>3938.64</v>
      </c>
    </row>
    <row r="15" spans="4:8">
      <c r="D15" s="133">
        <v>44440</v>
      </c>
      <c r="E15" s="137">
        <v>0</v>
      </c>
      <c r="F15" s="137">
        <v>0</v>
      </c>
      <c r="G15" s="11">
        <f t="shared" si="0"/>
        <v>0</v>
      </c>
      <c r="H15" s="11">
        <f>G15+G16</f>
        <v>0</v>
      </c>
    </row>
    <row r="16" spans="4:8">
      <c r="D16" s="133">
        <v>44440</v>
      </c>
      <c r="E16" s="137">
        <v>0</v>
      </c>
      <c r="F16" s="137">
        <v>0</v>
      </c>
      <c r="G16" s="11">
        <f t="shared" si="0"/>
        <v>0</v>
      </c>
    </row>
    <row r="17" spans="4:8">
      <c r="D17" s="132">
        <v>44470</v>
      </c>
      <c r="E17" s="137">
        <v>8133.9399999999841</v>
      </c>
      <c r="F17" s="137">
        <v>0</v>
      </c>
      <c r="G17" s="11">
        <f t="shared" si="0"/>
        <v>8133.9399999999841</v>
      </c>
      <c r="H17" s="11">
        <f>G17+G18</f>
        <v>26182.719999999983</v>
      </c>
    </row>
    <row r="18" spans="4:8">
      <c r="D18" s="132">
        <v>44470</v>
      </c>
      <c r="E18" s="137">
        <v>18048.78</v>
      </c>
      <c r="F18" s="137">
        <v>0</v>
      </c>
      <c r="G18" s="11">
        <f t="shared" si="0"/>
        <v>18048.78</v>
      </c>
    </row>
    <row r="19" spans="4:8">
      <c r="D19" s="132">
        <v>44501</v>
      </c>
      <c r="E19" s="137">
        <v>11557.45</v>
      </c>
      <c r="F19" s="137">
        <v>0</v>
      </c>
      <c r="G19" s="11">
        <f t="shared" si="0"/>
        <v>11557.45</v>
      </c>
      <c r="H19" s="11">
        <f>G19+G20</f>
        <v>27842.94</v>
      </c>
    </row>
    <row r="20" spans="4:8">
      <c r="D20" s="132">
        <v>44501</v>
      </c>
      <c r="E20" s="137">
        <v>16285.489999999998</v>
      </c>
      <c r="F20" s="137">
        <v>0</v>
      </c>
      <c r="G20" s="11">
        <f t="shared" si="0"/>
        <v>16285.489999999998</v>
      </c>
    </row>
    <row r="21" spans="4:8">
      <c r="D21" s="132">
        <v>44531</v>
      </c>
      <c r="E21" s="137">
        <v>10909.72</v>
      </c>
      <c r="F21" s="137">
        <v>0</v>
      </c>
      <c r="G21" s="11">
        <f t="shared" si="0"/>
        <v>10909.72</v>
      </c>
      <c r="H21" s="11">
        <f>G21+G22</f>
        <v>39120.340000000011</v>
      </c>
    </row>
    <row r="22" spans="4:8">
      <c r="D22" s="132">
        <v>44531</v>
      </c>
      <c r="E22" s="137">
        <v>28210.62000000001</v>
      </c>
      <c r="F22" s="137">
        <v>0</v>
      </c>
      <c r="G22" s="11">
        <f t="shared" si="0"/>
        <v>28210.62000000001</v>
      </c>
    </row>
    <row r="23" spans="4:8">
      <c r="D23" s="132">
        <v>44562</v>
      </c>
      <c r="E23" s="137">
        <v>7778.97</v>
      </c>
      <c r="F23" s="137">
        <v>0</v>
      </c>
      <c r="G23" s="11">
        <f t="shared" si="0"/>
        <v>7778.97</v>
      </c>
      <c r="H23" s="11">
        <f>G23+G24</f>
        <v>38977.79</v>
      </c>
    </row>
    <row r="24" spans="4:8">
      <c r="D24" s="132">
        <v>44562</v>
      </c>
      <c r="E24" s="137">
        <v>29608.42</v>
      </c>
      <c r="F24" s="137">
        <v>1590.4</v>
      </c>
      <c r="G24" s="11">
        <f t="shared" si="0"/>
        <v>31198.82</v>
      </c>
    </row>
    <row r="25" spans="4:8">
      <c r="D25" s="132">
        <v>44593</v>
      </c>
      <c r="E25" s="137">
        <v>10573.630000000001</v>
      </c>
      <c r="F25" s="137">
        <v>0</v>
      </c>
      <c r="G25" s="11">
        <f t="shared" si="0"/>
        <v>10573.630000000001</v>
      </c>
      <c r="H25" s="11">
        <f>G25+G26</f>
        <v>59431.020000000004</v>
      </c>
    </row>
    <row r="26" spans="4:8">
      <c r="D26" s="132">
        <v>44593</v>
      </c>
      <c r="E26" s="137">
        <v>44999.460000000006</v>
      </c>
      <c r="F26" s="137">
        <v>3857.93</v>
      </c>
      <c r="G26" s="11">
        <f t="shared" si="0"/>
        <v>48857.390000000007</v>
      </c>
    </row>
    <row r="27" spans="4:8">
      <c r="D27" s="132">
        <v>44621</v>
      </c>
      <c r="E27" s="137">
        <v>11429.549999999997</v>
      </c>
      <c r="F27" s="137">
        <v>0</v>
      </c>
      <c r="G27" s="11">
        <f t="shared" si="0"/>
        <v>11429.549999999997</v>
      </c>
      <c r="H27" s="11">
        <f>G27+G28</f>
        <v>62089.72</v>
      </c>
    </row>
    <row r="28" spans="4:8">
      <c r="D28" s="132">
        <v>44621</v>
      </c>
      <c r="E28" s="137">
        <v>41263.880000000005</v>
      </c>
      <c r="F28" s="137">
        <v>9396.2900000000009</v>
      </c>
      <c r="G28" s="11">
        <f t="shared" si="0"/>
        <v>50660.170000000006</v>
      </c>
    </row>
    <row r="29" spans="4:8">
      <c r="D29" s="132">
        <v>44652</v>
      </c>
      <c r="E29" s="137">
        <v>12854.5</v>
      </c>
      <c r="F29" s="137">
        <v>0</v>
      </c>
      <c r="G29" s="11">
        <f t="shared" si="0"/>
        <v>12854.5</v>
      </c>
      <c r="H29" s="11">
        <f>G29+G30</f>
        <v>76770.329999999987</v>
      </c>
    </row>
    <row r="30" spans="4:8">
      <c r="D30" s="134">
        <v>44652</v>
      </c>
      <c r="E30" s="137">
        <v>51517.649999999987</v>
      </c>
      <c r="F30" s="137">
        <v>12398.179999999997</v>
      </c>
      <c r="G30" s="11">
        <f t="shared" si="0"/>
        <v>63915.829999999987</v>
      </c>
    </row>
    <row r="31" spans="4:8">
      <c r="D31" s="135">
        <v>44682</v>
      </c>
      <c r="E31" s="137">
        <v>0</v>
      </c>
      <c r="F31" s="137">
        <v>0</v>
      </c>
      <c r="G31" s="11">
        <f t="shared" si="0"/>
        <v>0</v>
      </c>
      <c r="H31" s="11">
        <f>G31+G32</f>
        <v>0</v>
      </c>
    </row>
    <row r="32" spans="4:8">
      <c r="D32" s="135">
        <v>44682</v>
      </c>
      <c r="E32" s="137">
        <v>0</v>
      </c>
      <c r="F32" s="137">
        <v>0</v>
      </c>
      <c r="G32" s="11">
        <f t="shared" si="0"/>
        <v>0</v>
      </c>
    </row>
    <row r="37" spans="3:7">
      <c r="C37" s="129">
        <v>44317</v>
      </c>
      <c r="E37">
        <v>2552.56</v>
      </c>
      <c r="F37">
        <v>2552.56</v>
      </c>
      <c r="G37">
        <f>E37-F37</f>
        <v>0</v>
      </c>
    </row>
    <row r="38" spans="3:7">
      <c r="C38" s="130">
        <v>44348</v>
      </c>
      <c r="E38">
        <v>2856.16</v>
      </c>
      <c r="F38">
        <v>2856.16</v>
      </c>
      <c r="G38" s="128">
        <f t="shared" ref="G38:G48" si="1">E38-F38</f>
        <v>0</v>
      </c>
    </row>
    <row r="39" spans="3:7">
      <c r="C39" s="129">
        <v>44378</v>
      </c>
      <c r="E39">
        <v>4792.58</v>
      </c>
      <c r="F39">
        <v>4792.58</v>
      </c>
      <c r="G39" s="128">
        <f t="shared" si="1"/>
        <v>0</v>
      </c>
    </row>
    <row r="40" spans="3:7">
      <c r="C40" s="130">
        <v>44409</v>
      </c>
      <c r="E40">
        <v>9248.83</v>
      </c>
      <c r="F40">
        <v>9248.83</v>
      </c>
      <c r="G40" s="128">
        <f t="shared" si="1"/>
        <v>0</v>
      </c>
    </row>
    <row r="41" spans="3:7">
      <c r="C41" s="129">
        <v>44440</v>
      </c>
      <c r="E41">
        <v>14613.029999999999</v>
      </c>
      <c r="F41">
        <v>14613.029999999999</v>
      </c>
      <c r="G41" s="128">
        <f t="shared" si="1"/>
        <v>0</v>
      </c>
    </row>
    <row r="42" spans="3:7">
      <c r="C42" s="130">
        <v>44470</v>
      </c>
      <c r="E42">
        <v>26182.719999999983</v>
      </c>
      <c r="F42">
        <v>26182.719999999998</v>
      </c>
      <c r="G42" s="128">
        <f t="shared" si="1"/>
        <v>0</v>
      </c>
    </row>
    <row r="43" spans="3:7">
      <c r="C43" s="129">
        <v>44501</v>
      </c>
      <c r="E43">
        <v>27842.94</v>
      </c>
      <c r="F43">
        <v>27842.94</v>
      </c>
      <c r="G43" s="128">
        <f t="shared" si="1"/>
        <v>0</v>
      </c>
    </row>
    <row r="44" spans="3:7">
      <c r="C44" s="130">
        <v>44531</v>
      </c>
      <c r="E44">
        <v>39120.340000000011</v>
      </c>
      <c r="F44">
        <v>39120.339999999997</v>
      </c>
      <c r="G44" s="128">
        <f t="shared" si="1"/>
        <v>0</v>
      </c>
    </row>
    <row r="45" spans="3:7">
      <c r="C45" s="129">
        <v>44562</v>
      </c>
      <c r="E45">
        <v>38977.79</v>
      </c>
      <c r="F45">
        <v>38999.86</v>
      </c>
      <c r="G45" s="128">
        <f t="shared" si="1"/>
        <v>-22.069999999999709</v>
      </c>
    </row>
    <row r="46" spans="3:7">
      <c r="C46" s="130">
        <v>44593</v>
      </c>
      <c r="E46">
        <v>59431.020000000004</v>
      </c>
      <c r="F46">
        <v>59431.02</v>
      </c>
      <c r="G46" s="128">
        <f t="shared" si="1"/>
        <v>0</v>
      </c>
    </row>
    <row r="47" spans="3:7">
      <c r="C47" s="129">
        <v>44621</v>
      </c>
      <c r="E47">
        <v>62089.72</v>
      </c>
      <c r="F47">
        <v>62089.72</v>
      </c>
      <c r="G47" s="128">
        <f t="shared" si="1"/>
        <v>0</v>
      </c>
    </row>
    <row r="48" spans="3:7">
      <c r="C48" s="130">
        <v>44652</v>
      </c>
      <c r="E48">
        <v>76770.329999999987</v>
      </c>
      <c r="F48" s="131">
        <v>76770.33</v>
      </c>
      <c r="G48" s="128">
        <f t="shared" si="1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Лист2"/>
  <dimension ref="C4:S40"/>
  <sheetViews>
    <sheetView workbookViewId="0">
      <selection activeCell="I32" sqref="H32:I33"/>
    </sheetView>
  </sheetViews>
  <sheetFormatPr defaultRowHeight="15"/>
  <cols>
    <col min="3" max="3" width="12.85546875" customWidth="1"/>
    <col min="9" max="9" width="49.5703125" customWidth="1"/>
  </cols>
  <sheetData>
    <row r="4" spans="3:19">
      <c r="C4" t="s">
        <v>7</v>
      </c>
      <c r="H4" s="52" t="s">
        <v>12</v>
      </c>
      <c r="I4" t="s">
        <v>176</v>
      </c>
      <c r="J4" s="2">
        <v>1</v>
      </c>
      <c r="K4" t="s">
        <v>137</v>
      </c>
      <c r="S4" t="s">
        <v>69</v>
      </c>
    </row>
    <row r="5" spans="3:19">
      <c r="C5" t="s">
        <v>1</v>
      </c>
      <c r="H5" s="52" t="s">
        <v>0</v>
      </c>
      <c r="I5" t="s">
        <v>138</v>
      </c>
      <c r="J5" s="2">
        <v>2</v>
      </c>
      <c r="K5" t="s">
        <v>117</v>
      </c>
      <c r="S5" t="s">
        <v>70</v>
      </c>
    </row>
    <row r="6" spans="3:19">
      <c r="C6" t="s">
        <v>2</v>
      </c>
      <c r="H6" s="53">
        <v>2</v>
      </c>
      <c r="I6" t="s">
        <v>134</v>
      </c>
      <c r="J6" s="2">
        <v>3</v>
      </c>
      <c r="K6" t="s">
        <v>139</v>
      </c>
    </row>
    <row r="7" spans="3:19">
      <c r="C7" t="s">
        <v>54</v>
      </c>
      <c r="H7" s="53">
        <v>3</v>
      </c>
      <c r="I7" t="s">
        <v>135</v>
      </c>
      <c r="J7" s="2">
        <v>4</v>
      </c>
      <c r="K7" t="s">
        <v>140</v>
      </c>
    </row>
    <row r="8" spans="3:19">
      <c r="C8" t="s">
        <v>55</v>
      </c>
      <c r="H8" s="52" t="s">
        <v>8</v>
      </c>
      <c r="I8" t="s">
        <v>141</v>
      </c>
      <c r="J8" s="2">
        <v>5</v>
      </c>
      <c r="K8" t="s">
        <v>142</v>
      </c>
    </row>
    <row r="9" spans="3:19">
      <c r="C9" t="s">
        <v>3</v>
      </c>
      <c r="H9" s="52" t="s">
        <v>23</v>
      </c>
      <c r="I9" t="s">
        <v>136</v>
      </c>
      <c r="J9" s="2">
        <v>6</v>
      </c>
      <c r="K9" t="s">
        <v>143</v>
      </c>
    </row>
    <row r="10" spans="3:19">
      <c r="C10" t="s">
        <v>51</v>
      </c>
      <c r="H10" s="52" t="s">
        <v>16</v>
      </c>
      <c r="I10" t="s">
        <v>57</v>
      </c>
      <c r="J10" s="2">
        <v>7</v>
      </c>
      <c r="K10" t="s">
        <v>144</v>
      </c>
    </row>
    <row r="11" spans="3:19">
      <c r="C11" t="s">
        <v>5</v>
      </c>
      <c r="H11" s="52" t="s">
        <v>26</v>
      </c>
      <c r="I11" t="s">
        <v>58</v>
      </c>
      <c r="J11" s="2">
        <v>8</v>
      </c>
      <c r="K11" t="s">
        <v>145</v>
      </c>
    </row>
    <row r="12" spans="3:19">
      <c r="C12" t="s">
        <v>4</v>
      </c>
      <c r="H12" s="52" t="s">
        <v>38</v>
      </c>
      <c r="I12" t="s">
        <v>59</v>
      </c>
      <c r="J12" s="2">
        <v>9</v>
      </c>
      <c r="K12" t="s">
        <v>146</v>
      </c>
    </row>
    <row r="13" spans="3:19">
      <c r="C13" t="s">
        <v>53</v>
      </c>
      <c r="H13" s="52" t="s">
        <v>17</v>
      </c>
      <c r="I13" t="s">
        <v>60</v>
      </c>
      <c r="J13" s="2">
        <v>10</v>
      </c>
      <c r="K13" t="s">
        <v>147</v>
      </c>
    </row>
    <row r="14" spans="3:19">
      <c r="C14" t="s">
        <v>10</v>
      </c>
      <c r="H14" s="52" t="s">
        <v>18</v>
      </c>
      <c r="I14" t="s">
        <v>61</v>
      </c>
      <c r="J14" s="2">
        <v>11</v>
      </c>
      <c r="K14" t="s">
        <v>148</v>
      </c>
    </row>
    <row r="15" spans="3:19">
      <c r="C15" t="s">
        <v>14</v>
      </c>
      <c r="H15" s="52" t="s">
        <v>40</v>
      </c>
      <c r="I15" t="s">
        <v>62</v>
      </c>
      <c r="J15" s="2">
        <v>12</v>
      </c>
      <c r="K15" t="s">
        <v>149</v>
      </c>
    </row>
    <row r="16" spans="3:19">
      <c r="C16" t="s">
        <v>15</v>
      </c>
      <c r="H16" s="52" t="s">
        <v>150</v>
      </c>
      <c r="I16" t="s">
        <v>151</v>
      </c>
      <c r="J16" s="2">
        <v>13</v>
      </c>
      <c r="K16" t="s">
        <v>152</v>
      </c>
    </row>
    <row r="17" spans="3:11">
      <c r="C17" t="s">
        <v>19</v>
      </c>
      <c r="H17" s="52" t="s">
        <v>27</v>
      </c>
      <c r="I17" t="s">
        <v>63</v>
      </c>
      <c r="J17" s="2">
        <v>14</v>
      </c>
      <c r="K17" t="s">
        <v>153</v>
      </c>
    </row>
    <row r="18" spans="3:11">
      <c r="C18" t="s">
        <v>20</v>
      </c>
      <c r="H18" s="53">
        <v>6</v>
      </c>
      <c r="I18" t="s">
        <v>154</v>
      </c>
      <c r="J18" s="2">
        <v>15</v>
      </c>
      <c r="K18" t="s">
        <v>155</v>
      </c>
    </row>
    <row r="19" spans="3:11">
      <c r="C19" t="s">
        <v>21</v>
      </c>
      <c r="H19" s="52" t="s">
        <v>11</v>
      </c>
      <c r="I19" t="s">
        <v>154</v>
      </c>
      <c r="J19" s="2">
        <v>16</v>
      </c>
      <c r="K19" t="s">
        <v>156</v>
      </c>
    </row>
    <row r="20" spans="3:11">
      <c r="C20" t="s">
        <v>22</v>
      </c>
      <c r="H20" s="52" t="s">
        <v>47</v>
      </c>
      <c r="I20" t="s">
        <v>154</v>
      </c>
      <c r="J20" s="2">
        <v>17</v>
      </c>
      <c r="K20" t="s">
        <v>157</v>
      </c>
    </row>
    <row r="21" spans="3:11">
      <c r="C21" t="s">
        <v>24</v>
      </c>
      <c r="H21" s="52" t="s">
        <v>13</v>
      </c>
      <c r="I21" t="s">
        <v>154</v>
      </c>
      <c r="J21" s="2">
        <v>18</v>
      </c>
      <c r="K21" t="s">
        <v>158</v>
      </c>
    </row>
    <row r="22" spans="3:11">
      <c r="C22" t="s">
        <v>25</v>
      </c>
      <c r="H22" s="53">
        <v>7</v>
      </c>
      <c r="I22" t="s">
        <v>159</v>
      </c>
      <c r="J22" s="2">
        <v>19</v>
      </c>
      <c r="K22" t="s">
        <v>160</v>
      </c>
    </row>
    <row r="23" spans="3:11">
      <c r="C23" t="s">
        <v>29</v>
      </c>
      <c r="H23" s="52" t="s">
        <v>43</v>
      </c>
      <c r="I23" t="s">
        <v>80</v>
      </c>
      <c r="J23" s="55" t="s">
        <v>127</v>
      </c>
      <c r="K23" t="s">
        <v>161</v>
      </c>
    </row>
    <row r="24" spans="3:11">
      <c r="C24" t="s">
        <v>30</v>
      </c>
      <c r="H24" s="52" t="s">
        <v>44</v>
      </c>
      <c r="I24" t="s">
        <v>81</v>
      </c>
      <c r="J24" s="55" t="s">
        <v>129</v>
      </c>
      <c r="K24" t="s">
        <v>162</v>
      </c>
    </row>
    <row r="25" spans="3:11">
      <c r="C25" t="s">
        <v>31</v>
      </c>
      <c r="H25" s="52" t="s">
        <v>42</v>
      </c>
      <c r="I25" t="s">
        <v>82</v>
      </c>
      <c r="J25" s="55" t="s">
        <v>131</v>
      </c>
      <c r="K25" t="s">
        <v>163</v>
      </c>
    </row>
    <row r="26" spans="3:11">
      <c r="C26" t="s">
        <v>32</v>
      </c>
      <c r="H26" s="52" t="s">
        <v>49</v>
      </c>
      <c r="I26" t="s">
        <v>83</v>
      </c>
      <c r="J26" s="55" t="s">
        <v>130</v>
      </c>
      <c r="K26" t="s">
        <v>164</v>
      </c>
    </row>
    <row r="27" spans="3:11">
      <c r="C27" t="s">
        <v>33</v>
      </c>
      <c r="H27" s="52" t="s">
        <v>48</v>
      </c>
      <c r="I27" t="s">
        <v>84</v>
      </c>
      <c r="J27" s="55" t="s">
        <v>128</v>
      </c>
      <c r="K27" t="s">
        <v>100</v>
      </c>
    </row>
    <row r="28" spans="3:11">
      <c r="C28" t="s">
        <v>52</v>
      </c>
      <c r="H28" s="52" t="s">
        <v>28</v>
      </c>
      <c r="I28" t="s">
        <v>165</v>
      </c>
      <c r="J28" s="55" t="s">
        <v>132</v>
      </c>
      <c r="K28" t="s">
        <v>166</v>
      </c>
    </row>
    <row r="29" spans="3:11">
      <c r="C29" t="s">
        <v>34</v>
      </c>
      <c r="H29" s="52" t="s">
        <v>50</v>
      </c>
      <c r="I29" t="s">
        <v>167</v>
      </c>
      <c r="J29" s="55" t="s">
        <v>186</v>
      </c>
      <c r="K29" t="s">
        <v>168</v>
      </c>
    </row>
    <row r="30" spans="3:11">
      <c r="C30" t="s">
        <v>35</v>
      </c>
      <c r="H30" s="52" t="s">
        <v>41</v>
      </c>
      <c r="I30" t="s">
        <v>85</v>
      </c>
      <c r="J30" s="55" t="s">
        <v>169</v>
      </c>
      <c r="K30" t="s">
        <v>170</v>
      </c>
    </row>
    <row r="31" spans="3:11">
      <c r="C31" t="s">
        <v>36</v>
      </c>
      <c r="H31" s="52" t="s">
        <v>45</v>
      </c>
      <c r="I31" t="s">
        <v>64</v>
      </c>
      <c r="J31" s="55" t="s">
        <v>171</v>
      </c>
      <c r="K31" t="s">
        <v>172</v>
      </c>
    </row>
    <row r="32" spans="3:11">
      <c r="C32" t="s">
        <v>37</v>
      </c>
      <c r="H32" s="52" t="s">
        <v>89</v>
      </c>
      <c r="I32" t="s">
        <v>177</v>
      </c>
      <c r="J32" s="54" t="s">
        <v>133</v>
      </c>
      <c r="K32" t="s">
        <v>133</v>
      </c>
    </row>
    <row r="33" spans="3:9">
      <c r="C33" t="s">
        <v>56</v>
      </c>
      <c r="H33" s="52" t="s">
        <v>90</v>
      </c>
      <c r="I33" t="s">
        <v>178</v>
      </c>
    </row>
    <row r="34" spans="3:9">
      <c r="C34" t="s">
        <v>71</v>
      </c>
      <c r="H34" s="52" t="s">
        <v>126</v>
      </c>
      <c r="I34" t="s">
        <v>173</v>
      </c>
    </row>
    <row r="35" spans="3:9" ht="15.75" thickBot="1">
      <c r="C35" t="s">
        <v>39</v>
      </c>
      <c r="H35" s="2"/>
    </row>
    <row r="36" spans="3:9">
      <c r="C36" t="s">
        <v>72</v>
      </c>
      <c r="H36" s="12"/>
      <c r="I36" s="13" t="s">
        <v>92</v>
      </c>
    </row>
    <row r="37" spans="3:9">
      <c r="C37" t="s">
        <v>73</v>
      </c>
      <c r="H37" s="14" t="s">
        <v>93</v>
      </c>
      <c r="I37" s="15" t="s">
        <v>94</v>
      </c>
    </row>
    <row r="38" spans="3:9" ht="30">
      <c r="C38" t="s">
        <v>46</v>
      </c>
      <c r="H38" s="14" t="s">
        <v>95</v>
      </c>
      <c r="I38" s="19" t="s">
        <v>96</v>
      </c>
    </row>
    <row r="39" spans="3:9">
      <c r="C39" t="s">
        <v>75</v>
      </c>
      <c r="H39" s="16"/>
      <c r="I39" s="15"/>
    </row>
    <row r="40" spans="3:9" ht="15.75" thickBot="1">
      <c r="C40" t="s">
        <v>76</v>
      </c>
      <c r="H40" s="17"/>
      <c r="I40" s="18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3"/>
  <dimension ref="A1:T13"/>
  <sheetViews>
    <sheetView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H25" sqref="A24:H25"/>
    </sheetView>
  </sheetViews>
  <sheetFormatPr defaultRowHeight="15"/>
  <cols>
    <col min="2" max="2" width="6.28515625" customWidth="1"/>
    <col min="3" max="4" width="17.7109375" customWidth="1"/>
    <col min="5" max="5" width="16.42578125" customWidth="1"/>
    <col min="6" max="6" width="16.28515625" customWidth="1"/>
    <col min="7" max="7" width="11.140625" customWidth="1"/>
    <col min="8" max="8" width="18.85546875" customWidth="1"/>
    <col min="9" max="9" width="16.28515625" customWidth="1"/>
    <col min="10" max="10" width="0.85546875" customWidth="1"/>
    <col min="11" max="11" width="18.42578125" customWidth="1"/>
    <col min="12" max="12" width="12" customWidth="1"/>
    <col min="13" max="13" width="18.140625" bestFit="1" customWidth="1"/>
    <col min="14" max="14" width="14.140625" customWidth="1"/>
    <col min="15" max="15" width="17.7109375" bestFit="1" customWidth="1"/>
    <col min="16" max="16" width="17.7109375" style="70" customWidth="1"/>
    <col min="17" max="17" width="18" bestFit="1" customWidth="1"/>
    <col min="18" max="18" width="12.85546875" customWidth="1"/>
    <col min="19" max="19" width="16.85546875" customWidth="1"/>
    <col min="20" max="20" width="17.7109375" style="39" customWidth="1"/>
  </cols>
  <sheetData>
    <row r="1" spans="1:20" ht="24.75" customHeight="1">
      <c r="A1" s="36" t="s">
        <v>103</v>
      </c>
      <c r="B1" s="36"/>
      <c r="C1" s="37">
        <f ca="1">SUMPRODUCT(SUBTOTAL(3,OFFSET($C$4,ROW(INDIRECT("1:"&amp;ROWS($C$4:$C$40)))-1,))*$C$4:$C$40*($B$4:$B$40=$B4))</f>
        <v>34063.159999999996</v>
      </c>
      <c r="D1" s="67">
        <f ca="1">SUMPRODUCT(SUBTOTAL(3,OFFSET($C$5,ROW(INDIRECT("1:"&amp;ROWS($C$5:$C$40)))-1,))*$C$5:$C$40*($B$5:$B$40=$B5))</f>
        <v>23911659.550000001</v>
      </c>
      <c r="E1" s="37">
        <f ca="1">SUMPRODUCT(SUBTOTAL(3,OFFSET($C$4,ROW(INDIRECT("1:"&amp;ROWS($E$4:$E$40)))-1,))*$E$4:$E$40*($B$4:$B$40=$B4))</f>
        <v>0</v>
      </c>
      <c r="F1" s="36"/>
      <c r="G1" s="36"/>
      <c r="H1" s="37">
        <f ca="1">SUMPRODUCT(SUBTOTAL(3,OFFSET($H$4,ROW(INDIRECT("1:"&amp;ROWS($H$4:$H$40)))-1,))*$H$4:$H$40*($B$4:$B$40=$B4))</f>
        <v>6668</v>
      </c>
      <c r="I1" s="38">
        <f ca="1">SUMPRODUCT(SUBTOTAL(3,OFFSET($H$5,ROW(INDIRECT("1:"&amp;ROWS($H$5:$H$40)))-1,))*$H$5:$H$40*($B$5:$B$40=$B5))</f>
        <v>4551746.91</v>
      </c>
      <c r="J1" s="36"/>
      <c r="K1" s="36"/>
      <c r="L1" s="36"/>
      <c r="N1" s="36"/>
      <c r="O1" s="37">
        <f ca="1">SUMPRODUCT(SUBTOTAL(3,OFFSET($O$4,ROW(INDIRECT("1:"&amp;ROWS($O$4:$O$40)))-1,))*$O$4:$O$40*($B$4:$B$40=$B4))</f>
        <v>18678</v>
      </c>
      <c r="P1" s="38">
        <f ca="1">SUMPRODUCT(SUBTOTAL(3,OFFSET($O$4,ROW(INDIRECT("1:"&amp;ROWS($O$4:$O$40)))-1,))*$O$4:$O$40*($B$4:$B$40=$B5))</f>
        <v>14265079.070200002</v>
      </c>
      <c r="R1" s="11"/>
    </row>
    <row r="2" spans="1:20" ht="15" customHeight="1">
      <c r="A2" s="148" t="s">
        <v>104</v>
      </c>
      <c r="B2" s="148"/>
      <c r="C2" s="149" t="s">
        <v>105</v>
      </c>
      <c r="D2" s="149"/>
      <c r="E2" s="149"/>
      <c r="F2" s="149"/>
      <c r="H2" s="150" t="s">
        <v>106</v>
      </c>
      <c r="I2" s="150"/>
      <c r="K2" s="151" t="s">
        <v>107</v>
      </c>
      <c r="M2" s="147" t="s">
        <v>108</v>
      </c>
      <c r="O2" s="151" t="s">
        <v>109</v>
      </c>
      <c r="P2" s="93"/>
      <c r="Q2" s="147" t="s">
        <v>110</v>
      </c>
    </row>
    <row r="3" spans="1:20">
      <c r="A3" s="148"/>
      <c r="B3" s="148"/>
      <c r="C3" s="26" t="s">
        <v>111</v>
      </c>
      <c r="D3" s="26" t="s">
        <v>112</v>
      </c>
      <c r="E3" s="26" t="s">
        <v>113</v>
      </c>
      <c r="F3" s="26" t="s">
        <v>114</v>
      </c>
      <c r="H3" s="26" t="s">
        <v>115</v>
      </c>
      <c r="I3" s="26" t="s">
        <v>116</v>
      </c>
      <c r="K3" s="152"/>
      <c r="M3" s="148"/>
      <c r="O3" s="152"/>
      <c r="P3" s="94"/>
      <c r="Q3" s="147"/>
    </row>
    <row r="4" spans="1:20">
      <c r="A4" s="65">
        <v>44317</v>
      </c>
      <c r="B4" s="27" t="s">
        <v>87</v>
      </c>
      <c r="C4" s="30">
        <v>2552.56</v>
      </c>
      <c r="D4" s="30">
        <v>2552.56</v>
      </c>
      <c r="E4" s="27"/>
      <c r="F4" s="29"/>
      <c r="G4" t="b">
        <f t="shared" ref="G4:G5" si="0">D4+E4=C4</f>
        <v>1</v>
      </c>
      <c r="H4" s="28">
        <v>290</v>
      </c>
      <c r="I4" s="28"/>
      <c r="K4" s="30">
        <v>2552.56</v>
      </c>
      <c r="L4" t="b">
        <f t="shared" ref="L4:L9" si="1">K4=D4-F4</f>
        <v>1</v>
      </c>
      <c r="M4" s="28">
        <f t="shared" ref="M4:M9" si="2">C4-F4-H4-I4</f>
        <v>2262.56</v>
      </c>
      <c r="N4" t="b">
        <f>M4='База ВМ'!L12+'База ВМ'!L14</f>
        <v>1</v>
      </c>
      <c r="O4" s="30">
        <v>1870</v>
      </c>
      <c r="P4" s="30"/>
      <c r="Q4" s="28">
        <f>O4-H4+E4-I4</f>
        <v>1580</v>
      </c>
      <c r="R4" t="b">
        <f>Q4='База ВМ'!L13+'База ВМ'!L15</f>
        <v>1</v>
      </c>
      <c r="S4" s="11"/>
      <c r="T4" s="40">
        <f t="shared" ref="T4:T5" si="3">K4-D4+F4</f>
        <v>0</v>
      </c>
    </row>
    <row r="5" spans="1:20">
      <c r="A5" s="65">
        <v>44317</v>
      </c>
      <c r="B5" s="27" t="s">
        <v>88</v>
      </c>
      <c r="C5" s="33">
        <v>1833937.59</v>
      </c>
      <c r="D5" s="33">
        <v>1833937.59</v>
      </c>
      <c r="E5" s="31"/>
      <c r="F5" s="31"/>
      <c r="G5" t="b">
        <f t="shared" si="0"/>
        <v>1</v>
      </c>
      <c r="H5" s="31">
        <v>195801.88</v>
      </c>
      <c r="I5" s="31"/>
      <c r="K5" s="69">
        <v>1833937.59</v>
      </c>
      <c r="L5" t="b">
        <f t="shared" si="1"/>
        <v>1</v>
      </c>
      <c r="M5" s="32">
        <f t="shared" si="2"/>
        <v>1638135.71</v>
      </c>
      <c r="N5" t="b">
        <f>M5='База ВМ'!M12+'База ВМ'!M14</f>
        <v>1</v>
      </c>
      <c r="O5" s="69">
        <v>1339760.6780000001</v>
      </c>
      <c r="P5" s="69"/>
      <c r="Q5" s="32">
        <f>O5-H5+E5-I5</f>
        <v>1143958.798</v>
      </c>
      <c r="R5" t="b">
        <f>Q5='База ВМ'!M13+'База ВМ'!M15</f>
        <v>1</v>
      </c>
      <c r="S5" s="11"/>
      <c r="T5" s="40">
        <f t="shared" si="3"/>
        <v>0</v>
      </c>
    </row>
    <row r="6" spans="1:20" s="70" customFormat="1">
      <c r="A6" s="65">
        <v>44348</v>
      </c>
      <c r="B6" s="27" t="s">
        <v>87</v>
      </c>
      <c r="C6" s="30">
        <v>2856.16</v>
      </c>
      <c r="D6" s="30">
        <v>2856.16</v>
      </c>
      <c r="E6" s="27"/>
      <c r="F6" s="29"/>
      <c r="G6" s="70" t="b">
        <f t="shared" ref="G6:G7" si="4">D6+E6=C6</f>
        <v>1</v>
      </c>
      <c r="H6" s="28">
        <v>1808</v>
      </c>
      <c r="I6" s="28"/>
      <c r="K6" s="30">
        <v>2856.16</v>
      </c>
      <c r="L6" s="70" t="b">
        <f t="shared" si="1"/>
        <v>1</v>
      </c>
      <c r="M6" s="28">
        <f t="shared" si="2"/>
        <v>1048.1599999999999</v>
      </c>
      <c r="N6" s="70" t="b">
        <f>M6='База ВМ'!L44+'База ВМ'!L46</f>
        <v>1</v>
      </c>
      <c r="O6" s="30">
        <v>2866</v>
      </c>
      <c r="P6" s="30">
        <v>0</v>
      </c>
      <c r="Q6" s="28">
        <f>O6-H6+P6-I6</f>
        <v>1058</v>
      </c>
      <c r="R6" s="70" t="b">
        <f>Q6='База ВМ'!L45+'База ВМ'!L47</f>
        <v>1</v>
      </c>
      <c r="S6" s="11"/>
      <c r="T6" s="40">
        <f t="shared" ref="T6:T7" si="5">K6-D6+F6</f>
        <v>0</v>
      </c>
    </row>
    <row r="7" spans="1:20" s="70" customFormat="1">
      <c r="A7" s="65">
        <v>44348</v>
      </c>
      <c r="B7" s="27" t="s">
        <v>88</v>
      </c>
      <c r="C7" s="33">
        <v>1924935.44</v>
      </c>
      <c r="D7" s="33">
        <v>1924935.44</v>
      </c>
      <c r="E7" s="31"/>
      <c r="F7" s="31"/>
      <c r="G7" s="70" t="b">
        <f t="shared" si="4"/>
        <v>1</v>
      </c>
      <c r="H7" s="31">
        <v>1185222.01</v>
      </c>
      <c r="I7" s="31"/>
      <c r="K7" s="69">
        <v>1924935.44</v>
      </c>
      <c r="L7" s="70" t="b">
        <f t="shared" si="1"/>
        <v>1</v>
      </c>
      <c r="M7" s="32">
        <f t="shared" si="2"/>
        <v>739713.42999999993</v>
      </c>
      <c r="N7" s="70" t="b">
        <f>M7='База ВМ'!M44+'База ВМ'!M46</f>
        <v>1</v>
      </c>
      <c r="O7" s="69">
        <v>1928897.8422000001</v>
      </c>
      <c r="P7" s="69">
        <v>0</v>
      </c>
      <c r="Q7" s="96">
        <f>O7-H7+P7-I7</f>
        <v>743675.83220000006</v>
      </c>
      <c r="R7" s="70" t="b">
        <f>Q7='База ВМ'!M45+'База ВМ'!M47</f>
        <v>1</v>
      </c>
      <c r="S7" s="11"/>
      <c r="T7" s="40">
        <f t="shared" si="5"/>
        <v>0</v>
      </c>
    </row>
    <row r="8" spans="1:20" s="70" customFormat="1">
      <c r="A8" s="65">
        <v>44378</v>
      </c>
      <c r="B8" s="27" t="s">
        <v>87</v>
      </c>
      <c r="C8" s="30">
        <v>4792.58</v>
      </c>
      <c r="D8" s="30">
        <v>4792.58</v>
      </c>
      <c r="E8" s="27"/>
      <c r="F8" s="29"/>
      <c r="G8" s="70" t="b">
        <f t="shared" ref="G8:G9" si="6">D8+E8=C8</f>
        <v>1</v>
      </c>
      <c r="H8" s="28">
        <v>1667</v>
      </c>
      <c r="I8" s="28"/>
      <c r="K8" s="30">
        <v>4792.58</v>
      </c>
      <c r="L8" s="70" t="b">
        <f t="shared" si="1"/>
        <v>1</v>
      </c>
      <c r="M8" s="28">
        <f t="shared" si="2"/>
        <v>3125.58</v>
      </c>
      <c r="N8" s="70" t="b">
        <f>M8='База ВМ'!L85+'База ВМ'!L87</f>
        <v>1</v>
      </c>
      <c r="O8" s="30">
        <v>4705</v>
      </c>
      <c r="P8" s="30"/>
      <c r="Q8" s="28">
        <f>O8-H8+E8-I8</f>
        <v>3038</v>
      </c>
      <c r="R8" s="70" t="b">
        <f>Q8='База ВМ'!L86+'База ВМ'!L88</f>
        <v>1</v>
      </c>
      <c r="S8" s="11"/>
      <c r="T8" s="40">
        <f t="shared" ref="T8:T9" si="7">K8-D8+F8</f>
        <v>0</v>
      </c>
    </row>
    <row r="9" spans="1:20" s="70" customFormat="1">
      <c r="A9" s="65">
        <v>44378</v>
      </c>
      <c r="B9" s="27" t="s">
        <v>88</v>
      </c>
      <c r="C9" s="33">
        <v>3361353.3200000003</v>
      </c>
      <c r="D9" s="33">
        <v>3361353.3200000003</v>
      </c>
      <c r="E9" s="31"/>
      <c r="F9" s="31"/>
      <c r="G9" s="70" t="b">
        <f t="shared" si="6"/>
        <v>1</v>
      </c>
      <c r="H9" s="31">
        <v>1138581.0400000003</v>
      </c>
      <c r="I9" s="31"/>
      <c r="K9" s="69">
        <v>3361353.3200000003</v>
      </c>
      <c r="L9" s="70" t="b">
        <f t="shared" si="1"/>
        <v>1</v>
      </c>
      <c r="M9" s="32">
        <f t="shared" si="2"/>
        <v>2222772.2800000003</v>
      </c>
      <c r="N9" s="70" t="b">
        <f>M9='База ВМ'!M85+'База ВМ'!M87</f>
        <v>0</v>
      </c>
      <c r="O9" s="69">
        <v>3678631.1</v>
      </c>
      <c r="P9" s="69"/>
      <c r="Q9" s="32">
        <f>O9-H9+E9-I9</f>
        <v>2540050.0599999996</v>
      </c>
      <c r="R9" s="70" t="b">
        <f>Q9='База ВМ'!M86+'База ВМ'!M88</f>
        <v>0</v>
      </c>
      <c r="S9" s="11"/>
      <c r="T9" s="40">
        <f t="shared" si="7"/>
        <v>0</v>
      </c>
    </row>
    <row r="10" spans="1:20" s="70" customFormat="1">
      <c r="A10" s="65">
        <v>44409</v>
      </c>
      <c r="B10" s="27" t="s">
        <v>87</v>
      </c>
      <c r="C10" s="30">
        <v>9248.83</v>
      </c>
      <c r="D10" s="30">
        <v>9248.83</v>
      </c>
      <c r="E10" s="27"/>
      <c r="F10" s="29"/>
      <c r="G10" s="70" t="b">
        <f t="shared" ref="G10:G11" si="8">D10+E10=C10</f>
        <v>1</v>
      </c>
      <c r="H10" s="28">
        <v>2903</v>
      </c>
      <c r="I10" s="28"/>
      <c r="K10" s="30">
        <v>9248.83</v>
      </c>
      <c r="L10" s="70" t="b">
        <f t="shared" ref="L10:L11" si="9">K10=D10-F10</f>
        <v>1</v>
      </c>
      <c r="M10" s="28">
        <f t="shared" ref="M10:M11" si="10">C10-F10-H10-I10</f>
        <v>6345.83</v>
      </c>
      <c r="N10" s="70" t="b">
        <f>M10='База ВМ'!L113+'База ВМ'!L115</f>
        <v>1</v>
      </c>
      <c r="O10" s="30">
        <v>9237</v>
      </c>
      <c r="P10" s="30"/>
      <c r="Q10" s="28">
        <f>O10-H10+E10-I10</f>
        <v>6334</v>
      </c>
      <c r="R10" s="70" t="b">
        <f>Q10='База ВМ'!L114+'База ВМ'!L116</f>
        <v>1</v>
      </c>
      <c r="S10" s="11"/>
      <c r="T10" s="40">
        <f t="shared" ref="T10:T11" si="11">K10-D10+F10</f>
        <v>0</v>
      </c>
    </row>
    <row r="11" spans="1:20" s="70" customFormat="1">
      <c r="A11" s="65">
        <v>44409</v>
      </c>
      <c r="B11" s="27" t="s">
        <v>88</v>
      </c>
      <c r="C11" s="33">
        <v>6579010.6999999993</v>
      </c>
      <c r="D11" s="33">
        <v>6579010.6999999993</v>
      </c>
      <c r="E11" s="31"/>
      <c r="F11" s="31"/>
      <c r="G11" s="70" t="b">
        <f t="shared" si="8"/>
        <v>1</v>
      </c>
      <c r="H11" s="31">
        <v>2032141.98</v>
      </c>
      <c r="I11" s="31"/>
      <c r="K11" s="69">
        <v>6579010.6999999974</v>
      </c>
      <c r="L11" s="70" t="b">
        <f t="shared" si="9"/>
        <v>1</v>
      </c>
      <c r="M11" s="32">
        <f t="shared" si="10"/>
        <v>4546868.7199999988</v>
      </c>
      <c r="N11" s="70" t="b">
        <f>M11='База ВМ'!M113+'База ВМ'!M115</f>
        <v>1</v>
      </c>
      <c r="O11" s="69">
        <v>7317789.4500000011</v>
      </c>
      <c r="P11" s="69"/>
      <c r="Q11" s="32">
        <f>O11-H11+E11-I11</f>
        <v>5285647.4700000007</v>
      </c>
      <c r="R11" s="70" t="b">
        <f>Q11='База ВМ'!M114+'База ВМ'!M116</f>
        <v>1</v>
      </c>
      <c r="S11" s="11"/>
      <c r="T11" s="40">
        <f t="shared" si="11"/>
        <v>-1.862645149230957E-9</v>
      </c>
    </row>
    <row r="12" spans="1:20">
      <c r="B12" t="s">
        <v>87</v>
      </c>
      <c r="C12">
        <v>14613.029999999999</v>
      </c>
    </row>
    <row r="13" spans="1:20">
      <c r="B13" t="s">
        <v>88</v>
      </c>
      <c r="C13">
        <v>10212422.5</v>
      </c>
    </row>
  </sheetData>
  <autoFilter ref="A3:T5" xr:uid="{00000000-0009-0000-0000-000002000000}">
    <filterColumn colId="0" showButton="0"/>
  </autoFilter>
  <mergeCells count="7">
    <mergeCell ref="Q2:Q3"/>
    <mergeCell ref="A2:B3"/>
    <mergeCell ref="C2:F2"/>
    <mergeCell ref="H2:I2"/>
    <mergeCell ref="K2:K3"/>
    <mergeCell ref="M2:M3"/>
    <mergeCell ref="O2:O3"/>
  </mergeCells>
  <conditionalFormatting sqref="J12:J1048576 G12:G1048576 R2:R3 L2:L3 J2:J3 G2:G3 L12:L1048576">
    <cfRule type="containsText" dxfId="27" priority="215" operator="containsText" text="истина">
      <formula>NOT(ISERROR(SEARCH("истина",G2)))</formula>
    </cfRule>
    <cfRule type="containsText" dxfId="26" priority="216" operator="containsText" text="ложь">
      <formula>NOT(ISERROR(SEARCH("ложь",G2)))</formula>
    </cfRule>
  </conditionalFormatting>
  <conditionalFormatting sqref="N2:N3 N12:N1048576">
    <cfRule type="containsText" dxfId="25" priority="213" operator="containsText" text="истина">
      <formula>NOT(ISERROR(SEARCH("истина",N2)))</formula>
    </cfRule>
    <cfRule type="containsText" dxfId="24" priority="214" operator="containsText" text="ложь">
      <formula>NOT(ISERROR(SEARCH("ложь",N2)))</formula>
    </cfRule>
  </conditionalFormatting>
  <conditionalFormatting sqref="G4:G5 J4:J5 L4:L5">
    <cfRule type="containsText" dxfId="23" priority="175" operator="containsText" text="истина">
      <formula>NOT(ISERROR(SEARCH("истина",G4)))</formula>
    </cfRule>
    <cfRule type="containsText" dxfId="22" priority="176" operator="containsText" text="ложь">
      <formula>NOT(ISERROR(SEARCH("ложь",G4)))</formula>
    </cfRule>
  </conditionalFormatting>
  <conditionalFormatting sqref="N4:N5">
    <cfRule type="containsText" dxfId="21" priority="173" operator="containsText" text="истина">
      <formula>NOT(ISERROR(SEARCH("истина",N4)))</formula>
    </cfRule>
    <cfRule type="containsText" dxfId="20" priority="174" operator="containsText" text="ложь">
      <formula>NOT(ISERROR(SEARCH("ложь",N4)))</formula>
    </cfRule>
  </conditionalFormatting>
  <conditionalFormatting sqref="R4:R5">
    <cfRule type="containsText" dxfId="19" priority="133" operator="containsText" text="истина">
      <formula>NOT(ISERROR(SEARCH("истина",R4)))</formula>
    </cfRule>
    <cfRule type="containsText" dxfId="18" priority="134" operator="containsText" text="ложь">
      <formula>NOT(ISERROR(SEARCH("ложь",R4)))</formula>
    </cfRule>
  </conditionalFormatting>
  <conditionalFormatting sqref="G6:G7 J6:J7 L6:L7">
    <cfRule type="containsText" dxfId="17" priority="17" operator="containsText" text="истина">
      <formula>NOT(ISERROR(SEARCH("истина",G6)))</formula>
    </cfRule>
    <cfRule type="containsText" dxfId="16" priority="18" operator="containsText" text="ложь">
      <formula>NOT(ISERROR(SEARCH("ложь",G6)))</formula>
    </cfRule>
  </conditionalFormatting>
  <conditionalFormatting sqref="N6:N7">
    <cfRule type="containsText" dxfId="15" priority="15" operator="containsText" text="истина">
      <formula>NOT(ISERROR(SEARCH("истина",N6)))</formula>
    </cfRule>
    <cfRule type="containsText" dxfId="14" priority="16" operator="containsText" text="ложь">
      <formula>NOT(ISERROR(SEARCH("ложь",N6)))</formula>
    </cfRule>
  </conditionalFormatting>
  <conditionalFormatting sqref="R6:R7">
    <cfRule type="containsText" dxfId="13" priority="13" operator="containsText" text="истина">
      <formula>NOT(ISERROR(SEARCH("истина",R6)))</formula>
    </cfRule>
    <cfRule type="containsText" dxfId="12" priority="14" operator="containsText" text="ложь">
      <formula>NOT(ISERROR(SEARCH("ложь",R6)))</formula>
    </cfRule>
  </conditionalFormatting>
  <conditionalFormatting sqref="G8:G9 J8:J9 L8:L9">
    <cfRule type="containsText" dxfId="11" priority="11" operator="containsText" text="истина">
      <formula>NOT(ISERROR(SEARCH("истина",G8)))</formula>
    </cfRule>
    <cfRule type="containsText" dxfId="10" priority="12" operator="containsText" text="ложь">
      <formula>NOT(ISERROR(SEARCH("ложь",G8)))</formula>
    </cfRule>
  </conditionalFormatting>
  <conditionalFormatting sqref="N8:N9">
    <cfRule type="containsText" dxfId="9" priority="9" operator="containsText" text="истина">
      <formula>NOT(ISERROR(SEARCH("истина",N8)))</formula>
    </cfRule>
    <cfRule type="containsText" dxfId="8" priority="10" operator="containsText" text="ложь">
      <formula>NOT(ISERROR(SEARCH("ложь",N8)))</formula>
    </cfRule>
  </conditionalFormatting>
  <conditionalFormatting sqref="R8:R9">
    <cfRule type="containsText" dxfId="7" priority="7" operator="containsText" text="истина">
      <formula>NOT(ISERROR(SEARCH("истина",R8)))</formula>
    </cfRule>
    <cfRule type="containsText" dxfId="6" priority="8" operator="containsText" text="ложь">
      <formula>NOT(ISERROR(SEARCH("ложь",R8)))</formula>
    </cfRule>
  </conditionalFormatting>
  <conditionalFormatting sqref="G10:G11 J10:J11 L10:L11">
    <cfRule type="containsText" dxfId="5" priority="5" operator="containsText" text="истина">
      <formula>NOT(ISERROR(SEARCH("истина",G10)))</formula>
    </cfRule>
    <cfRule type="containsText" dxfId="4" priority="6" operator="containsText" text="ложь">
      <formula>NOT(ISERROR(SEARCH("ложь",G10)))</formula>
    </cfRule>
  </conditionalFormatting>
  <conditionalFormatting sqref="N10:N11">
    <cfRule type="containsText" dxfId="3" priority="3" operator="containsText" text="истина">
      <formula>NOT(ISERROR(SEARCH("истина",N10)))</formula>
    </cfRule>
    <cfRule type="containsText" dxfId="2" priority="4" operator="containsText" text="ложь">
      <formula>NOT(ISERROR(SEARCH("ложь",N10)))</formula>
    </cfRule>
  </conditionalFormatting>
  <conditionalFormatting sqref="R10:R11">
    <cfRule type="containsText" dxfId="1" priority="1" operator="containsText" text="истина">
      <formula>NOT(ISERROR(SEARCH("истина",R10)))</formula>
    </cfRule>
    <cfRule type="containsText" dxfId="0" priority="2" operator="containsText" text="ложь">
      <formula>NOT(ISERROR(SEARCH("ложь",R10)))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Лист4">
    <pageSetUpPr fitToPage="1"/>
  </sheetPr>
  <dimension ref="A1:H40"/>
  <sheetViews>
    <sheetView view="pageBreakPreview" zoomScale="60" zoomScaleNormal="70" workbookViewId="0">
      <selection activeCell="C15" sqref="A15:C18"/>
    </sheetView>
  </sheetViews>
  <sheetFormatPr defaultColWidth="9.140625" defaultRowHeight="16.5"/>
  <cols>
    <col min="1" max="1" width="17.7109375" style="8" customWidth="1"/>
    <col min="2" max="2" width="54.7109375" style="8" customWidth="1"/>
    <col min="3" max="3" width="23.7109375" style="8" customWidth="1"/>
    <col min="4" max="4" width="27.28515625" style="8" customWidth="1"/>
    <col min="5" max="6" width="17.7109375" style="8" customWidth="1"/>
    <col min="7" max="7" width="16.5703125" style="8" customWidth="1"/>
    <col min="8" max="8" width="16.140625" style="8" bestFit="1" customWidth="1"/>
    <col min="9" max="9" width="9.140625" style="8"/>
    <col min="10" max="10" width="14.42578125" style="8" bestFit="1" customWidth="1"/>
    <col min="11" max="16384" width="9.140625" style="8"/>
  </cols>
  <sheetData>
    <row r="1" spans="1:8" ht="50.1" customHeight="1">
      <c r="A1" s="153" t="s">
        <v>194</v>
      </c>
      <c r="B1" s="153"/>
      <c r="C1" s="153"/>
      <c r="D1" s="153"/>
      <c r="E1" s="153"/>
      <c r="F1" s="153"/>
      <c r="G1" s="153"/>
    </row>
    <row r="2" spans="1:8" ht="50.1" customHeight="1">
      <c r="A2" s="154" t="s">
        <v>175</v>
      </c>
      <c r="B2" s="154"/>
      <c r="C2" s="154"/>
      <c r="D2" s="154"/>
      <c r="E2" s="154"/>
      <c r="F2" s="154"/>
      <c r="G2" s="154"/>
    </row>
    <row r="3" spans="1:8" ht="49.5" customHeight="1">
      <c r="A3" s="34" t="s">
        <v>99</v>
      </c>
      <c r="B3" s="34" t="s">
        <v>174</v>
      </c>
      <c r="C3" s="34" t="s">
        <v>6</v>
      </c>
      <c r="D3" s="34" t="s">
        <v>77</v>
      </c>
      <c r="E3" s="34" t="s">
        <v>182</v>
      </c>
      <c r="F3" s="34" t="s">
        <v>183</v>
      </c>
      <c r="G3" s="34" t="s">
        <v>120</v>
      </c>
    </row>
    <row r="4" spans="1:8">
      <c r="A4"/>
      <c r="B4"/>
      <c r="C4" s="35"/>
      <c r="D4" s="35"/>
      <c r="E4" s="35"/>
      <c r="F4" s="35"/>
    </row>
    <row r="5" spans="1:8">
      <c r="A5" s="155" t="s">
        <v>9</v>
      </c>
      <c r="B5" s="156" t="s">
        <v>188</v>
      </c>
      <c r="C5" s="35"/>
      <c r="D5" s="35"/>
      <c r="E5" s="35"/>
      <c r="F5" s="35"/>
    </row>
    <row r="6" spans="1:8">
      <c r="A6" s="155" t="s">
        <v>86</v>
      </c>
      <c r="B6" s="157">
        <v>44621</v>
      </c>
      <c r="C6" s="20" t="s">
        <v>97</v>
      </c>
    </row>
    <row r="8" spans="1:8" ht="66">
      <c r="A8" s="162" t="s">
        <v>174</v>
      </c>
      <c r="B8" s="163" t="s">
        <v>125</v>
      </c>
      <c r="C8" s="158" t="s">
        <v>79</v>
      </c>
      <c r="D8" s="163" t="s">
        <v>184</v>
      </c>
      <c r="E8" s="163" t="s">
        <v>181</v>
      </c>
      <c r="F8" s="163" t="s">
        <v>118</v>
      </c>
      <c r="G8"/>
      <c r="H8"/>
    </row>
    <row r="9" spans="1:8">
      <c r="A9" s="156" t="s">
        <v>353</v>
      </c>
      <c r="B9" s="164">
        <v>141250.72</v>
      </c>
      <c r="C9" s="159">
        <v>101390106.70345899</v>
      </c>
      <c r="D9" s="160">
        <v>0.12904815323964702</v>
      </c>
      <c r="E9" s="160">
        <v>0.11314631112529187</v>
      </c>
      <c r="F9" s="160">
        <v>0.10842914649278108</v>
      </c>
      <c r="G9"/>
      <c r="H9"/>
    </row>
    <row r="10" spans="1:8">
      <c r="A10" s="161" t="s">
        <v>67</v>
      </c>
      <c r="B10" s="164">
        <v>141250.72</v>
      </c>
      <c r="C10" s="159">
        <v>101390106.70345899</v>
      </c>
      <c r="D10" s="160">
        <v>0.12904815323964702</v>
      </c>
      <c r="E10" s="160">
        <v>0.11314631112529187</v>
      </c>
      <c r="F10" s="160">
        <v>0.10842914649278108</v>
      </c>
      <c r="G10"/>
      <c r="H10"/>
    </row>
    <row r="11" spans="1:8">
      <c r="A11"/>
      <c r="B11"/>
      <c r="C11"/>
      <c r="D11"/>
      <c r="E11"/>
      <c r="F11"/>
      <c r="G11"/>
      <c r="H11"/>
    </row>
    <row r="12" spans="1:8">
      <c r="A12"/>
      <c r="B12"/>
      <c r="C12"/>
      <c r="D12"/>
      <c r="E12"/>
      <c r="F12"/>
      <c r="G12"/>
      <c r="H12"/>
    </row>
    <row r="13" spans="1:8">
      <c r="A13"/>
      <c r="B13"/>
      <c r="C13"/>
      <c r="D13"/>
      <c r="E13"/>
      <c r="F13"/>
      <c r="G13"/>
      <c r="H13"/>
    </row>
    <row r="14" spans="1:8">
      <c r="A14"/>
      <c r="B14"/>
      <c r="C14"/>
      <c r="D14"/>
      <c r="E14"/>
      <c r="F14"/>
      <c r="G14"/>
      <c r="H14"/>
    </row>
    <row r="15" spans="1:8">
      <c r="A15"/>
      <c r="B15"/>
      <c r="C15"/>
      <c r="D15"/>
      <c r="E15"/>
      <c r="F15"/>
      <c r="G15"/>
      <c r="H15"/>
    </row>
    <row r="16" spans="1:8">
      <c r="A16"/>
      <c r="B16"/>
      <c r="C16"/>
      <c r="D16"/>
      <c r="E16"/>
      <c r="F16"/>
      <c r="G16"/>
      <c r="H16"/>
    </row>
    <row r="17" spans="1:8">
      <c r="A17"/>
      <c r="B17"/>
      <c r="C17"/>
      <c r="D17"/>
      <c r="E17"/>
      <c r="F17"/>
      <c r="G17"/>
      <c r="H17"/>
    </row>
    <row r="18" spans="1:8">
      <c r="A18"/>
      <c r="B18"/>
      <c r="C18"/>
      <c r="D18"/>
      <c r="E18"/>
      <c r="F18"/>
      <c r="G18"/>
      <c r="H18"/>
    </row>
    <row r="19" spans="1:8" s="56" customFormat="1">
      <c r="A19"/>
      <c r="B19"/>
      <c r="C19"/>
      <c r="D19"/>
      <c r="E19"/>
      <c r="F19"/>
      <c r="G19"/>
      <c r="H19" s="44"/>
    </row>
    <row r="20" spans="1:8">
      <c r="A20"/>
      <c r="B20"/>
      <c r="C20"/>
      <c r="D20"/>
      <c r="E20"/>
      <c r="F20"/>
      <c r="G20"/>
      <c r="H20"/>
    </row>
    <row r="21" spans="1:8">
      <c r="A21"/>
      <c r="B21"/>
      <c r="C21"/>
      <c r="D21"/>
      <c r="E21"/>
      <c r="F21"/>
      <c r="G21"/>
      <c r="H21"/>
    </row>
    <row r="22" spans="1:8">
      <c r="A22"/>
      <c r="B22"/>
      <c r="C22"/>
      <c r="D22"/>
      <c r="E22"/>
      <c r="F22"/>
      <c r="G22"/>
      <c r="H22"/>
    </row>
    <row r="23" spans="1:8">
      <c r="A23"/>
      <c r="B23"/>
      <c r="C23"/>
      <c r="D23"/>
      <c r="E23"/>
      <c r="F23"/>
      <c r="G23"/>
      <c r="H23"/>
    </row>
    <row r="24" spans="1:8" s="56" customFormat="1">
      <c r="A24"/>
      <c r="B24"/>
      <c r="C24"/>
      <c r="D24"/>
      <c r="E24"/>
      <c r="F24"/>
      <c r="G24"/>
      <c r="H24" s="44"/>
    </row>
    <row r="25" spans="1:8">
      <c r="A25"/>
      <c r="B25"/>
      <c r="C25"/>
      <c r="D25"/>
      <c r="E25"/>
      <c r="F25"/>
      <c r="G25"/>
      <c r="H25"/>
    </row>
    <row r="26" spans="1:8">
      <c r="A26"/>
      <c r="B26"/>
      <c r="C26"/>
      <c r="D26"/>
      <c r="E26"/>
      <c r="F26"/>
      <c r="G26"/>
      <c r="H26"/>
    </row>
    <row r="27" spans="1:8">
      <c r="A27"/>
      <c r="B27"/>
      <c r="C27"/>
      <c r="D27"/>
      <c r="E27"/>
      <c r="F27"/>
      <c r="G27"/>
      <c r="H27"/>
    </row>
    <row r="28" spans="1:8">
      <c r="A28"/>
      <c r="B28"/>
      <c r="C28"/>
      <c r="D28"/>
      <c r="E28"/>
      <c r="F28"/>
      <c r="G28"/>
      <c r="H28"/>
    </row>
    <row r="29" spans="1:8">
      <c r="A29"/>
      <c r="B29"/>
      <c r="C29"/>
      <c r="D29"/>
      <c r="E29"/>
      <c r="F29"/>
      <c r="G29"/>
      <c r="H29"/>
    </row>
    <row r="30" spans="1:8">
      <c r="A30"/>
      <c r="B30"/>
      <c r="C30"/>
      <c r="D30"/>
      <c r="E30"/>
      <c r="F30"/>
      <c r="G30"/>
      <c r="H30"/>
    </row>
    <row r="31" spans="1:8">
      <c r="A31"/>
      <c r="B31"/>
      <c r="C31"/>
      <c r="D31"/>
      <c r="E31"/>
      <c r="F31"/>
      <c r="G31"/>
      <c r="H31"/>
    </row>
    <row r="32" spans="1:8">
      <c r="A32"/>
      <c r="B32"/>
      <c r="C32"/>
      <c r="D32"/>
      <c r="E32"/>
      <c r="F32"/>
      <c r="G32"/>
      <c r="H32"/>
    </row>
    <row r="33" spans="1:8">
      <c r="A33"/>
      <c r="B33"/>
      <c r="C33"/>
      <c r="D33"/>
      <c r="E33"/>
      <c r="F33"/>
      <c r="G33"/>
      <c r="H33"/>
    </row>
    <row r="34" spans="1:8">
      <c r="A34"/>
      <c r="B34"/>
      <c r="C34"/>
      <c r="D34"/>
      <c r="E34"/>
      <c r="F34"/>
      <c r="G34"/>
      <c r="H34"/>
    </row>
    <row r="35" spans="1:8">
      <c r="A35"/>
      <c r="B35"/>
      <c r="C35"/>
      <c r="D35"/>
      <c r="E35"/>
      <c r="F35"/>
      <c r="G35"/>
      <c r="H35"/>
    </row>
    <row r="36" spans="1:8">
      <c r="A36"/>
      <c r="B36"/>
      <c r="C36"/>
      <c r="D36"/>
      <c r="E36"/>
      <c r="F36"/>
      <c r="G36"/>
      <c r="H36"/>
    </row>
    <row r="37" spans="1:8">
      <c r="A37"/>
      <c r="B37"/>
      <c r="C37"/>
      <c r="D37"/>
      <c r="E37"/>
      <c r="F37"/>
      <c r="G37"/>
      <c r="H37"/>
    </row>
    <row r="38" spans="1:8">
      <c r="A38"/>
      <c r="B38"/>
      <c r="C38"/>
      <c r="D38"/>
      <c r="E38"/>
      <c r="F38"/>
      <c r="G38"/>
    </row>
    <row r="39" spans="1:8">
      <c r="A39"/>
      <c r="B39"/>
      <c r="C39"/>
      <c r="D39"/>
      <c r="E39"/>
      <c r="F39"/>
      <c r="G39"/>
    </row>
    <row r="40" spans="1:8">
      <c r="A40"/>
      <c r="B40"/>
      <c r="C40"/>
      <c r="D40"/>
      <c r="E40"/>
      <c r="F40"/>
      <c r="G40"/>
    </row>
  </sheetData>
  <mergeCells count="2">
    <mergeCell ref="A1:G1"/>
    <mergeCell ref="A2:G2"/>
  </mergeCells>
  <pageMargins left="0.59055118110236227" right="0.23622047244094491" top="0.78740157480314965" bottom="0.39370078740157483" header="0.31496062992125984" footer="0.31496062992125984"/>
  <pageSetup paperSize="9" scale="54" fitToHeight="0" orientation="portrait" r:id="rId2"/>
  <headerFooter>
    <oddHeader>&amp;L&amp;"Franklin Gothic Book,обычный"&amp;14&amp;K002060Отдел мониторинга
Управление контроля проектами&amp;R&amp;G</oddHeader>
  </headerFooter>
  <drawing r:id="rId3"/>
  <legacyDrawingHF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Лист5">
    <pageSetUpPr fitToPage="1"/>
  </sheetPr>
  <dimension ref="A1:H40"/>
  <sheetViews>
    <sheetView view="pageBreakPreview" zoomScaleNormal="70" zoomScaleSheetLayoutView="100" workbookViewId="0">
      <selection activeCell="A10" sqref="A10:A12"/>
      <pivotSelection pane="bottomRight" showHeader="1" axis="axisRow" activeRow="8" previousRow="8" click="1" r:id="rId1">
        <pivotArea dataOnly="0" labelOnly="1" outline="0" fieldPosition="0">
          <references count="1">
            <reference field="4" count="0"/>
          </references>
        </pivotArea>
      </pivotSelection>
    </sheetView>
  </sheetViews>
  <sheetFormatPr defaultColWidth="9.140625" defaultRowHeight="16.5"/>
  <cols>
    <col min="1" max="1" width="19.28515625" style="8" customWidth="1"/>
    <col min="2" max="2" width="45.5703125" style="8" customWidth="1"/>
    <col min="3" max="3" width="24.28515625" style="8" customWidth="1"/>
    <col min="4" max="4" width="23" style="8" customWidth="1"/>
    <col min="5" max="5" width="20.7109375" style="60" customWidth="1"/>
    <col min="6" max="6" width="17.7109375" style="8" customWidth="1"/>
    <col min="7" max="7" width="16.5703125" style="8" customWidth="1"/>
    <col min="8" max="8" width="16.140625" style="8" bestFit="1" customWidth="1"/>
    <col min="9" max="9" width="9.140625" style="8"/>
    <col min="10" max="10" width="14.42578125" style="8" bestFit="1" customWidth="1"/>
    <col min="11" max="16384" width="9.140625" style="8"/>
  </cols>
  <sheetData>
    <row r="1" spans="1:8" ht="50.1" customHeight="1">
      <c r="A1" s="153" t="s">
        <v>193</v>
      </c>
      <c r="B1" s="153"/>
      <c r="C1" s="153"/>
      <c r="D1" s="153"/>
      <c r="E1" s="153"/>
      <c r="F1" s="153"/>
      <c r="G1" s="153"/>
      <c r="H1" s="99"/>
    </row>
    <row r="2" spans="1:8" ht="50.1" customHeight="1">
      <c r="A2" s="154" t="s">
        <v>311</v>
      </c>
      <c r="B2" s="154"/>
      <c r="C2" s="154"/>
      <c r="D2" s="154"/>
      <c r="E2" s="154"/>
      <c r="F2" s="154"/>
      <c r="G2" s="154"/>
      <c r="H2" s="100"/>
    </row>
    <row r="3" spans="1:8" ht="49.5">
      <c r="A3" s="34" t="s">
        <v>68</v>
      </c>
      <c r="B3" s="34" t="s">
        <v>78</v>
      </c>
      <c r="C3" s="34" t="s">
        <v>6</v>
      </c>
      <c r="D3" s="34" t="s">
        <v>77</v>
      </c>
      <c r="E3" s="58" t="s">
        <v>182</v>
      </c>
      <c r="F3" s="58" t="s">
        <v>183</v>
      </c>
      <c r="G3" s="34" t="s">
        <v>120</v>
      </c>
    </row>
    <row r="4" spans="1:8" s="123" customFormat="1">
      <c r="A4"/>
      <c r="B4"/>
      <c r="C4" s="35"/>
      <c r="D4" s="35"/>
      <c r="E4" s="59"/>
      <c r="F4" s="59"/>
      <c r="G4" s="35"/>
    </row>
    <row r="5" spans="1:8">
      <c r="A5" s="155" t="s">
        <v>9</v>
      </c>
      <c r="B5" s="156" t="s">
        <v>188</v>
      </c>
      <c r="C5" s="35"/>
      <c r="D5" s="35"/>
      <c r="E5" s="59"/>
      <c r="F5" s="35"/>
    </row>
    <row r="6" spans="1:8">
      <c r="A6" s="155" t="s">
        <v>86</v>
      </c>
      <c r="B6" s="156" t="s">
        <v>185</v>
      </c>
      <c r="C6" s="35"/>
      <c r="D6" s="35"/>
      <c r="E6" s="59"/>
      <c r="F6" s="35"/>
    </row>
    <row r="7" spans="1:8">
      <c r="A7" s="155" t="s">
        <v>102</v>
      </c>
      <c r="B7" s="156" t="s">
        <v>119</v>
      </c>
      <c r="C7" s="20" t="s">
        <v>97</v>
      </c>
    </row>
    <row r="9" spans="1:8" ht="66">
      <c r="A9" s="155" t="s">
        <v>68</v>
      </c>
      <c r="B9" s="155" t="s">
        <v>78</v>
      </c>
      <c r="C9" s="156" t="s">
        <v>125</v>
      </c>
      <c r="D9" s="158" t="s">
        <v>79</v>
      </c>
      <c r="E9" s="163" t="s">
        <v>184</v>
      </c>
      <c r="F9" s="163" t="s">
        <v>181</v>
      </c>
      <c r="G9" s="163" t="s">
        <v>118</v>
      </c>
      <c r="H9"/>
    </row>
    <row r="10" spans="1:8" s="92" customFormat="1">
      <c r="A10" s="166" t="s">
        <v>26</v>
      </c>
      <c r="B10" s="173" t="s">
        <v>58</v>
      </c>
      <c r="C10" s="167">
        <v>80</v>
      </c>
      <c r="D10" s="168">
        <v>64807.200000000004</v>
      </c>
      <c r="E10" s="169">
        <v>1.6627313280156135E-4</v>
      </c>
      <c r="F10" s="169">
        <v>1.139525252413746E-4</v>
      </c>
      <c r="G10" s="169">
        <v>1.0920174886600809E-4</v>
      </c>
      <c r="H10" s="25"/>
    </row>
    <row r="11" spans="1:8" s="92" customFormat="1">
      <c r="A11" s="166" t="s">
        <v>38</v>
      </c>
      <c r="B11" s="163" t="s">
        <v>59</v>
      </c>
      <c r="C11" s="170">
        <v>210</v>
      </c>
      <c r="D11" s="171">
        <v>170118.9</v>
      </c>
      <c r="E11" s="172">
        <v>4.3646697360409854E-4</v>
      </c>
      <c r="F11" s="172">
        <v>2.9912537875860832E-4</v>
      </c>
      <c r="G11" s="172">
        <v>2.8665459077327124E-4</v>
      </c>
      <c r="H11" s="25"/>
    </row>
    <row r="12" spans="1:8" s="92" customFormat="1">
      <c r="A12" s="166" t="s">
        <v>17</v>
      </c>
      <c r="B12" s="173" t="s">
        <v>60</v>
      </c>
      <c r="C12" s="167">
        <v>2473</v>
      </c>
      <c r="D12" s="168">
        <v>1896938.23</v>
      </c>
      <c r="E12" s="169">
        <v>5.1399182177282654E-3</v>
      </c>
      <c r="F12" s="169">
        <v>3.5225574365239922E-3</v>
      </c>
      <c r="G12" s="169">
        <v>3.3756990618204748E-3</v>
      </c>
      <c r="H12" s="25"/>
    </row>
    <row r="13" spans="1:8" s="57" customFormat="1">
      <c r="A13" s="165" t="s">
        <v>67</v>
      </c>
      <c r="B13" s="165"/>
      <c r="C13" s="170">
        <v>2763</v>
      </c>
      <c r="D13" s="171">
        <v>2131864.33</v>
      </c>
      <c r="E13" s="172">
        <v>5.7426583241339257E-3</v>
      </c>
      <c r="F13" s="172">
        <v>3.9356353405239752E-3</v>
      </c>
      <c r="G13" s="172">
        <v>3.7715554014597541E-3</v>
      </c>
      <c r="H13" s="25"/>
    </row>
    <row r="14" spans="1:8" s="92" customFormat="1">
      <c r="A14"/>
      <c r="B14"/>
      <c r="C14"/>
      <c r="D14"/>
      <c r="E14"/>
      <c r="F14"/>
      <c r="G14"/>
      <c r="H14" s="25"/>
    </row>
    <row r="15" spans="1:8" s="92" customFormat="1">
      <c r="A15"/>
      <c r="B15"/>
      <c r="C15"/>
      <c r="D15"/>
      <c r="E15"/>
      <c r="F15"/>
      <c r="G15"/>
      <c r="H15" s="25"/>
    </row>
    <row r="16" spans="1:8" s="92" customFormat="1">
      <c r="A16"/>
      <c r="B16"/>
      <c r="C16"/>
      <c r="D16"/>
      <c r="E16"/>
      <c r="F16"/>
      <c r="G16"/>
      <c r="H16" s="25"/>
    </row>
    <row r="17" spans="1:8" s="92" customFormat="1">
      <c r="A17"/>
      <c r="B17"/>
      <c r="C17"/>
      <c r="D17"/>
      <c r="E17"/>
      <c r="F17"/>
      <c r="G17"/>
      <c r="H17" s="25"/>
    </row>
    <row r="18" spans="1:8">
      <c r="A18"/>
      <c r="B18"/>
      <c r="C18"/>
      <c r="D18"/>
      <c r="E18"/>
      <c r="F18"/>
      <c r="G18"/>
      <c r="H18" s="49"/>
    </row>
    <row r="19" spans="1:8">
      <c r="A19"/>
      <c r="B19"/>
      <c r="C19"/>
      <c r="D19"/>
      <c r="E19"/>
      <c r="F19"/>
      <c r="G19"/>
      <c r="H19" s="48"/>
    </row>
    <row r="20" spans="1:8">
      <c r="A20"/>
      <c r="B20"/>
      <c r="C20"/>
      <c r="D20"/>
      <c r="E20"/>
      <c r="F20"/>
      <c r="G20"/>
    </row>
    <row r="21" spans="1:8">
      <c r="A21"/>
      <c r="B21"/>
      <c r="C21"/>
      <c r="D21"/>
      <c r="E21"/>
      <c r="F21"/>
      <c r="G21"/>
    </row>
    <row r="22" spans="1:8">
      <c r="A22"/>
      <c r="B22"/>
      <c r="C22"/>
      <c r="D22"/>
      <c r="E22"/>
      <c r="F22"/>
      <c r="G22"/>
    </row>
    <row r="23" spans="1:8">
      <c r="A23"/>
      <c r="B23"/>
      <c r="C23"/>
      <c r="D23"/>
      <c r="E23"/>
      <c r="F23"/>
      <c r="G23"/>
    </row>
    <row r="24" spans="1:8">
      <c r="A24"/>
      <c r="B24"/>
      <c r="C24"/>
      <c r="D24"/>
      <c r="E24"/>
      <c r="F24"/>
      <c r="G24"/>
    </row>
    <row r="25" spans="1:8">
      <c r="A25"/>
      <c r="B25"/>
      <c r="C25"/>
      <c r="D25"/>
      <c r="E25"/>
      <c r="F25"/>
      <c r="G25"/>
    </row>
    <row r="26" spans="1:8">
      <c r="A26"/>
      <c r="B26"/>
      <c r="C26"/>
      <c r="D26"/>
      <c r="E26"/>
      <c r="F26"/>
      <c r="G26"/>
    </row>
    <row r="27" spans="1:8">
      <c r="A27"/>
      <c r="B27"/>
      <c r="C27"/>
      <c r="D27"/>
      <c r="E27"/>
      <c r="F27"/>
      <c r="G27"/>
    </row>
    <row r="28" spans="1:8">
      <c r="A28"/>
      <c r="B28"/>
      <c r="C28"/>
      <c r="D28"/>
      <c r="E28"/>
      <c r="F28"/>
      <c r="G28"/>
    </row>
    <row r="29" spans="1:8">
      <c r="A29"/>
      <c r="B29"/>
      <c r="C29"/>
      <c r="D29"/>
      <c r="E29"/>
      <c r="F29"/>
      <c r="G29"/>
    </row>
    <row r="30" spans="1:8">
      <c r="A30"/>
      <c r="B30"/>
      <c r="C30"/>
      <c r="D30"/>
      <c r="E30"/>
      <c r="F30"/>
      <c r="G30"/>
    </row>
    <row r="31" spans="1:8">
      <c r="A31"/>
      <c r="B31"/>
      <c r="C31"/>
      <c r="D31"/>
      <c r="E31"/>
      <c r="F31"/>
      <c r="G31"/>
    </row>
    <row r="32" spans="1:8">
      <c r="A32"/>
      <c r="B32"/>
      <c r="C32"/>
      <c r="D32"/>
      <c r="E32" s="61"/>
      <c r="F32"/>
      <c r="G32"/>
    </row>
    <row r="33" spans="1:7">
      <c r="A33"/>
      <c r="B33"/>
      <c r="C33"/>
      <c r="D33"/>
      <c r="E33" s="61"/>
      <c r="F33"/>
      <c r="G33"/>
    </row>
    <row r="34" spans="1:7">
      <c r="A34"/>
      <c r="B34"/>
      <c r="C34"/>
      <c r="D34"/>
      <c r="E34" s="61"/>
      <c r="F34"/>
      <c r="G34"/>
    </row>
    <row r="35" spans="1:7">
      <c r="A35"/>
      <c r="B35"/>
      <c r="C35"/>
      <c r="D35"/>
      <c r="E35" s="61"/>
      <c r="F35"/>
      <c r="G35"/>
    </row>
    <row r="36" spans="1:7">
      <c r="A36"/>
      <c r="B36"/>
      <c r="C36"/>
      <c r="D36"/>
      <c r="E36" s="61"/>
      <c r="F36"/>
      <c r="G36"/>
    </row>
    <row r="37" spans="1:7">
      <c r="A37"/>
      <c r="B37"/>
      <c r="C37"/>
      <c r="D37"/>
      <c r="E37" s="61"/>
      <c r="F37"/>
      <c r="G37"/>
    </row>
    <row r="38" spans="1:7">
      <c r="A38"/>
      <c r="B38"/>
      <c r="C38"/>
      <c r="D38"/>
      <c r="E38" s="61"/>
      <c r="F38"/>
      <c r="G38"/>
    </row>
    <row r="39" spans="1:7">
      <c r="A39"/>
      <c r="B39"/>
      <c r="C39"/>
      <c r="D39"/>
      <c r="E39" s="61"/>
      <c r="F39"/>
      <c r="G39"/>
    </row>
    <row r="40" spans="1:7">
      <c r="A40"/>
      <c r="B40"/>
      <c r="C40"/>
      <c r="D40"/>
      <c r="E40" s="61"/>
      <c r="F40"/>
      <c r="G40"/>
    </row>
  </sheetData>
  <mergeCells count="2">
    <mergeCell ref="A1:G1"/>
    <mergeCell ref="A2:G2"/>
  </mergeCells>
  <pageMargins left="0.59055118110236227" right="0.23622047244094491" top="1.53" bottom="0.39370078740157483" header="0.91" footer="0.31496062992125984"/>
  <pageSetup paperSize="9" scale="75" fitToHeight="0" orientation="landscape" r:id="rId2"/>
  <headerFooter>
    <oddHeader>&amp;L&amp;"Franklin Gothic Book,обычный"&amp;14&amp;K002060Отдел учета строительных работ
Управление мониторинга и оценки работ&amp;R&amp;G</oddHeader>
  </headerFooter>
  <drawing r:id="rId3"/>
  <legacyDrawingHF r:id="rId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Лист6"/>
  <dimension ref="A1:AL48"/>
  <sheetViews>
    <sheetView zoomScale="85" zoomScaleNormal="8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D22" sqref="D22"/>
    </sheetView>
  </sheetViews>
  <sheetFormatPr defaultRowHeight="15"/>
  <cols>
    <col min="1" max="1" width="17.7109375" customWidth="1"/>
    <col min="2" max="4" width="15.7109375" customWidth="1"/>
    <col min="5" max="5" width="18.28515625" customWidth="1"/>
    <col min="6" max="6" width="15.7109375" customWidth="1"/>
    <col min="7" max="7" width="15.28515625" customWidth="1"/>
    <col min="8" max="16" width="15.7109375" customWidth="1"/>
    <col min="17" max="17" width="20.7109375" customWidth="1"/>
    <col min="18" max="18" width="19" customWidth="1"/>
    <col min="19" max="19" width="15.42578125" customWidth="1"/>
    <col min="20" max="20" width="12" customWidth="1"/>
    <col min="21" max="21" width="14.85546875" customWidth="1"/>
    <col min="22" max="22" width="10.7109375" customWidth="1"/>
    <col min="23" max="23" width="16" customWidth="1"/>
    <col min="24" max="24" width="7.28515625" customWidth="1"/>
    <col min="25" max="25" width="16" customWidth="1"/>
    <col min="26" max="26" width="9.85546875" customWidth="1"/>
    <col min="27" max="27" width="18.42578125" customWidth="1"/>
    <col min="28" max="28" width="8.140625" customWidth="1"/>
    <col min="29" max="29" width="15.7109375" customWidth="1"/>
    <col min="30" max="30" width="12" customWidth="1"/>
    <col min="31" max="31" width="18.42578125" customWidth="1"/>
    <col min="32" max="32" width="11.7109375" customWidth="1"/>
    <col min="33" max="33" width="16.5703125" customWidth="1"/>
    <col min="35" max="35" width="14.7109375" customWidth="1"/>
    <col min="36" max="36" width="12.5703125" customWidth="1"/>
    <col min="37" max="37" width="16.140625" customWidth="1"/>
    <col min="39" max="39" width="16.85546875" customWidth="1"/>
    <col min="41" max="41" width="16.7109375" customWidth="1"/>
    <col min="43" max="43" width="14.5703125" customWidth="1"/>
    <col min="45" max="45" width="16.5703125" bestFit="1" customWidth="1"/>
    <col min="47" max="47" width="27" customWidth="1"/>
  </cols>
  <sheetData>
    <row r="1" spans="1:5">
      <c r="B1" s="3" t="s">
        <v>97</v>
      </c>
    </row>
    <row r="4" spans="1:5">
      <c r="B4" s="1" t="s">
        <v>65</v>
      </c>
    </row>
    <row r="5" spans="1:5">
      <c r="B5" s="146" t="s">
        <v>90</v>
      </c>
      <c r="D5" s="146" t="s">
        <v>343</v>
      </c>
      <c r="E5" s="146" t="s">
        <v>344</v>
      </c>
    </row>
    <row r="6" spans="1:5">
      <c r="A6" s="1" t="s">
        <v>66</v>
      </c>
      <c r="B6" s="116" t="s">
        <v>125</v>
      </c>
      <c r="C6" s="116" t="s">
        <v>79</v>
      </c>
    </row>
    <row r="7" spans="1:5">
      <c r="A7" s="10">
        <v>44317</v>
      </c>
      <c r="B7" s="104">
        <v>1580</v>
      </c>
      <c r="C7" s="104">
        <v>1143958.7980000002</v>
      </c>
      <c r="D7" s="104">
        <v>1580</v>
      </c>
      <c r="E7" s="104">
        <v>1143958.7980000002</v>
      </c>
    </row>
    <row r="8" spans="1:5">
      <c r="A8" s="10">
        <v>44348</v>
      </c>
      <c r="B8" s="104">
        <v>1058</v>
      </c>
      <c r="C8" s="104">
        <v>743675.83220000006</v>
      </c>
      <c r="D8" s="104">
        <v>1058</v>
      </c>
      <c r="E8" s="104">
        <v>743675.83220000006</v>
      </c>
    </row>
    <row r="9" spans="1:5">
      <c r="A9" s="10">
        <v>44378</v>
      </c>
      <c r="B9" s="104">
        <v>3038</v>
      </c>
      <c r="C9" s="104">
        <v>2543697.4900000002</v>
      </c>
      <c r="D9" s="104">
        <v>3038</v>
      </c>
      <c r="E9" s="104">
        <v>2543697.4900000002</v>
      </c>
    </row>
    <row r="10" spans="1:5">
      <c r="A10" s="10">
        <v>44409</v>
      </c>
      <c r="B10" s="104">
        <v>6334</v>
      </c>
      <c r="C10" s="104">
        <v>5285647.47</v>
      </c>
      <c r="D10" s="104">
        <v>6334</v>
      </c>
      <c r="E10" s="104">
        <v>5285647.47</v>
      </c>
    </row>
    <row r="11" spans="1:5">
      <c r="A11" s="10">
        <v>44440</v>
      </c>
      <c r="B11" s="104">
        <v>12026</v>
      </c>
      <c r="C11" s="104">
        <v>9858421.6500000004</v>
      </c>
      <c r="D11" s="104">
        <v>12026</v>
      </c>
      <c r="E11" s="104">
        <v>9858421.6500000004</v>
      </c>
    </row>
    <row r="12" spans="1:5">
      <c r="A12" s="10">
        <v>44470</v>
      </c>
      <c r="B12" s="104">
        <v>26639.75</v>
      </c>
      <c r="C12" s="104">
        <v>19873472.1525</v>
      </c>
      <c r="D12" s="104">
        <v>26639.75</v>
      </c>
      <c r="E12" s="104">
        <v>19873472.1525</v>
      </c>
    </row>
    <row r="13" spans="1:5">
      <c r="A13" s="10">
        <v>44501</v>
      </c>
      <c r="B13" s="104">
        <v>34612</v>
      </c>
      <c r="C13" s="104">
        <v>26251045.339999996</v>
      </c>
      <c r="D13" s="104">
        <v>34612</v>
      </c>
      <c r="E13" s="104">
        <v>26251045.339999996</v>
      </c>
    </row>
    <row r="14" spans="1:5">
      <c r="A14" s="10">
        <v>44531</v>
      </c>
      <c r="B14" s="104">
        <v>41801</v>
      </c>
      <c r="C14" s="104">
        <v>32119615</v>
      </c>
      <c r="D14" s="104">
        <v>41801</v>
      </c>
      <c r="E14" s="104">
        <v>32119615</v>
      </c>
    </row>
    <row r="15" spans="1:5">
      <c r="A15" s="10">
        <v>44562</v>
      </c>
      <c r="B15" s="104">
        <v>40622</v>
      </c>
      <c r="C15" s="104">
        <v>31175234.461255334</v>
      </c>
      <c r="D15" s="104">
        <v>40622</v>
      </c>
      <c r="E15" s="104">
        <v>31175234.461255334</v>
      </c>
    </row>
    <row r="16" spans="1:5">
      <c r="A16" s="10">
        <v>44593</v>
      </c>
      <c r="B16" s="104">
        <v>55583</v>
      </c>
      <c r="C16" s="104">
        <v>42570336.891893119</v>
      </c>
      <c r="D16" s="104">
        <v>55583</v>
      </c>
      <c r="E16" s="104">
        <v>42570336.891893119</v>
      </c>
    </row>
    <row r="17" spans="1:38">
      <c r="A17" s="10">
        <v>44621</v>
      </c>
      <c r="B17" s="104">
        <v>79161</v>
      </c>
      <c r="C17" s="104">
        <v>62997658.483459011</v>
      </c>
      <c r="D17" s="104">
        <v>79161</v>
      </c>
      <c r="E17" s="104">
        <v>62997658.483459011</v>
      </c>
    </row>
    <row r="18" spans="1:38">
      <c r="A18" s="10">
        <v>44652</v>
      </c>
      <c r="B18" s="104">
        <v>97795</v>
      </c>
      <c r="C18" s="104">
        <v>78239845.350751579</v>
      </c>
      <c r="D18" s="104">
        <v>97795</v>
      </c>
      <c r="E18" s="104">
        <v>78239845.350751579</v>
      </c>
    </row>
    <row r="19" spans="1:38">
      <c r="A19" s="10">
        <v>44682</v>
      </c>
      <c r="B19" s="104">
        <v>86456</v>
      </c>
      <c r="C19" s="104">
        <v>68156557.156654209</v>
      </c>
      <c r="D19" s="104">
        <v>86456</v>
      </c>
      <c r="E19" s="104">
        <v>68156557.156654209</v>
      </c>
    </row>
    <row r="20" spans="1:38">
      <c r="A20" s="10">
        <v>44713</v>
      </c>
      <c r="B20" s="104">
        <v>90703</v>
      </c>
      <c r="C20" s="104">
        <v>72524012.349315852</v>
      </c>
      <c r="D20" s="104">
        <v>90703</v>
      </c>
      <c r="E20" s="104">
        <v>72524012.349315852</v>
      </c>
    </row>
    <row r="21" spans="1:38">
      <c r="A21" s="10">
        <v>44743</v>
      </c>
      <c r="B21" s="104">
        <v>124544</v>
      </c>
      <c r="C21" s="104">
        <v>97181350.946865901</v>
      </c>
      <c r="D21" s="104">
        <v>124544</v>
      </c>
      <c r="E21" s="104">
        <v>97181350.946865901</v>
      </c>
    </row>
    <row r="22" spans="1:38">
      <c r="A22" s="10" t="s">
        <v>67</v>
      </c>
      <c r="B22" s="104">
        <v>701952.75</v>
      </c>
      <c r="C22" s="104">
        <v>550664529.372895</v>
      </c>
      <c r="D22" s="104">
        <v>701952.75</v>
      </c>
      <c r="E22" s="104">
        <v>550664529.372895</v>
      </c>
    </row>
    <row r="30" spans="1:38" s="4" customFormat="1">
      <c r="A30"/>
      <c r="B30"/>
      <c r="C30"/>
      <c r="D30"/>
      <c r="E30" s="64"/>
      <c r="F30" s="11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</row>
    <row r="31" spans="1:38" s="4" customFormat="1">
      <c r="A31"/>
      <c r="B31"/>
      <c r="C31"/>
      <c r="D31"/>
      <c r="E31" s="64"/>
      <c r="F31" s="1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</row>
    <row r="32" spans="1:38">
      <c r="E32" s="64"/>
      <c r="F32" s="11"/>
      <c r="AL32" s="4"/>
    </row>
    <row r="33" spans="5:38">
      <c r="E33" s="64"/>
      <c r="F33" s="11"/>
      <c r="AL33" s="4"/>
    </row>
    <row r="34" spans="5:38">
      <c r="E34" s="64"/>
      <c r="F34" s="11"/>
      <c r="AL34" s="4"/>
    </row>
    <row r="35" spans="5:38">
      <c r="E35" s="64"/>
      <c r="F35" s="11"/>
      <c r="AL35" s="4"/>
    </row>
    <row r="36" spans="5:38">
      <c r="E36" s="64"/>
      <c r="F36" s="11"/>
      <c r="AL36" s="4"/>
    </row>
    <row r="37" spans="5:38">
      <c r="E37" s="64"/>
      <c r="F37" s="11"/>
      <c r="AL37" s="4"/>
    </row>
    <row r="38" spans="5:38">
      <c r="E38" s="64"/>
      <c r="F38" s="11"/>
      <c r="AL38" s="4"/>
    </row>
    <row r="39" spans="5:38">
      <c r="E39" s="64"/>
      <c r="F39" s="11"/>
      <c r="AL39" s="4"/>
    </row>
    <row r="40" spans="5:38">
      <c r="E40" s="64"/>
      <c r="F40" s="11"/>
      <c r="AL40" s="4"/>
    </row>
    <row r="41" spans="5:38">
      <c r="E41" s="64"/>
      <c r="F41" s="11"/>
      <c r="AL41" s="4"/>
    </row>
    <row r="42" spans="5:38">
      <c r="E42" s="64"/>
      <c r="F42" s="11"/>
      <c r="AL42" s="4"/>
    </row>
    <row r="43" spans="5:38">
      <c r="E43" s="64"/>
      <c r="F43" s="11"/>
      <c r="AL43" s="4"/>
    </row>
    <row r="44" spans="5:38">
      <c r="E44" s="64"/>
      <c r="F44" s="11"/>
      <c r="AL44" s="4"/>
    </row>
    <row r="45" spans="5:38">
      <c r="E45" s="64"/>
      <c r="F45" s="11"/>
      <c r="AL45" s="4"/>
    </row>
    <row r="46" spans="5:38">
      <c r="E46" s="64"/>
      <c r="F46" s="11"/>
      <c r="AL46" s="4"/>
    </row>
    <row r="47" spans="5:38">
      <c r="E47" s="64"/>
      <c r="F47" s="11"/>
      <c r="AL47" s="4"/>
    </row>
    <row r="48" spans="5:38">
      <c r="E48" s="63"/>
      <c r="AL48" s="4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G J Y R U U F B r E G n A A A A + Q A A A B I A H A B D b 2 5 m a W c v U G F j a 2 F n Z S 5 4 b W w g o h g A K K A U A A A A A A A A A A A A A A A A A A A A A A A A A A A A h Y + 9 D o I w G E V f h X S n P x C N k o 8 y u E p i N B r X p l R o h G K g t b y b g 4 / k K 0 i i q J v j P T n D u Y / b H b K h q Y O r 6 n r d m h Q x T F G g j G w L b c o U O X s K F y j j s B H y L E o V j L L p k 6 E v U l R Z e 0 k I 8 d 5 j H + O 2 K 0 l E K S P H f L 2 T l W o E + s j 6 v x x q 0 1 t h p E I c D q 8 Y H u E 5 w z O 2 j D C L K Q M y c c i 1 + T r R m I w p k B 8 I K 1 d b 1 y n e u X C 7 B z J N I O 8 b / A l Q S w M E F A A C A A g A G J Y R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i W E V E o i k e 4 D g A A A B E A A A A T A B w A R m 9 y b X V s Y X M v U 2 V j d G l v b j E u b S C i G A A o o B Q A A A A A A A A A A A A A A A A A A A A A A A A A A A A r T k 0 u y c z P U w i G 0 I b W A F B L A Q I t A B Q A A g A I A B i W E V F B Q a x B p w A A A P k A A A A S A A A A A A A A A A A A A A A A A A A A A A B D b 2 5 m a W c v U G F j a 2 F n Z S 5 4 b W x Q S w E C L Q A U A A I A C A A Y l h F R D 8 r p q 6 Q A A A D p A A A A E w A A A A A A A A A A A A A A A A D z A A A A W 0 N v b n R l b n R f V H l w Z X N d L n h t b F B L A Q I t A B Q A A g A I A B i W E V E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B T l U F g L k 7 G Q Z U J a e a 5 Y D 5 a A A A A A A I A A A A A A A N m A A D A A A A A E A A A A A 8 b V V J M z r L o v 2 X R d P f q R r c A A A A A B I A A A K A A A A A Q A A A A B / w e h 6 k D p M C U / 7 o T v j 4 N N l A A A A D g 3 5 q p 1 X i H 2 9 v X D C 7 j p t 4 q L N s 0 x o k s 9 B 0 l 3 x e q 5 a G c U M 5 Q z 2 9 2 d 3 I i f s k m D n i 7 l O r w Y t Z V i h 9 s o h s L r V g k E r j q Z U 0 h i f C j t M j v 5 D j 1 W Q H 4 q R Q A A A C b U f n K q W X u 0 e n 4 e v T 8 9 a y x x J 2 z X Q = = < / D a t a M a s h u p > 
</file>

<file path=customXml/itemProps1.xml><?xml version="1.0" encoding="utf-8"?>
<ds:datastoreItem xmlns:ds="http://schemas.openxmlformats.org/officeDocument/2006/customXml" ds:itemID="{6BA581B0-70DD-4B9B-8C21-38191A20F22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2</vt:i4>
      </vt:variant>
    </vt:vector>
  </HeadingPairs>
  <TitlesOfParts>
    <vt:vector size="9" baseType="lpstr">
      <vt:lpstr>База ВМ</vt:lpstr>
      <vt:lpstr>Лист1</vt:lpstr>
      <vt:lpstr>Помочни</vt:lpstr>
      <vt:lpstr>проверка</vt:lpstr>
      <vt:lpstr>Код ОПиМС</vt:lpstr>
      <vt:lpstr>Сводная</vt:lpstr>
      <vt:lpstr>для Прил. 2</vt:lpstr>
      <vt:lpstr>'Код ОПиМС'!Область_печати</vt:lpstr>
      <vt:lpstr>Сводная!Область_печати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Боснич Йован</dc:creator>
  <cp:lastModifiedBy>Мурина Алена Евгеньевна</cp:lastModifiedBy>
  <cp:lastPrinted>2021-11-19T15:50:00Z</cp:lastPrinted>
  <dcterms:created xsi:type="dcterms:W3CDTF">2019-06-25T09:40:26Z</dcterms:created>
  <dcterms:modified xsi:type="dcterms:W3CDTF">2022-08-17T13:22:16Z</dcterms:modified>
</cp:coreProperties>
</file>