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AEEE3C3-1DC3-42A1-8AB4-C5A18552E8ED}" xr6:coauthVersionLast="47" xr6:coauthVersionMax="47" xr10:uidLastSave="{00000000-0000-0000-0000-000000000000}"/>
  <bookViews>
    <workbookView xWindow="-108" yWindow="-108" windowWidth="23256" windowHeight="12456" firstSheet="1" activeTab="2" xr2:uid="{AAB855FF-8917-4842-AA4F-165545960905}"/>
  </bookViews>
  <sheets>
    <sheet name="budget details" sheetId="1" r:id="rId1"/>
    <sheet name="DASH BOARD" sheetId="16" r:id="rId2"/>
    <sheet name="BUDGET TRACKER" sheetId="2" r:id="rId3"/>
    <sheet name="JAN" sheetId="3" r:id="rId4"/>
    <sheet name="FEB" sheetId="5" r:id="rId5"/>
    <sheet name="MAR" sheetId="6" r:id="rId6"/>
    <sheet name="APR" sheetId="7" r:id="rId7"/>
    <sheet name="MAY" sheetId="8" r:id="rId8"/>
    <sheet name="JUN" sheetId="9" r:id="rId9"/>
    <sheet name="JUL" sheetId="10" r:id="rId10"/>
    <sheet name="AUG" sheetId="11" r:id="rId11"/>
    <sheet name="SEP" sheetId="13" r:id="rId12"/>
    <sheet name="OCT" sheetId="12" r:id="rId13"/>
    <sheet name="NOV" sheetId="14" r:id="rId14"/>
    <sheet name="DEC" sheetId="15" r:id="rId15"/>
  </sheets>
  <definedNames>
    <definedName name="_xlchart.v1.0" hidden="1">'DASH BOARD'!$C$5:$P$5</definedName>
    <definedName name="_xlchart.v1.1" hidden="1">'DASH BOARD'!$C$5:$P$5</definedName>
    <definedName name="_xlchart.v1.2" hidden="1">'DASH BOARD'!$C$6</definedName>
    <definedName name="_xlchart.v1.3" hidden="1">'DASH BOARD'!$D$5:$Q$5</definedName>
    <definedName name="_xlchart.v1.4" hidden="1">'DASH BOARD'!$D$6:$P$6</definedName>
    <definedName name="_xlchart.v1.5" hidden="1">'DASH BOARD'!$E$4:$P$4</definedName>
    <definedName name="_xlchart.v1.6" hidden="1">'DASH BOARD'!$Q$4:$R$4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6" l="1"/>
  <c r="D3" i="16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E6" i="2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29" i="6"/>
  <c r="E28" i="6"/>
  <c r="E27" i="6"/>
  <c r="E26" i="6"/>
  <c r="E25" i="6"/>
  <c r="E24" i="6"/>
  <c r="E23" i="6"/>
  <c r="E22" i="6"/>
  <c r="E21" i="6"/>
  <c r="E20" i="6"/>
  <c r="E19" i="6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5" i="2"/>
  <c r="E7" i="2"/>
  <c r="E8" i="2"/>
  <c r="E9" i="2"/>
  <c r="E10" i="2"/>
  <c r="E11" i="2"/>
  <c r="E12" i="2"/>
  <c r="E13" i="2"/>
  <c r="E14" i="2"/>
  <c r="E15" i="2"/>
  <c r="E16" i="2"/>
  <c r="E4" i="2"/>
  <c r="C4" i="2" a="1"/>
  <c r="C4" i="2" s="1"/>
  <c r="E6" i="5" l="1"/>
  <c r="G5" i="2"/>
  <c r="K6" i="2"/>
  <c r="O7" i="2"/>
  <c r="G13" i="2"/>
  <c r="N15" i="2"/>
  <c r="P9" i="2"/>
  <c r="H15" i="2"/>
  <c r="Q7" i="2"/>
  <c r="I13" i="2"/>
  <c r="N6" i="2"/>
  <c r="N12" i="2"/>
  <c r="N4" i="2"/>
  <c r="K9" i="2"/>
  <c r="O14" i="2"/>
  <c r="H6" i="2"/>
  <c r="L11" i="2"/>
  <c r="P16" i="2"/>
  <c r="M9" i="2"/>
  <c r="Q14" i="2"/>
  <c r="J8" i="2"/>
  <c r="J15" i="2"/>
  <c r="O5" i="2"/>
  <c r="G11" i="2"/>
  <c r="K16" i="2"/>
  <c r="P7" i="2"/>
  <c r="H13" i="2"/>
  <c r="Q5" i="2"/>
  <c r="I11" i="2"/>
  <c r="M16" i="2"/>
  <c r="R9" i="2"/>
  <c r="P4" i="2"/>
  <c r="K7" i="2"/>
  <c r="O12" i="2"/>
  <c r="R14" i="2"/>
  <c r="Q8" i="2"/>
  <c r="G4" i="2"/>
  <c r="I10" i="2"/>
  <c r="H8" i="2"/>
  <c r="J10" i="2"/>
  <c r="Q12" i="2"/>
  <c r="M7" i="2"/>
  <c r="O15" i="2"/>
  <c r="L12" i="2"/>
  <c r="M10" i="2"/>
  <c r="J9" i="2"/>
  <c r="O6" i="2"/>
  <c r="G12" i="2"/>
  <c r="P8" i="2"/>
  <c r="Q6" i="2"/>
  <c r="N5" i="2"/>
  <c r="Q4" i="2"/>
  <c r="O13" i="2"/>
  <c r="L10" i="2"/>
  <c r="M8" i="2"/>
  <c r="J7" i="2"/>
  <c r="K4" i="2"/>
  <c r="K15" i="2"/>
  <c r="N7" i="2"/>
  <c r="R8" i="2"/>
  <c r="L9" i="2"/>
  <c r="O11" i="2"/>
  <c r="L8" i="2"/>
  <c r="M6" i="2"/>
  <c r="J5" i="2"/>
  <c r="M4" i="2"/>
  <c r="K13" i="2"/>
  <c r="G9" i="2"/>
  <c r="K14" i="2"/>
  <c r="P5" i="2"/>
  <c r="H11" i="2"/>
  <c r="L16" i="2"/>
  <c r="I9" i="2"/>
  <c r="M14" i="2"/>
  <c r="R7" i="2"/>
  <c r="N14" i="2"/>
  <c r="K5" i="2"/>
  <c r="O10" i="2"/>
  <c r="G16" i="2"/>
  <c r="L7" i="2"/>
  <c r="P12" i="2"/>
  <c r="M5" i="2"/>
  <c r="Q10" i="2"/>
  <c r="I16" i="2"/>
  <c r="N9" i="2"/>
  <c r="L4" i="2"/>
  <c r="G7" i="2"/>
  <c r="K12" i="2"/>
  <c r="J14" i="2"/>
  <c r="H9" i="2"/>
  <c r="L14" i="2"/>
  <c r="I7" i="2"/>
  <c r="M12" i="2"/>
  <c r="R5" i="2"/>
  <c r="J11" i="2"/>
  <c r="O4" i="2"/>
  <c r="O8" i="2"/>
  <c r="G14" i="2"/>
  <c r="L5" i="2"/>
  <c r="I14" i="2"/>
  <c r="P6" i="2"/>
  <c r="M15" i="2"/>
  <c r="L13" i="2"/>
  <c r="I4" i="2"/>
  <c r="J6" i="2"/>
  <c r="R11" i="2"/>
  <c r="K10" i="2"/>
  <c r="H7" i="2"/>
  <c r="I5" i="2"/>
  <c r="Q15" i="2"/>
  <c r="H4" i="2"/>
  <c r="N13" i="2"/>
  <c r="H14" i="2"/>
  <c r="I12" i="2"/>
  <c r="R10" i="2"/>
  <c r="K8" i="2"/>
  <c r="H5" i="2"/>
  <c r="P15" i="2"/>
  <c r="Q13" i="2"/>
  <c r="J13" i="2"/>
  <c r="G10" i="2"/>
  <c r="P10" i="2"/>
  <c r="H12" i="2"/>
  <c r="I6" i="2"/>
  <c r="J4" i="2"/>
  <c r="N11" i="2"/>
  <c r="P13" i="2"/>
  <c r="Q11" i="2"/>
  <c r="N10" i="2"/>
  <c r="G8" i="2"/>
  <c r="J16" i="2"/>
  <c r="H10" i="2"/>
  <c r="L15" i="2"/>
  <c r="I8" i="2"/>
  <c r="M13" i="2"/>
  <c r="R6" i="2"/>
  <c r="R12" i="2"/>
  <c r="R4" i="2"/>
  <c r="O9" i="2"/>
  <c r="G15" i="2"/>
  <c r="L6" i="2"/>
  <c r="P11" i="2"/>
  <c r="J12" i="2"/>
  <c r="Q9" i="2"/>
  <c r="I15" i="2"/>
  <c r="N8" i="2"/>
  <c r="R15" i="2"/>
  <c r="G6" i="2"/>
  <c r="K11" i="2"/>
  <c r="O16" i="2"/>
  <c r="H16" i="2"/>
  <c r="R13" i="2"/>
  <c r="R16" i="2"/>
  <c r="N16" i="2"/>
  <c r="Q16" i="2"/>
  <c r="P14" i="2"/>
  <c r="M11" i="2"/>
  <c r="P5" i="16" l="1"/>
  <c r="K5" i="16"/>
  <c r="I5" i="16"/>
  <c r="N5" i="16"/>
  <c r="O5" i="16"/>
  <c r="L5" i="16"/>
  <c r="H5" i="16"/>
  <c r="F5" i="16"/>
  <c r="M5" i="16"/>
  <c r="G5" i="16"/>
  <c r="E5" i="16"/>
  <c r="J5" i="16"/>
  <c r="J17" i="2"/>
  <c r="I17" i="2"/>
  <c r="G17" i="2"/>
  <c r="F4" i="2"/>
  <c r="E6" i="6" s="1"/>
  <c r="F14" i="2"/>
  <c r="E16" i="6" s="1"/>
  <c r="F10" i="2"/>
  <c r="E12" i="6" s="1"/>
  <c r="F6" i="2"/>
  <c r="E8" i="6" s="1"/>
  <c r="K17" i="2"/>
  <c r="O17" i="2"/>
  <c r="P17" i="2"/>
  <c r="F15" i="2"/>
  <c r="E17" i="6" s="1"/>
  <c r="F11" i="2"/>
  <c r="F7" i="2"/>
  <c r="R17" i="2"/>
  <c r="Q17" i="2"/>
  <c r="L17" i="2"/>
  <c r="F16" i="2"/>
  <c r="E18" i="6" s="1"/>
  <c r="F12" i="2"/>
  <c r="E14" i="6" s="1"/>
  <c r="F8" i="2"/>
  <c r="N17" i="2"/>
  <c r="M17" i="2"/>
  <c r="H17" i="2"/>
  <c r="F13" i="2"/>
  <c r="E15" i="6" s="1"/>
  <c r="F9" i="2"/>
  <c r="F5" i="2"/>
  <c r="E7" i="6" s="1"/>
  <c r="D5" i="16" l="1"/>
  <c r="E5" i="15"/>
  <c r="E5" i="14"/>
  <c r="E6" i="15"/>
  <c r="E5" i="13"/>
  <c r="E5" i="12"/>
  <c r="E4" i="13"/>
  <c r="E4" i="12"/>
  <c r="E5" i="10"/>
  <c r="E5" i="11"/>
  <c r="E4" i="10"/>
  <c r="E4" i="11"/>
  <c r="E5" i="8"/>
  <c r="E5" i="9"/>
  <c r="E4" i="8"/>
  <c r="E4" i="9"/>
  <c r="E5" i="5"/>
  <c r="E5" i="7"/>
  <c r="E4" i="14"/>
  <c r="E10" i="6"/>
  <c r="E5" i="6"/>
  <c r="E11" i="6"/>
  <c r="E9" i="3"/>
  <c r="E13" i="6"/>
  <c r="E4" i="5"/>
  <c r="E9" i="6"/>
  <c r="E4" i="6"/>
  <c r="E6" i="3"/>
  <c r="E4" i="7"/>
  <c r="E4" i="15"/>
  <c r="E7" i="15"/>
  <c r="E8" i="3"/>
  <c r="E7" i="3"/>
  <c r="E10" i="3"/>
  <c r="E5" i="3"/>
  <c r="E11" i="3"/>
  <c r="E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<sst xmlns="http://schemas.openxmlformats.org/spreadsheetml/2006/main" count="143" uniqueCount="36">
  <si>
    <t>ITEM CODE</t>
  </si>
  <si>
    <t>ITEM NAME</t>
  </si>
  <si>
    <t>BUDGET AMOUNT</t>
  </si>
  <si>
    <t>BUDGET BALANCE</t>
  </si>
  <si>
    <t xml:space="preserve">AMOUNT </t>
  </si>
  <si>
    <t>RENT</t>
  </si>
  <si>
    <t>SALARIES</t>
  </si>
  <si>
    <t>STATIONARIES</t>
  </si>
  <si>
    <t>WATER BILLS</t>
  </si>
  <si>
    <t>WARDROBE ALLOWANCE</t>
  </si>
  <si>
    <t>TRANSPORT</t>
  </si>
  <si>
    <t>DIESEL EXPENSE</t>
  </si>
  <si>
    <t>TAXES</t>
  </si>
  <si>
    <t>FUELL</t>
  </si>
  <si>
    <t>MAINTENANCE</t>
  </si>
  <si>
    <t>ELECTRICITY BILL</t>
  </si>
  <si>
    <t>INSURANCE</t>
  </si>
  <si>
    <t>SECURITY</t>
  </si>
  <si>
    <t>BUDGET TRACKER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</si>
  <si>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</si>
  <si>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</si>
  <si>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</si>
  <si>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</si>
  <si>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</si>
  <si>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</si>
  <si>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</si>
  <si>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</si>
  <si>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</si>
  <si>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</si>
  <si>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</si>
  <si>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</si>
  <si>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 </t>
  </si>
  <si>
    <t>DATE</t>
  </si>
  <si>
    <t>ITEM AMOUNT</t>
  </si>
  <si>
    <t>TOTAL</t>
  </si>
  <si>
    <t>MAR'23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</si>
</sst>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/>
    <xf numFmtId="43" fontId="0" fillId="0" borderId="0" xfId="1" applyFont="1" applyAlignment="1">
      <alignment horizontal="center" vertical="center"/>
    </xf>
    <xf numFmtId="17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3" fontId="2" fillId="4" borderId="1" xfId="1" applyFont="1" applyFill="1" applyBorder="1" applyAlignment="1">
      <alignment horizontal="center" vertical="center"/>
    </xf>
    <xf numFmtId="43" fontId="2" fillId="4" borderId="1" xfId="1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3" fontId="0" fillId="5" borderId="1" xfId="1" applyFont="1" applyFill="1" applyBorder="1" applyAlignment="1">
      <alignment horizontal="center" vertical="center"/>
    </xf>
    <xf numFmtId="43" fontId="0" fillId="5" borderId="1" xfId="1" applyFont="1" applyFill="1" applyBorder="1" applyAlignment="1"/>
    <xf numFmtId="43" fontId="0" fillId="5" borderId="1" xfId="0" applyNumberForma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43" fontId="6" fillId="0" borderId="0" xfId="1" applyFont="1" applyAlignment="1">
      <alignment horizontal="center" vertical="center"/>
    </xf>
    <xf numFmtId="43" fontId="6" fillId="0" borderId="0" xfId="1" applyFont="1" applyAlignment="1"/>
    <xf numFmtId="164" fontId="3" fillId="0" borderId="0" xfId="0" applyNumberFormat="1" applyFont="1"/>
    <xf numFmtId="17" fontId="5" fillId="0" borderId="0" xfId="0" applyNumberFormat="1" applyFont="1"/>
    <xf numFmtId="164" fontId="3" fillId="2" borderId="0" xfId="0" applyNumberFormat="1" applyFont="1" applyFill="1"/>
    <xf numFmtId="43" fontId="3" fillId="2" borderId="0" xfId="1" applyFont="1" applyFill="1"/>
    <xf numFmtId="43" fontId="3" fillId="3" borderId="0" xfId="1" applyFont="1" applyFill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waterfall" uniqueId="{2BFEFB4E-7D70-450A-87DE-14D1C15E0D25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1935480</xdr:colOff>
      <xdr:row>2</xdr:row>
      <xdr:rowOff>11430</xdr:rowOff>
    </xdr:from>
    <xdr:to>
      <xdr:col>16</xdr:col>
      <xdr:colOff>15240</xdr:colOff>
      <xdr:row>16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8CB01B-11DE-4B56-BA5F-ECD37CD000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5080" y="377190"/>
              <a:ext cx="10591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B7D6-04CB-47C2-AE56-7BD6382F6292}">
  <dimension ref="B4:D17"/>
  <sheetViews>
    <sheetView workbookViewId="0">
      <selection activeCell="C5" sqref="C5:C17"/>
    </sheetView>
  </sheetViews>
  <sheetFormatPr defaultRowHeight="14.4" x14ac:dyDescent="0.3"/>
  <cols>
    <col min="3" max="3" width="15.21875" customWidth="1"/>
    <col min="4" max="4" width="12.5546875" style="1" bestFit="1" customWidth="1"/>
  </cols>
  <sheetData>
    <row r="4" spans="2:4" x14ac:dyDescent="0.3">
      <c r="B4" t="s">
        <v>0</v>
      </c>
      <c r="C4" t="s">
        <v>1</v>
      </c>
      <c r="D4" s="1" t="s">
        <v>4</v>
      </c>
    </row>
    <row r="5" spans="2:4" x14ac:dyDescent="0.3">
      <c r="B5">
        <v>1</v>
      </c>
      <c r="C5" t="s">
        <v>5</v>
      </c>
      <c r="D5" s="1">
        <v>500000</v>
      </c>
    </row>
    <row r="6" spans="2:4" x14ac:dyDescent="0.3">
      <c r="B6">
        <v>2</v>
      </c>
      <c r="C6" t="s">
        <v>6</v>
      </c>
      <c r="D6" s="1">
        <v>300000</v>
      </c>
    </row>
    <row r="7" spans="2:4" x14ac:dyDescent="0.3">
      <c r="B7">
        <v>3</v>
      </c>
      <c r="C7" t="s">
        <v>7</v>
      </c>
      <c r="D7" s="1">
        <v>400000</v>
      </c>
    </row>
    <row r="8" spans="2:4" x14ac:dyDescent="0.3">
      <c r="B8">
        <v>4</v>
      </c>
      <c r="C8" t="s">
        <v>8</v>
      </c>
      <c r="D8" s="1">
        <v>200000</v>
      </c>
    </row>
    <row r="9" spans="2:4" x14ac:dyDescent="0.3">
      <c r="B9">
        <v>5</v>
      </c>
      <c r="C9" t="s">
        <v>9</v>
      </c>
      <c r="D9" s="1">
        <v>120000</v>
      </c>
    </row>
    <row r="10" spans="2:4" x14ac:dyDescent="0.3">
      <c r="B10">
        <v>6</v>
      </c>
      <c r="C10" t="s">
        <v>10</v>
      </c>
      <c r="D10" s="1">
        <v>100000</v>
      </c>
    </row>
    <row r="11" spans="2:4" x14ac:dyDescent="0.3">
      <c r="B11">
        <v>7</v>
      </c>
      <c r="C11" t="s">
        <v>11</v>
      </c>
      <c r="D11" s="1">
        <v>400000</v>
      </c>
    </row>
    <row r="12" spans="2:4" x14ac:dyDescent="0.3">
      <c r="B12">
        <v>8</v>
      </c>
      <c r="C12" t="s">
        <v>12</v>
      </c>
      <c r="D12" s="1">
        <v>250000</v>
      </c>
    </row>
    <row r="13" spans="2:4" x14ac:dyDescent="0.3">
      <c r="B13">
        <v>9</v>
      </c>
      <c r="C13" t="s">
        <v>13</v>
      </c>
      <c r="D13" s="1">
        <v>600000</v>
      </c>
    </row>
    <row r="14" spans="2:4" x14ac:dyDescent="0.3">
      <c r="B14">
        <v>10</v>
      </c>
      <c r="C14" t="s">
        <v>14</v>
      </c>
      <c r="D14" s="1">
        <v>300000</v>
      </c>
    </row>
    <row r="15" spans="2:4" x14ac:dyDescent="0.3">
      <c r="B15">
        <v>11</v>
      </c>
      <c r="C15" t="s">
        <v>15</v>
      </c>
      <c r="D15" s="1">
        <v>150000</v>
      </c>
    </row>
    <row r="16" spans="2:4" x14ac:dyDescent="0.3">
      <c r="B16">
        <v>12</v>
      </c>
      <c r="C16" t="s">
        <v>16</v>
      </c>
      <c r="D16" s="1">
        <v>450000</v>
      </c>
    </row>
    <row r="17" spans="2:4" x14ac:dyDescent="0.3">
      <c r="B17">
        <v>13</v>
      </c>
      <c r="C17" t="s">
        <v>17</v>
      </c>
      <c r="D17" s="1">
        <v>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701A-5C2D-420D-9072-844F2B524F92}">
  <dimension ref="B3:P5"/>
  <sheetViews>
    <sheetView workbookViewId="0">
      <selection activeCell="K22" sqref="K22"/>
    </sheetView>
  </sheetViews>
  <sheetFormatPr defaultRowHeight="14.4" x14ac:dyDescent="0.3"/>
  <cols>
    <col min="2" max="2" width="28.5546875" bestFit="1" customWidth="1"/>
    <col min="3" max="3" width="18" bestFit="1" customWidth="1"/>
    <col min="4" max="4" width="9.6640625" bestFit="1" customWidth="1"/>
    <col min="5" max="5" width="10.6640625" bestFit="1" customWidth="1"/>
    <col min="6" max="6" width="9.6640625" bestFit="1" customWidth="1"/>
    <col min="7" max="7" width="10.6640625" bestFit="1" customWidth="1"/>
    <col min="8" max="15" width="9.6640625" bestFit="1" customWidth="1"/>
    <col min="16" max="16" width="17.88671875" bestFit="1" customWidth="1"/>
  </cols>
  <sheetData>
    <row r="3" spans="2:16" ht="18" x14ac:dyDescent="0.35">
      <c r="B3" s="35" t="s">
        <v>9</v>
      </c>
      <c r="C3">
        <v>2</v>
      </c>
      <c r="D3">
        <f>SUM(C3+1)</f>
        <v>3</v>
      </c>
      <c r="E3">
        <f t="shared" ref="E3:P3" si="0">SUM(D3+1)</f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  <c r="N3">
        <f t="shared" si="0"/>
        <v>13</v>
      </c>
      <c r="O3">
        <f t="shared" si="0"/>
        <v>14</v>
      </c>
      <c r="P3">
        <f t="shared" si="0"/>
        <v>15</v>
      </c>
    </row>
    <row r="4" spans="2:16" x14ac:dyDescent="0.3">
      <c r="C4" s="16" t="s">
        <v>2</v>
      </c>
      <c r="D4" s="15" t="s">
        <v>19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7" t="s">
        <v>3</v>
      </c>
    </row>
    <row r="5" spans="2:16" x14ac:dyDescent="0.3">
      <c r="C5" s="1">
        <f>VLOOKUP($B$3,'BUDGET TRACKER'!$D:$R,'DASH BOARD'!C3,0)</f>
        <v>120000</v>
      </c>
      <c r="D5" s="1">
        <f ca="1">VLOOKUP($B$3,'BUDGET TRACKER'!$D:$R,'DASH BOARD'!D3,0)*-1</f>
        <v>-1500</v>
      </c>
      <c r="E5" s="1">
        <f ca="1">VLOOKUP($B$3,'BUDGET TRACKER'!$D:$R,'DASH BOARD'!E3,0)*-1</f>
        <v>-30000</v>
      </c>
      <c r="F5" s="1">
        <f ca="1">VLOOKUP($B$3,'BUDGET TRACKER'!$D:$R,'DASH BOARD'!F3,0)*-1</f>
        <v>-6000</v>
      </c>
      <c r="G5" s="1">
        <f ca="1">VLOOKUP($B$3,'BUDGET TRACKER'!$D:$R,'DASH BOARD'!G3,0)*-1</f>
        <v>-50000</v>
      </c>
      <c r="H5" s="1">
        <f ca="1">VLOOKUP($B$3,'BUDGET TRACKER'!$D:$R,'DASH BOARD'!H3,0)*-1</f>
        <v>-4000</v>
      </c>
      <c r="I5" s="1">
        <f ca="1">VLOOKUP($B$3,'BUDGET TRACKER'!$D:$R,'DASH BOARD'!I3,0)*-1</f>
        <v>-5000</v>
      </c>
      <c r="J5" s="1">
        <f ca="1">VLOOKUP($B$3,'BUDGET TRACKER'!$D:$R,'DASH BOARD'!J3,0)*-1</f>
        <v>-5000</v>
      </c>
      <c r="K5" s="1">
        <f ca="1">VLOOKUP($B$3,'BUDGET TRACKER'!$D:$R,'DASH BOARD'!K3,0)*-1</f>
        <v>-4000</v>
      </c>
      <c r="L5" s="1">
        <f ca="1">VLOOKUP($B$3,'BUDGET TRACKER'!$D:$R,'DASH BOARD'!L3,0)*-1</f>
        <v>-3000</v>
      </c>
      <c r="M5" s="1">
        <f ca="1">VLOOKUP($B$3,'BUDGET TRACKER'!$D:$R,'DASH BOARD'!M3,0)*-1</f>
        <v>-3000</v>
      </c>
      <c r="N5" s="1">
        <f ca="1">VLOOKUP($B$3,'BUDGET TRACKER'!$D:$R,'DASH BOARD'!N3,0)*-1</f>
        <v>-1500</v>
      </c>
      <c r="O5" s="1">
        <f ca="1">VLOOKUP($B$3,'BUDGET TRACKER'!$D:$R,'DASH BOARD'!O3,0)*-1</f>
        <v>-4500</v>
      </c>
      <c r="P5" s="1">
        <f ca="1">VLOOKUP($B$3,'BUDGET TRACKER'!$D:$R,'DASH BOARD'!P3,0)</f>
        <v>2500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467A5A-8DA2-4BD2-9DD4-E4D0DDD60039}">
          <x14:formula1>
            <xm:f>'BUDGET TRACKER'!$D$4:$D$17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D5D-AC08-476F-9DA2-65306BC261D8}">
  <dimension ref="A1:R17"/>
  <sheetViews>
    <sheetView tabSelected="1" topLeftCell="C1" workbookViewId="0">
      <selection activeCell="I3" sqref="I3"/>
    </sheetView>
  </sheetViews>
  <sheetFormatPr defaultRowHeight="14.4" x14ac:dyDescent="0.3"/>
  <cols>
    <col min="3" max="3" width="10.33203125" style="2" bestFit="1" customWidth="1"/>
    <col min="4" max="4" width="22.109375" bestFit="1" customWidth="1"/>
    <col min="5" max="5" width="22.44140625" style="4" customWidth="1"/>
    <col min="6" max="6" width="16.77734375" style="3" customWidth="1"/>
    <col min="7" max="7" width="10.109375" bestFit="1" customWidth="1"/>
    <col min="8" max="8" width="12.33203125" customWidth="1"/>
    <col min="9" max="9" width="13.88671875" customWidth="1"/>
    <col min="10" max="11" width="9" bestFit="1" customWidth="1"/>
    <col min="12" max="12" width="11.5546875" customWidth="1"/>
    <col min="13" max="16" width="9" bestFit="1" customWidth="1"/>
    <col min="17" max="17" width="13.33203125" customWidth="1"/>
    <col min="18" max="18" width="12.6640625" customWidth="1"/>
  </cols>
  <sheetData>
    <row r="1" spans="1:18" ht="91.8" x14ac:dyDescent="1.65">
      <c r="A1" s="25" t="s">
        <v>18</v>
      </c>
      <c r="B1" s="25"/>
      <c r="C1" s="26"/>
      <c r="D1" s="27"/>
      <c r="E1" s="28"/>
      <c r="F1" s="29"/>
      <c r="G1" s="27"/>
      <c r="H1" s="27"/>
    </row>
    <row r="2" spans="1:18" ht="21" x14ac:dyDescent="0.4">
      <c r="J2" s="24" t="s">
        <v>31</v>
      </c>
      <c r="K2" s="24">
        <v>2023</v>
      </c>
    </row>
    <row r="3" spans="1:18" x14ac:dyDescent="0.3">
      <c r="C3" s="14" t="s">
        <v>0</v>
      </c>
      <c r="D3" s="15" t="s">
        <v>1</v>
      </c>
      <c r="E3" s="16" t="s">
        <v>2</v>
      </c>
      <c r="F3" s="17" t="s">
        <v>3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5" t="s">
        <v>24</v>
      </c>
      <c r="M3" s="15" t="s">
        <v>25</v>
      </c>
      <c r="N3" s="15" t="s">
        <v>26</v>
      </c>
      <c r="O3" s="15" t="s">
        <v>27</v>
      </c>
      <c r="P3" s="15" t="s">
        <v>28</v>
      </c>
      <c r="Q3" s="15" t="s">
        <v>29</v>
      </c>
      <c r="R3" s="15" t="s">
        <v>30</v>
      </c>
    </row>
    <row r="4" spans="1:18" x14ac:dyDescent="0.3">
      <c r="C4" s="11" cm="1">
        <f t="array" ref="C4:D16">'budget details'!B5:C17</f>
        <v>1</v>
      </c>
      <c r="D4" s="9" t="str">
        <v>RENT</v>
      </c>
      <c r="E4" s="12">
        <f>VLOOKUP(D4,'budget details'!$C$5:$D$17,2,0)</f>
        <v>500000</v>
      </c>
      <c r="F4" s="13">
        <f ca="1">E4-SUM(G4:R4)</f>
        <v>490000</v>
      </c>
      <c r="G4" s="10">
        <f ca="1">SUMIFS(INDIRECT(G$3 &amp; "!$D:$D"),INDIRECT(G$3 &amp; "!$C:$C"),'BUDGET TRACKER'!$D4)</f>
        <v>0</v>
      </c>
      <c r="H4" s="10">
        <f ca="1">SUMIFS(INDIRECT(H$3 &amp; "!$D:$D"),INDIRECT(H$3 &amp; "!$C:$C"),'BUDGET TRACKER'!$D4)</f>
        <v>0</v>
      </c>
      <c r="I4" s="10">
        <f ca="1">SUMIFS(INDIRECT(I$3 &amp; "!$D:$D"),INDIRECT(I$3 &amp; "!$C:$C"),'BUDGET TRACKER'!$D4)</f>
        <v>10000</v>
      </c>
      <c r="J4" s="10">
        <f ca="1">SUMIFS(INDIRECT(J$3 &amp; "!$D:$D"),INDIRECT(J$3 &amp; "!$C:$C"),'BUDGET TRACKER'!$D4)</f>
        <v>0</v>
      </c>
      <c r="K4" s="10">
        <f ca="1">SUMIFS(INDIRECT(K$3 &amp; "!$D:$D"),INDIRECT(K$3 &amp; "!$C:$C"),'BUDGET TRACKER'!$D4)</f>
        <v>0</v>
      </c>
      <c r="L4" s="10">
        <f ca="1">SUMIFS(INDIRECT(L$3 &amp; "!$D:$D"),INDIRECT(L$3 &amp; "!$C:$C"),'BUDGET TRACKER'!$D4)</f>
        <v>0</v>
      </c>
      <c r="M4" s="10">
        <f ca="1">SUMIFS(INDIRECT(M$3 &amp; "!$D:$D"),INDIRECT(M$3 &amp; "!$C:$C"),'BUDGET TRACKER'!$D4)</f>
        <v>0</v>
      </c>
      <c r="N4" s="10">
        <f ca="1">SUMIFS(INDIRECT(N$3 &amp; "!$D:$D"),INDIRECT(N$3 &amp; "!$C:$C"),'BUDGET TRACKER'!$D4)</f>
        <v>0</v>
      </c>
      <c r="O4" s="10">
        <f ca="1">SUMIFS(INDIRECT(O$3 &amp; "!$D:$D"),INDIRECT(O$3 &amp; "!$C:$C"),'BUDGET TRACKER'!$D4)</f>
        <v>0</v>
      </c>
      <c r="P4" s="10">
        <f ca="1">SUMIFS(INDIRECT(P$3 &amp; "!$D:$D"),INDIRECT(P$3 &amp; "!$C:$C"),'BUDGET TRACKER'!$D4)</f>
        <v>0</v>
      </c>
      <c r="Q4" s="10">
        <f ca="1">SUMIFS(INDIRECT(Q$3 &amp; "!$D:$D"),INDIRECT(Q$3 &amp; "!$C:$C"),'BUDGET TRACKER'!$D4)</f>
        <v>0</v>
      </c>
      <c r="R4" s="10">
        <f ca="1">SUMIFS(INDIRECT(R$3 &amp; "!$D:$D"),INDIRECT(R$3 &amp; "!$C:$C"),'BUDGET TRACKER'!$D4)</f>
        <v>0</v>
      </c>
    </row>
    <row r="5" spans="1:18" x14ac:dyDescent="0.3">
      <c r="C5" s="11">
        <v>2</v>
      </c>
      <c r="D5" s="9" t="str">
        <v>SALARIES</v>
      </c>
      <c r="E5" s="12">
        <f>VLOOKUP(D5,'budget details'!$C$5:$D$17,2,0)</f>
        <v>300000</v>
      </c>
      <c r="F5" s="13">
        <f t="shared" ref="F5:F16" ca="1" si="0">E5-SUM(G5:R5)</f>
        <v>299500</v>
      </c>
      <c r="G5" s="10">
        <f ca="1">SUMIFS(INDIRECT(G$3 &amp; "!$D:$D"),INDIRECT(G$3 &amp; "!$C:$C"),'BUDGET TRACKER'!$D5)</f>
        <v>0</v>
      </c>
      <c r="H5" s="10">
        <f ca="1">SUMIFS(INDIRECT(H$3 &amp; "!$D:$D"),INDIRECT(H$3 &amp; "!$C:$C"),'BUDGET TRACKER'!$D5)</f>
        <v>0</v>
      </c>
      <c r="I5" s="10">
        <f ca="1">SUMIFS(INDIRECT(I$3 &amp; "!$D:$D"),INDIRECT(I$3 &amp; "!$C:$C"),'BUDGET TRACKER'!$D5)</f>
        <v>500</v>
      </c>
      <c r="J5" s="10">
        <f ca="1">SUMIFS(INDIRECT(J$3 &amp; "!$D:$D"),INDIRECT(J$3 &amp; "!$C:$C"),'BUDGET TRACKER'!$D5)</f>
        <v>0</v>
      </c>
      <c r="K5" s="10">
        <f ca="1">SUMIFS(INDIRECT(K$3 &amp; "!$D:$D"),INDIRECT(K$3 &amp; "!$C:$C"),'BUDGET TRACKER'!$D5)</f>
        <v>0</v>
      </c>
      <c r="L5" s="10">
        <f ca="1">SUMIFS(INDIRECT(L$3 &amp; "!$D:$D"),INDIRECT(L$3 &amp; "!$C:$C"),'BUDGET TRACKER'!$D5)</f>
        <v>0</v>
      </c>
      <c r="M5" s="10">
        <f ca="1">SUMIFS(INDIRECT(M$3 &amp; "!$D:$D"),INDIRECT(M$3 &amp; "!$C:$C"),'BUDGET TRACKER'!$D5)</f>
        <v>0</v>
      </c>
      <c r="N5" s="10">
        <f ca="1">SUMIFS(INDIRECT(N$3 &amp; "!$D:$D"),INDIRECT(N$3 &amp; "!$C:$C"),'BUDGET TRACKER'!$D5)</f>
        <v>0</v>
      </c>
      <c r="O5" s="10">
        <f ca="1">SUMIFS(INDIRECT(O$3 &amp; "!$D:$D"),INDIRECT(O$3 &amp; "!$C:$C"),'BUDGET TRACKER'!$D5)</f>
        <v>0</v>
      </c>
      <c r="P5" s="10">
        <f ca="1">SUMIFS(INDIRECT(P$3 &amp; "!$D:$D"),INDIRECT(P$3 &amp; "!$C:$C"),'BUDGET TRACKER'!$D5)</f>
        <v>0</v>
      </c>
      <c r="Q5" s="10">
        <f ca="1">SUMIFS(INDIRECT(Q$3 &amp; "!$D:$D"),INDIRECT(Q$3 &amp; "!$C:$C"),'BUDGET TRACKER'!$D5)</f>
        <v>0</v>
      </c>
      <c r="R5" s="10">
        <f ca="1">SUMIFS(INDIRECT(R$3 &amp; "!$D:$D"),INDIRECT(R$3 &amp; "!$C:$C"),'BUDGET TRACKER'!$D5)</f>
        <v>0</v>
      </c>
    </row>
    <row r="6" spans="1:18" x14ac:dyDescent="0.3">
      <c r="C6" s="11">
        <v>3</v>
      </c>
      <c r="D6" s="9" t="str">
        <v>STATIONARIES</v>
      </c>
      <c r="E6" s="12">
        <f>VLOOKUP(D6,'budget details'!$C$5:$D$17,2,0)</f>
        <v>400000</v>
      </c>
      <c r="F6" s="13">
        <f t="shared" ca="1" si="0"/>
        <v>304000</v>
      </c>
      <c r="G6" s="10">
        <f ca="1">SUMIFS(INDIRECT(G$3 &amp; "!$D:$D"),INDIRECT(G$3 &amp; "!$C:$C"),'BUDGET TRACKER'!$D6)</f>
        <v>16000</v>
      </c>
      <c r="H6" s="10">
        <f ca="1">SUMIFS(INDIRECT(H$3 &amp; "!$D:$D"),INDIRECT(H$3 &amp; "!$C:$C"),'BUDGET TRACKER'!$D6)</f>
        <v>0</v>
      </c>
      <c r="I6" s="10">
        <f ca="1">SUMIFS(INDIRECT(I$3 &amp; "!$D:$D"),INDIRECT(I$3 &amp; "!$C:$C"),'BUDGET TRACKER'!$D6)</f>
        <v>40000</v>
      </c>
      <c r="J6" s="10">
        <f ca="1">SUMIFS(INDIRECT(J$3 &amp; "!$D:$D"),INDIRECT(J$3 &amp; "!$C:$C"),'BUDGET TRACKER'!$D6)</f>
        <v>0</v>
      </c>
      <c r="K6" s="10">
        <f ca="1">SUMIFS(INDIRECT(K$3 &amp; "!$D:$D"),INDIRECT(K$3 &amp; "!$C:$C"),'BUDGET TRACKER'!$D6)</f>
        <v>0</v>
      </c>
      <c r="L6" s="10">
        <f ca="1">SUMIFS(INDIRECT(L$3 &amp; "!$D:$D"),INDIRECT(L$3 &amp; "!$C:$C"),'BUDGET TRACKER'!$D6)</f>
        <v>0</v>
      </c>
      <c r="M6" s="10">
        <f ca="1">SUMIFS(INDIRECT(M$3 &amp; "!$D:$D"),INDIRECT(M$3 &amp; "!$C:$C"),'BUDGET TRACKER'!$D6)</f>
        <v>0</v>
      </c>
      <c r="N6" s="10">
        <f ca="1">SUMIFS(INDIRECT(N$3 &amp; "!$D:$D"),INDIRECT(N$3 &amp; "!$C:$C"),'BUDGET TRACKER'!$D6)</f>
        <v>0</v>
      </c>
      <c r="O6" s="10">
        <f ca="1">SUMIFS(INDIRECT(O$3 &amp; "!$D:$D"),INDIRECT(O$3 &amp; "!$C:$C"),'BUDGET TRACKER'!$D6)</f>
        <v>0</v>
      </c>
      <c r="P6" s="10">
        <f ca="1">SUMIFS(INDIRECT(P$3 &amp; "!$D:$D"),INDIRECT(P$3 &amp; "!$C:$C"),'BUDGET TRACKER'!$D6)</f>
        <v>0</v>
      </c>
      <c r="Q6" s="10">
        <f ca="1">SUMIFS(INDIRECT(Q$3 &amp; "!$D:$D"),INDIRECT(Q$3 &amp; "!$C:$C"),'BUDGET TRACKER'!$D6)</f>
        <v>0</v>
      </c>
      <c r="R6" s="10">
        <f ca="1">SUMIFS(INDIRECT(R$3 &amp; "!$D:$D"),INDIRECT(R$3 &amp; "!$C:$C"),'BUDGET TRACKER'!$D6)</f>
        <v>40000</v>
      </c>
    </row>
    <row r="7" spans="1:18" x14ac:dyDescent="0.3">
      <c r="C7" s="11">
        <v>4</v>
      </c>
      <c r="D7" s="9" t="str">
        <v>WATER BILLS</v>
      </c>
      <c r="E7" s="12">
        <f>VLOOKUP(D7,'budget details'!$C$5:$D$17,2,0)</f>
        <v>200000</v>
      </c>
      <c r="F7" s="13">
        <f t="shared" ca="1" si="0"/>
        <v>192600</v>
      </c>
      <c r="G7" s="10">
        <f ca="1">SUMIFS(INDIRECT(G$3 &amp; "!$D:$D"),INDIRECT(G$3 &amp; "!$C:$C"),'BUDGET TRACKER'!$D7)</f>
        <v>1500</v>
      </c>
      <c r="H7" s="10">
        <f ca="1">SUMIFS(INDIRECT(H$3 &amp; "!$D:$D"),INDIRECT(H$3 &amp; "!$C:$C"),'BUDGET TRACKER'!$D7)</f>
        <v>0</v>
      </c>
      <c r="I7" s="10">
        <f ca="1">SUMIFS(INDIRECT(I$3 &amp; "!$D:$D"),INDIRECT(I$3 &amp; "!$C:$C"),'BUDGET TRACKER'!$D7)</f>
        <v>5900</v>
      </c>
      <c r="J7" s="10">
        <f ca="1">SUMIFS(INDIRECT(J$3 &amp; "!$D:$D"),INDIRECT(J$3 &amp; "!$C:$C"),'BUDGET TRACKER'!$D7)</f>
        <v>0</v>
      </c>
      <c r="K7" s="10">
        <f ca="1">SUMIFS(INDIRECT(K$3 &amp; "!$D:$D"),INDIRECT(K$3 &amp; "!$C:$C"),'BUDGET TRACKER'!$D7)</f>
        <v>0</v>
      </c>
      <c r="L7" s="10">
        <f ca="1">SUMIFS(INDIRECT(L$3 &amp; "!$D:$D"),INDIRECT(L$3 &amp; "!$C:$C"),'BUDGET TRACKER'!$D7)</f>
        <v>0</v>
      </c>
      <c r="M7" s="10">
        <f ca="1">SUMIFS(INDIRECT(M$3 &amp; "!$D:$D"),INDIRECT(M$3 &amp; "!$C:$C"),'BUDGET TRACKER'!$D7)</f>
        <v>0</v>
      </c>
      <c r="N7" s="10">
        <f ca="1">SUMIFS(INDIRECT(N$3 &amp; "!$D:$D"),INDIRECT(N$3 &amp; "!$C:$C"),'BUDGET TRACKER'!$D7)</f>
        <v>0</v>
      </c>
      <c r="O7" s="10">
        <f ca="1">SUMIFS(INDIRECT(O$3 &amp; "!$D:$D"),INDIRECT(O$3 &amp; "!$C:$C"),'BUDGET TRACKER'!$D7)</f>
        <v>0</v>
      </c>
      <c r="P7" s="10">
        <f ca="1">SUMIFS(INDIRECT(P$3 &amp; "!$D:$D"),INDIRECT(P$3 &amp; "!$C:$C"),'BUDGET TRACKER'!$D7)</f>
        <v>0</v>
      </c>
      <c r="Q7" s="10">
        <f ca="1">SUMIFS(INDIRECT(Q$3 &amp; "!$D:$D"),INDIRECT(Q$3 &amp; "!$C:$C"),'BUDGET TRACKER'!$D7)</f>
        <v>0</v>
      </c>
      <c r="R7" s="10">
        <f ca="1">SUMIFS(INDIRECT(R$3 &amp; "!$D:$D"),INDIRECT(R$3 &amp; "!$C:$C"),'BUDGET TRACKER'!$D7)</f>
        <v>0</v>
      </c>
    </row>
    <row r="8" spans="1:18" x14ac:dyDescent="0.3">
      <c r="C8" s="11">
        <v>5</v>
      </c>
      <c r="D8" s="9" t="str">
        <v>WARDROBE ALLOWANCE</v>
      </c>
      <c r="E8" s="12">
        <f>VLOOKUP(D8,'budget details'!$C$5:$D$17,2,0)</f>
        <v>120000</v>
      </c>
      <c r="F8" s="13">
        <f t="shared" ca="1" si="0"/>
        <v>1500</v>
      </c>
      <c r="G8" s="10">
        <f ca="1">SUMIFS(INDIRECT(G$3 &amp; "!$D:$D"),INDIRECT(G$3 &amp; "!$C:$C"),'BUDGET TRACKER'!$D8)</f>
        <v>30000</v>
      </c>
      <c r="H8" s="10">
        <f ca="1">SUMIFS(INDIRECT(H$3 &amp; "!$D:$D"),INDIRECT(H$3 &amp; "!$C:$C"),'BUDGET TRACKER'!$D8)</f>
        <v>6000</v>
      </c>
      <c r="I8" s="10">
        <f ca="1">SUMIFS(INDIRECT(I$3 &amp; "!$D:$D"),INDIRECT(I$3 &amp; "!$C:$C"),'BUDGET TRACKER'!$D8)</f>
        <v>50000</v>
      </c>
      <c r="J8" s="10">
        <f ca="1">SUMIFS(INDIRECT(J$3 &amp; "!$D:$D"),INDIRECT(J$3 &amp; "!$C:$C"),'BUDGET TRACKER'!$D8)</f>
        <v>4000</v>
      </c>
      <c r="K8" s="10">
        <f ca="1">SUMIFS(INDIRECT(K$3 &amp; "!$D:$D"),INDIRECT(K$3 &amp; "!$C:$C"),'BUDGET TRACKER'!$D8)</f>
        <v>5000</v>
      </c>
      <c r="L8" s="10">
        <f ca="1">SUMIFS(INDIRECT(L$3 &amp; "!$D:$D"),INDIRECT(L$3 &amp; "!$C:$C"),'BUDGET TRACKER'!$D8)</f>
        <v>5000</v>
      </c>
      <c r="M8" s="10">
        <f ca="1">SUMIFS(INDIRECT(M$3 &amp; "!$D:$D"),INDIRECT(M$3 &amp; "!$C:$C"),'BUDGET TRACKER'!$D8)</f>
        <v>4000</v>
      </c>
      <c r="N8" s="10">
        <f ca="1">SUMIFS(INDIRECT(N$3 &amp; "!$D:$D"),INDIRECT(N$3 &amp; "!$C:$C"),'BUDGET TRACKER'!$D8)</f>
        <v>3000</v>
      </c>
      <c r="O8" s="10">
        <f ca="1">SUMIFS(INDIRECT(O$3 &amp; "!$D:$D"),INDIRECT(O$3 &amp; "!$C:$C"),'BUDGET TRACKER'!$D8)</f>
        <v>3000</v>
      </c>
      <c r="P8" s="10">
        <f ca="1">SUMIFS(INDIRECT(P$3 &amp; "!$D:$D"),INDIRECT(P$3 &amp; "!$C:$C"),'BUDGET TRACKER'!$D8)</f>
        <v>1500</v>
      </c>
      <c r="Q8" s="10">
        <f ca="1">SUMIFS(INDIRECT(Q$3 &amp; "!$D:$D"),INDIRECT(Q$3 &amp; "!$C:$C"),'BUDGET TRACKER'!$D8)</f>
        <v>4500</v>
      </c>
      <c r="R8" s="10">
        <f ca="1">SUMIFS(INDIRECT(R$3 &amp; "!$D:$D"),INDIRECT(R$3 &amp; "!$C:$C"),'BUDGET TRACKER'!$D8)</f>
        <v>2500</v>
      </c>
    </row>
    <row r="9" spans="1:18" x14ac:dyDescent="0.3">
      <c r="C9" s="11">
        <v>6</v>
      </c>
      <c r="D9" s="9" t="str">
        <v>TRANSPORT</v>
      </c>
      <c r="E9" s="12">
        <f>VLOOKUP(D9,'budget details'!$C$5:$D$17,2,0)</f>
        <v>100000</v>
      </c>
      <c r="F9" s="13">
        <f t="shared" ca="1" si="0"/>
        <v>63500</v>
      </c>
      <c r="G9" s="10">
        <f ca="1">SUMIFS(INDIRECT(G$3 &amp; "!$D:$D"),INDIRECT(G$3 &amp; "!$C:$C"),'BUDGET TRACKER'!$D9)</f>
        <v>5500</v>
      </c>
      <c r="H9" s="10">
        <f ca="1">SUMIFS(INDIRECT(H$3 &amp; "!$D:$D"),INDIRECT(H$3 &amp; "!$C:$C"),'BUDGET TRACKER'!$D9)</f>
        <v>0</v>
      </c>
      <c r="I9" s="10">
        <f ca="1">SUMIFS(INDIRECT(I$3 &amp; "!$D:$D"),INDIRECT(I$3 &amp; "!$C:$C"),'BUDGET TRACKER'!$D9)</f>
        <v>31000</v>
      </c>
      <c r="J9" s="10">
        <f ca="1">SUMIFS(INDIRECT(J$3 &amp; "!$D:$D"),INDIRECT(J$3 &amp; "!$C:$C"),'BUDGET TRACKER'!$D9)</f>
        <v>0</v>
      </c>
      <c r="K9" s="10">
        <f ca="1">SUMIFS(INDIRECT(K$3 &amp; "!$D:$D"),INDIRECT(K$3 &amp; "!$C:$C"),'BUDGET TRACKER'!$D9)</f>
        <v>0</v>
      </c>
      <c r="L9" s="10">
        <f ca="1">SUMIFS(INDIRECT(L$3 &amp; "!$D:$D"),INDIRECT(L$3 &amp; "!$C:$C"),'BUDGET TRACKER'!$D9)</f>
        <v>0</v>
      </c>
      <c r="M9" s="10">
        <f ca="1">SUMIFS(INDIRECT(M$3 &amp; "!$D:$D"),INDIRECT(M$3 &amp; "!$C:$C"),'BUDGET TRACKER'!$D9)</f>
        <v>0</v>
      </c>
      <c r="N9" s="10">
        <f ca="1">SUMIFS(INDIRECT(N$3 &amp; "!$D:$D"),INDIRECT(N$3 &amp; "!$C:$C"),'BUDGET TRACKER'!$D9)</f>
        <v>0</v>
      </c>
      <c r="O9" s="10">
        <f ca="1">SUMIFS(INDIRECT(O$3 &amp; "!$D:$D"),INDIRECT(O$3 &amp; "!$C:$C"),'BUDGET TRACKER'!$D9)</f>
        <v>0</v>
      </c>
      <c r="P9" s="10">
        <f ca="1">SUMIFS(INDIRECT(P$3 &amp; "!$D:$D"),INDIRECT(P$3 &amp; "!$C:$C"),'BUDGET TRACKER'!$D9)</f>
        <v>0</v>
      </c>
      <c r="Q9" s="10">
        <f ca="1">SUMIFS(INDIRECT(Q$3 &amp; "!$D:$D"),INDIRECT(Q$3 &amp; "!$C:$C"),'BUDGET TRACKER'!$D9)</f>
        <v>0</v>
      </c>
      <c r="R9" s="10">
        <f ca="1">SUMIFS(INDIRECT(R$3 &amp; "!$D:$D"),INDIRECT(R$3 &amp; "!$C:$C"),'BUDGET TRACKER'!$D9)</f>
        <v>0</v>
      </c>
    </row>
    <row r="10" spans="1:18" x14ac:dyDescent="0.3">
      <c r="C10" s="11">
        <v>7</v>
      </c>
      <c r="D10" s="9" t="str">
        <v>DIESEL EXPENSE</v>
      </c>
      <c r="E10" s="12">
        <f>VLOOKUP(D10,'budget details'!$C$5:$D$17,2,0)</f>
        <v>400000</v>
      </c>
      <c r="F10" s="13">
        <f t="shared" ca="1" si="0"/>
        <v>365000</v>
      </c>
      <c r="G10" s="10">
        <f ca="1">SUMIFS(INDIRECT(G$3 &amp; "!$D:$D"),INDIRECT(G$3 &amp; "!$C:$C"),'BUDGET TRACKER'!$D10)</f>
        <v>0</v>
      </c>
      <c r="H10" s="10">
        <f ca="1">SUMIFS(INDIRECT(H$3 &amp; "!$D:$D"),INDIRECT(H$3 &amp; "!$C:$C"),'BUDGET TRACKER'!$D10)</f>
        <v>0</v>
      </c>
      <c r="I10" s="10">
        <f ca="1">SUMIFS(INDIRECT(I$3 &amp; "!$D:$D"),INDIRECT(I$3 &amp; "!$C:$C"),'BUDGET TRACKER'!$D10)</f>
        <v>35000</v>
      </c>
      <c r="J10" s="10">
        <f ca="1">SUMIFS(INDIRECT(J$3 &amp; "!$D:$D"),INDIRECT(J$3 &amp; "!$C:$C"),'BUDGET TRACKER'!$D10)</f>
        <v>0</v>
      </c>
      <c r="K10" s="10">
        <f ca="1">SUMIFS(INDIRECT(K$3 &amp; "!$D:$D"),INDIRECT(K$3 &amp; "!$C:$C"),'BUDGET TRACKER'!$D10)</f>
        <v>0</v>
      </c>
      <c r="L10" s="10">
        <f ca="1">SUMIFS(INDIRECT(L$3 &amp; "!$D:$D"),INDIRECT(L$3 &amp; "!$C:$C"),'BUDGET TRACKER'!$D10)</f>
        <v>0</v>
      </c>
      <c r="M10" s="10">
        <f ca="1">SUMIFS(INDIRECT(M$3 &amp; "!$D:$D"),INDIRECT(M$3 &amp; "!$C:$C"),'BUDGET TRACKER'!$D10)</f>
        <v>0</v>
      </c>
      <c r="N10" s="10">
        <f ca="1">SUMIFS(INDIRECT(N$3 &amp; "!$D:$D"),INDIRECT(N$3 &amp; "!$C:$C"),'BUDGET TRACKER'!$D10)</f>
        <v>0</v>
      </c>
      <c r="O10" s="10">
        <f ca="1">SUMIFS(INDIRECT(O$3 &amp; "!$D:$D"),INDIRECT(O$3 &amp; "!$C:$C"),'BUDGET TRACKER'!$D10)</f>
        <v>0</v>
      </c>
      <c r="P10" s="10">
        <f ca="1">SUMIFS(INDIRECT(P$3 &amp; "!$D:$D"),INDIRECT(P$3 &amp; "!$C:$C"),'BUDGET TRACKER'!$D10)</f>
        <v>0</v>
      </c>
      <c r="Q10" s="10">
        <f ca="1">SUMIFS(INDIRECT(Q$3 &amp; "!$D:$D"),INDIRECT(Q$3 &amp; "!$C:$C"),'BUDGET TRACKER'!$D10)</f>
        <v>0</v>
      </c>
      <c r="R10" s="10">
        <f ca="1">SUMIFS(INDIRECT(R$3 &amp; "!$D:$D"),INDIRECT(R$3 &amp; "!$C:$C"),'BUDGET TRACKER'!$D10)</f>
        <v>0</v>
      </c>
    </row>
    <row r="11" spans="1:18" x14ac:dyDescent="0.3">
      <c r="C11" s="11">
        <v>8</v>
      </c>
      <c r="D11" s="9" t="str">
        <v>TAXES</v>
      </c>
      <c r="E11" s="12">
        <f>VLOOKUP(D11,'budget details'!$C$5:$D$17,2,0)</f>
        <v>250000</v>
      </c>
      <c r="F11" s="13">
        <f t="shared" ca="1" si="0"/>
        <v>40000</v>
      </c>
      <c r="G11" s="10">
        <f ca="1">SUMIFS(INDIRECT(G$3 &amp; "!$D:$D"),INDIRECT(G$3 &amp; "!$C:$C"),'BUDGET TRACKER'!$D11)</f>
        <v>15000</v>
      </c>
      <c r="H11" s="10">
        <f ca="1">SUMIFS(INDIRECT(H$3 &amp; "!$D:$D"),INDIRECT(H$3 &amp; "!$C:$C"),'BUDGET TRACKER'!$D11)</f>
        <v>90000</v>
      </c>
      <c r="I11" s="10">
        <f ca="1">SUMIFS(INDIRECT(I$3 &amp; "!$D:$D"),INDIRECT(I$3 &amp; "!$C:$C"),'BUDGET TRACKER'!$D11)</f>
        <v>7000</v>
      </c>
      <c r="J11" s="10">
        <f ca="1">SUMIFS(INDIRECT(J$3 &amp; "!$D:$D"),INDIRECT(J$3 &amp; "!$C:$C"),'BUDGET TRACKER'!$D11)</f>
        <v>5000</v>
      </c>
      <c r="K11" s="10">
        <f ca="1">SUMIFS(INDIRECT(K$3 &amp; "!$D:$D"),INDIRECT(K$3 &amp; "!$C:$C"),'BUDGET TRACKER'!$D11)</f>
        <v>1200</v>
      </c>
      <c r="L11" s="10">
        <f ca="1">SUMIFS(INDIRECT(L$3 &amp; "!$D:$D"),INDIRECT(L$3 &amp; "!$C:$C"),'BUDGET TRACKER'!$D11)</f>
        <v>30000</v>
      </c>
      <c r="M11" s="10">
        <f ca="1">SUMIFS(INDIRECT(M$3 &amp; "!$D:$D"),INDIRECT(M$3 &amp; "!$C:$C"),'BUDGET TRACKER'!$D11)</f>
        <v>600</v>
      </c>
      <c r="N11" s="10">
        <f ca="1">SUMIFS(INDIRECT(N$3 &amp; "!$D:$D"),INDIRECT(N$3 &amp; "!$C:$C"),'BUDGET TRACKER'!$D11)</f>
        <v>5800</v>
      </c>
      <c r="O11" s="10">
        <f ca="1">SUMIFS(INDIRECT(O$3 &amp; "!$D:$D"),INDIRECT(O$3 &amp; "!$C:$C"),'BUDGET TRACKER'!$D11)</f>
        <v>3000</v>
      </c>
      <c r="P11" s="10">
        <f ca="1">SUMIFS(INDIRECT(P$3 &amp; "!$D:$D"),INDIRECT(P$3 &amp; "!$C:$C"),'BUDGET TRACKER'!$D11)</f>
        <v>2400</v>
      </c>
      <c r="Q11" s="10">
        <f ca="1">SUMIFS(INDIRECT(Q$3 &amp; "!$D:$D"),INDIRECT(Q$3 &amp; "!$C:$C"),'BUDGET TRACKER'!$D11)</f>
        <v>45000</v>
      </c>
      <c r="R11" s="10">
        <f ca="1">SUMIFS(INDIRECT(R$3 &amp; "!$D:$D"),INDIRECT(R$3 &amp; "!$C:$C"),'BUDGET TRACKER'!$D11)</f>
        <v>5000</v>
      </c>
    </row>
    <row r="12" spans="1:18" x14ac:dyDescent="0.3">
      <c r="C12" s="11">
        <v>9</v>
      </c>
      <c r="D12" s="9" t="str">
        <v>FUELL</v>
      </c>
      <c r="E12" s="12">
        <f>VLOOKUP(D12,'budget details'!$C$5:$D$17,2,0)</f>
        <v>600000</v>
      </c>
      <c r="F12" s="13">
        <f t="shared" ca="1" si="0"/>
        <v>588000</v>
      </c>
      <c r="G12" s="10">
        <f ca="1">SUMIFS(INDIRECT(G$3 &amp; "!$D:$D"),INDIRECT(G$3 &amp; "!$C:$C"),'BUDGET TRACKER'!$D12)</f>
        <v>0</v>
      </c>
      <c r="H12" s="10">
        <f ca="1">SUMIFS(INDIRECT(H$3 &amp; "!$D:$D"),INDIRECT(H$3 &amp; "!$C:$C"),'BUDGET TRACKER'!$D12)</f>
        <v>0</v>
      </c>
      <c r="I12" s="10">
        <f ca="1">SUMIFS(INDIRECT(I$3 &amp; "!$D:$D"),INDIRECT(I$3 &amp; "!$C:$C"),'BUDGET TRACKER'!$D12)</f>
        <v>12000</v>
      </c>
      <c r="J12" s="10">
        <f ca="1">SUMIFS(INDIRECT(J$3 &amp; "!$D:$D"),INDIRECT(J$3 &amp; "!$C:$C"),'BUDGET TRACKER'!$D12)</f>
        <v>0</v>
      </c>
      <c r="K12" s="10">
        <f ca="1">SUMIFS(INDIRECT(K$3 &amp; "!$D:$D"),INDIRECT(K$3 &amp; "!$C:$C"),'BUDGET TRACKER'!$D12)</f>
        <v>0</v>
      </c>
      <c r="L12" s="10">
        <f ca="1">SUMIFS(INDIRECT(L$3 &amp; "!$D:$D"),INDIRECT(L$3 &amp; "!$C:$C"),'BUDGET TRACKER'!$D12)</f>
        <v>0</v>
      </c>
      <c r="M12" s="10">
        <f ca="1">SUMIFS(INDIRECT(M$3 &amp; "!$D:$D"),INDIRECT(M$3 &amp; "!$C:$C"),'BUDGET TRACKER'!$D12)</f>
        <v>0</v>
      </c>
      <c r="N12" s="10">
        <f ca="1">SUMIFS(INDIRECT(N$3 &amp; "!$D:$D"),INDIRECT(N$3 &amp; "!$C:$C"),'BUDGET TRACKER'!$D12)</f>
        <v>0</v>
      </c>
      <c r="O12" s="10">
        <f ca="1">SUMIFS(INDIRECT(O$3 &amp; "!$D:$D"),INDIRECT(O$3 &amp; "!$C:$C"),'BUDGET TRACKER'!$D12)</f>
        <v>0</v>
      </c>
      <c r="P12" s="10">
        <f ca="1">SUMIFS(INDIRECT(P$3 &amp; "!$D:$D"),INDIRECT(P$3 &amp; "!$C:$C"),'BUDGET TRACKER'!$D12)</f>
        <v>0</v>
      </c>
      <c r="Q12" s="10">
        <f ca="1">SUMIFS(INDIRECT(Q$3 &amp; "!$D:$D"),INDIRECT(Q$3 &amp; "!$C:$C"),'BUDGET TRACKER'!$D12)</f>
        <v>0</v>
      </c>
      <c r="R12" s="10">
        <f ca="1">SUMIFS(INDIRECT(R$3 &amp; "!$D:$D"),INDIRECT(R$3 &amp; "!$C:$C"),'BUDGET TRACKER'!$D12)</f>
        <v>0</v>
      </c>
    </row>
    <row r="13" spans="1:18" x14ac:dyDescent="0.3">
      <c r="C13" s="11">
        <v>10</v>
      </c>
      <c r="D13" s="9" t="str">
        <v>MAINTENANCE</v>
      </c>
      <c r="E13" s="12">
        <f>VLOOKUP(D13,'budget details'!$C$5:$D$17,2,0)</f>
        <v>300000</v>
      </c>
      <c r="F13" s="13">
        <f t="shared" ca="1" si="0"/>
        <v>290200</v>
      </c>
      <c r="G13" s="10">
        <f ca="1">SUMIFS(INDIRECT(G$3 &amp; "!$D:$D"),INDIRECT(G$3 &amp; "!$C:$C"),'BUDGET TRACKER'!$D13)</f>
        <v>0</v>
      </c>
      <c r="H13" s="10">
        <f ca="1">SUMIFS(INDIRECT(H$3 &amp; "!$D:$D"),INDIRECT(H$3 &amp; "!$C:$C"),'BUDGET TRACKER'!$D13)</f>
        <v>0</v>
      </c>
      <c r="I13" s="10">
        <f ca="1">SUMIFS(INDIRECT(I$3 &amp; "!$D:$D"),INDIRECT(I$3 &amp; "!$C:$C"),'BUDGET TRACKER'!$D13)</f>
        <v>9800</v>
      </c>
      <c r="J13" s="10">
        <f ca="1">SUMIFS(INDIRECT(J$3 &amp; "!$D:$D"),INDIRECT(J$3 &amp; "!$C:$C"),'BUDGET TRACKER'!$D13)</f>
        <v>0</v>
      </c>
      <c r="K13" s="10">
        <f ca="1">SUMIFS(INDIRECT(K$3 &amp; "!$D:$D"),INDIRECT(K$3 &amp; "!$C:$C"),'BUDGET TRACKER'!$D13)</f>
        <v>0</v>
      </c>
      <c r="L13" s="10">
        <f ca="1">SUMIFS(INDIRECT(L$3 &amp; "!$D:$D"),INDIRECT(L$3 &amp; "!$C:$C"),'BUDGET TRACKER'!$D13)</f>
        <v>0</v>
      </c>
      <c r="M13" s="10">
        <f ca="1">SUMIFS(INDIRECT(M$3 &amp; "!$D:$D"),INDIRECT(M$3 &amp; "!$C:$C"),'BUDGET TRACKER'!$D13)</f>
        <v>0</v>
      </c>
      <c r="N13" s="10">
        <f ca="1">SUMIFS(INDIRECT(N$3 &amp; "!$D:$D"),INDIRECT(N$3 &amp; "!$C:$C"),'BUDGET TRACKER'!$D13)</f>
        <v>0</v>
      </c>
      <c r="O13" s="10">
        <f ca="1">SUMIFS(INDIRECT(O$3 &amp; "!$D:$D"),INDIRECT(O$3 &amp; "!$C:$C"),'BUDGET TRACKER'!$D13)</f>
        <v>0</v>
      </c>
      <c r="P13" s="10">
        <f ca="1">SUMIFS(INDIRECT(P$3 &amp; "!$D:$D"),INDIRECT(P$3 &amp; "!$C:$C"),'BUDGET TRACKER'!$D13)</f>
        <v>0</v>
      </c>
      <c r="Q13" s="10">
        <f ca="1">SUMIFS(INDIRECT(Q$3 &amp; "!$D:$D"),INDIRECT(Q$3 &amp; "!$C:$C"),'BUDGET TRACKER'!$D13)</f>
        <v>0</v>
      </c>
      <c r="R13" s="10">
        <f ca="1">SUMIFS(INDIRECT(R$3 &amp; "!$D:$D"),INDIRECT(R$3 &amp; "!$C:$C"),'BUDGET TRACKER'!$D13)</f>
        <v>0</v>
      </c>
    </row>
    <row r="14" spans="1:18" x14ac:dyDescent="0.3">
      <c r="C14" s="11">
        <v>11</v>
      </c>
      <c r="D14" s="9" t="str">
        <v>ELECTRICITY BILL</v>
      </c>
      <c r="E14" s="12">
        <f>VLOOKUP(D14,'budget details'!$C$5:$D$17,2,0)</f>
        <v>150000</v>
      </c>
      <c r="F14" s="13">
        <f t="shared" ca="1" si="0"/>
        <v>141000</v>
      </c>
      <c r="G14" s="10">
        <f ca="1">SUMIFS(INDIRECT(G$3 &amp; "!$D:$D"),INDIRECT(G$3 &amp; "!$C:$C"),'BUDGET TRACKER'!$D14)</f>
        <v>0</v>
      </c>
      <c r="H14" s="10">
        <f ca="1">SUMIFS(INDIRECT(H$3 &amp; "!$D:$D"),INDIRECT(H$3 &amp; "!$C:$C"),'BUDGET TRACKER'!$D14)</f>
        <v>0</v>
      </c>
      <c r="I14" s="10">
        <f ca="1">SUMIFS(INDIRECT(I$3 &amp; "!$D:$D"),INDIRECT(I$3 &amp; "!$C:$C"),'BUDGET TRACKER'!$D14)</f>
        <v>9000</v>
      </c>
      <c r="J14" s="10">
        <f ca="1">SUMIFS(INDIRECT(J$3 &amp; "!$D:$D"),INDIRECT(J$3 &amp; "!$C:$C"),'BUDGET TRACKER'!$D14)</f>
        <v>0</v>
      </c>
      <c r="K14" s="10">
        <f ca="1">SUMIFS(INDIRECT(K$3 &amp; "!$D:$D"),INDIRECT(K$3 &amp; "!$C:$C"),'BUDGET TRACKER'!$D14)</f>
        <v>0</v>
      </c>
      <c r="L14" s="10">
        <f ca="1">SUMIFS(INDIRECT(L$3 &amp; "!$D:$D"),INDIRECT(L$3 &amp; "!$C:$C"),'BUDGET TRACKER'!$D14)</f>
        <v>0</v>
      </c>
      <c r="M14" s="10">
        <f ca="1">SUMIFS(INDIRECT(M$3 &amp; "!$D:$D"),INDIRECT(M$3 &amp; "!$C:$C"),'BUDGET TRACKER'!$D14)</f>
        <v>0</v>
      </c>
      <c r="N14" s="10">
        <f ca="1">SUMIFS(INDIRECT(N$3 &amp; "!$D:$D"),INDIRECT(N$3 &amp; "!$C:$C"),'BUDGET TRACKER'!$D14)</f>
        <v>0</v>
      </c>
      <c r="O14" s="10">
        <f ca="1">SUMIFS(INDIRECT(O$3 &amp; "!$D:$D"),INDIRECT(O$3 &amp; "!$C:$C"),'BUDGET TRACKER'!$D14)</f>
        <v>0</v>
      </c>
      <c r="P14" s="10">
        <f ca="1">SUMIFS(INDIRECT(P$3 &amp; "!$D:$D"),INDIRECT(P$3 &amp; "!$C:$C"),'BUDGET TRACKER'!$D14)</f>
        <v>0</v>
      </c>
      <c r="Q14" s="10">
        <f ca="1">SUMIFS(INDIRECT(Q$3 &amp; "!$D:$D"),INDIRECT(Q$3 &amp; "!$C:$C"),'BUDGET TRACKER'!$D14)</f>
        <v>0</v>
      </c>
      <c r="R14" s="10">
        <f ca="1">SUMIFS(INDIRECT(R$3 &amp; "!$D:$D"),INDIRECT(R$3 &amp; "!$C:$C"),'BUDGET TRACKER'!$D14)</f>
        <v>0</v>
      </c>
    </row>
    <row r="15" spans="1:18" x14ac:dyDescent="0.3">
      <c r="C15" s="11">
        <v>12</v>
      </c>
      <c r="D15" s="9" t="str">
        <v>INSURANCE</v>
      </c>
      <c r="E15" s="12">
        <f>VLOOKUP(D15,'budget details'!$C$5:$D$17,2,0)</f>
        <v>450000</v>
      </c>
      <c r="F15" s="13">
        <f t="shared" ca="1" si="0"/>
        <v>446600</v>
      </c>
      <c r="G15" s="10">
        <f ca="1">SUMIFS(INDIRECT(G$3 &amp; "!$D:$D"),INDIRECT(G$3 &amp; "!$C:$C"),'BUDGET TRACKER'!$D15)</f>
        <v>0</v>
      </c>
      <c r="H15" s="10">
        <f ca="1">SUMIFS(INDIRECT(H$3 &amp; "!$D:$D"),INDIRECT(H$3 &amp; "!$C:$C"),'BUDGET TRACKER'!$D15)</f>
        <v>0</v>
      </c>
      <c r="I15" s="10">
        <f ca="1">SUMIFS(INDIRECT(I$3 &amp; "!$D:$D"),INDIRECT(I$3 &amp; "!$C:$C"),'BUDGET TRACKER'!$D15)</f>
        <v>3400</v>
      </c>
      <c r="J15" s="10">
        <f ca="1">SUMIFS(INDIRECT(J$3 &amp; "!$D:$D"),INDIRECT(J$3 &amp; "!$C:$C"),'BUDGET TRACKER'!$D15)</f>
        <v>0</v>
      </c>
      <c r="K15" s="10">
        <f ca="1">SUMIFS(INDIRECT(K$3 &amp; "!$D:$D"),INDIRECT(K$3 &amp; "!$C:$C"),'BUDGET TRACKER'!$D15)</f>
        <v>0</v>
      </c>
      <c r="L15" s="10">
        <f ca="1">SUMIFS(INDIRECT(L$3 &amp; "!$D:$D"),INDIRECT(L$3 &amp; "!$C:$C"),'BUDGET TRACKER'!$D15)</f>
        <v>0</v>
      </c>
      <c r="M15" s="10">
        <f ca="1">SUMIFS(INDIRECT(M$3 &amp; "!$D:$D"),INDIRECT(M$3 &amp; "!$C:$C"),'BUDGET TRACKER'!$D15)</f>
        <v>0</v>
      </c>
      <c r="N15" s="10">
        <f ca="1">SUMIFS(INDIRECT(N$3 &amp; "!$D:$D"),INDIRECT(N$3 &amp; "!$C:$C"),'BUDGET TRACKER'!$D15)</f>
        <v>0</v>
      </c>
      <c r="O15" s="10">
        <f ca="1">SUMIFS(INDIRECT(O$3 &amp; "!$D:$D"),INDIRECT(O$3 &amp; "!$C:$C"),'BUDGET TRACKER'!$D15)</f>
        <v>0</v>
      </c>
      <c r="P15" s="10">
        <f ca="1">SUMIFS(INDIRECT(P$3 &amp; "!$D:$D"),INDIRECT(P$3 &amp; "!$C:$C"),'BUDGET TRACKER'!$D15)</f>
        <v>0</v>
      </c>
      <c r="Q15" s="10">
        <f ca="1">SUMIFS(INDIRECT(Q$3 &amp; "!$D:$D"),INDIRECT(Q$3 &amp; "!$C:$C"),'BUDGET TRACKER'!$D15)</f>
        <v>0</v>
      </c>
      <c r="R15" s="10">
        <f ca="1">SUMIFS(INDIRECT(R$3 &amp; "!$D:$D"),INDIRECT(R$3 &amp; "!$C:$C"),'BUDGET TRACKER'!$D15)</f>
        <v>0</v>
      </c>
    </row>
    <row r="16" spans="1:18" x14ac:dyDescent="0.3">
      <c r="C16" s="11">
        <v>13</v>
      </c>
      <c r="D16" s="9" t="str">
        <v>SECURITY</v>
      </c>
      <c r="E16" s="12">
        <f>VLOOKUP(D16,'budget details'!$C$5:$D$17,2,0)</f>
        <v>260000</v>
      </c>
      <c r="F16" s="13">
        <f t="shared" ca="1" si="0"/>
        <v>252000</v>
      </c>
      <c r="G16" s="10">
        <f ca="1">SUMIFS(INDIRECT(G$3 &amp; "!$D:$D"),INDIRECT(G$3 &amp; "!$C:$C"),'BUDGET TRACKER'!$D16)</f>
        <v>0</v>
      </c>
      <c r="H16" s="10">
        <f ca="1">SUMIFS(INDIRECT(H$3 &amp; "!$D:$D"),INDIRECT(H$3 &amp; "!$C:$C"),'BUDGET TRACKER'!$D16)</f>
        <v>0</v>
      </c>
      <c r="I16" s="10">
        <f ca="1">SUMIFS(INDIRECT(I$3 &amp; "!$D:$D"),INDIRECT(I$3 &amp; "!$C:$C"),'BUDGET TRACKER'!$D16)</f>
        <v>8000</v>
      </c>
      <c r="J16" s="10">
        <f ca="1">SUMIFS(INDIRECT(J$3 &amp; "!$D:$D"),INDIRECT(J$3 &amp; "!$C:$C"),'BUDGET TRACKER'!$D16)</f>
        <v>0</v>
      </c>
      <c r="K16" s="10">
        <f ca="1">SUMIFS(INDIRECT(K$3 &amp; "!$D:$D"),INDIRECT(K$3 &amp; "!$C:$C"),'BUDGET TRACKER'!$D16)</f>
        <v>0</v>
      </c>
      <c r="L16" s="10">
        <f ca="1">SUMIFS(INDIRECT(L$3 &amp; "!$D:$D"),INDIRECT(L$3 &amp; "!$C:$C"),'BUDGET TRACKER'!$D16)</f>
        <v>0</v>
      </c>
      <c r="M16" s="10">
        <f ca="1">SUMIFS(INDIRECT(M$3 &amp; "!$D:$D"),INDIRECT(M$3 &amp; "!$C:$C"),'BUDGET TRACKER'!$D16)</f>
        <v>0</v>
      </c>
      <c r="N16" s="10">
        <f ca="1">SUMIFS(INDIRECT(N$3 &amp; "!$D:$D"),INDIRECT(N$3 &amp; "!$C:$C"),'BUDGET TRACKER'!$D16)</f>
        <v>0</v>
      </c>
      <c r="O16" s="10">
        <f ca="1">SUMIFS(INDIRECT(O$3 &amp; "!$D:$D"),INDIRECT(O$3 &amp; "!$C:$C"),'BUDGET TRACKER'!$D16)</f>
        <v>0</v>
      </c>
      <c r="P16" s="10">
        <f ca="1">SUMIFS(INDIRECT(P$3 &amp; "!$D:$D"),INDIRECT(P$3 &amp; "!$C:$C"),'BUDGET TRACKER'!$D16)</f>
        <v>0</v>
      </c>
      <c r="Q16" s="10">
        <f ca="1">SUMIFS(INDIRECT(Q$3 &amp; "!$D:$D"),INDIRECT(Q$3 &amp; "!$C:$C"),'BUDGET TRACKER'!$D16)</f>
        <v>0</v>
      </c>
      <c r="R16" s="10">
        <f ca="1">SUMIFS(INDIRECT(R$3 &amp; "!$D:$D"),INDIRECT(R$3 &amp; "!$C:$C"),'BUDGET TRACKER'!$D16)</f>
        <v>0</v>
      </c>
    </row>
    <row r="17" spans="3:18" x14ac:dyDescent="0.3">
      <c r="C17" s="18"/>
      <c r="D17" s="19" t="s">
        <v>34</v>
      </c>
      <c r="E17" s="20"/>
      <c r="F17" s="21"/>
      <c r="G17" s="22">
        <f ca="1">SUM(G4:G13)</f>
        <v>68000</v>
      </c>
      <c r="H17" s="22">
        <f t="shared" ref="H17:R17" ca="1" si="1">SUM(H4:H13)</f>
        <v>96000</v>
      </c>
      <c r="I17" s="22">
        <f t="shared" ca="1" si="1"/>
        <v>201200</v>
      </c>
      <c r="J17" s="22">
        <f t="shared" ca="1" si="1"/>
        <v>9000</v>
      </c>
      <c r="K17" s="22">
        <f t="shared" ca="1" si="1"/>
        <v>6200</v>
      </c>
      <c r="L17" s="22">
        <f t="shared" ca="1" si="1"/>
        <v>35000</v>
      </c>
      <c r="M17" s="22">
        <f t="shared" ca="1" si="1"/>
        <v>4600</v>
      </c>
      <c r="N17" s="22">
        <f t="shared" ca="1" si="1"/>
        <v>8800</v>
      </c>
      <c r="O17" s="22">
        <f t="shared" ca="1" si="1"/>
        <v>6000</v>
      </c>
      <c r="P17" s="22">
        <f t="shared" ca="1" si="1"/>
        <v>3900</v>
      </c>
      <c r="Q17" s="22">
        <f t="shared" ca="1" si="1"/>
        <v>49500</v>
      </c>
      <c r="R17" s="22">
        <f t="shared" ca="1" si="1"/>
        <v>47500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8285-FB3E-4430-9F6B-4739E7101212}">
  <dimension ref="A1:E29"/>
  <sheetViews>
    <sheetView workbookViewId="0">
      <selection activeCell="E23" sqref="E23"/>
    </sheetView>
  </sheetViews>
  <sheetFormatPr defaultRowHeight="14.4" x14ac:dyDescent="0.3"/>
  <cols>
    <col min="1" max="1" width="45.33203125" customWidth="1"/>
    <col min="2" max="2" width="13.6640625" style="6" customWidth="1"/>
    <col min="3" max="3" width="16.21875" style="1" customWidth="1"/>
    <col min="4" max="4" width="21.88671875" style="1" customWidth="1"/>
    <col min="5" max="5" width="21" style="1" customWidth="1"/>
  </cols>
  <sheetData>
    <row r="1" spans="1:5" ht="91.8" x14ac:dyDescent="1.65">
      <c r="A1" s="31">
        <v>44927</v>
      </c>
    </row>
    <row r="3" spans="1:5" ht="15.6" x14ac:dyDescent="0.3">
      <c r="B3" s="32" t="s">
        <v>32</v>
      </c>
      <c r="C3" s="33" t="s">
        <v>1</v>
      </c>
      <c r="D3" s="33" t="s">
        <v>33</v>
      </c>
      <c r="E3" s="34" t="s">
        <v>3</v>
      </c>
    </row>
    <row r="4" spans="1:5" x14ac:dyDescent="0.3">
      <c r="B4" s="8">
        <v>44927</v>
      </c>
      <c r="C4" s="10" t="s">
        <v>7</v>
      </c>
      <c r="D4" s="10">
        <v>11000</v>
      </c>
      <c r="E4" s="10">
        <f ca="1">IFERROR(VLOOKUP(C4,'BUDGET TRACKER'!$D$3:$F$16,3,0),"")</f>
        <v>304000</v>
      </c>
    </row>
    <row r="5" spans="1:5" x14ac:dyDescent="0.3">
      <c r="B5" s="8">
        <v>44931</v>
      </c>
      <c r="C5" s="10" t="s">
        <v>9</v>
      </c>
      <c r="D5" s="10">
        <v>20000</v>
      </c>
      <c r="E5" s="10">
        <f ca="1">IFERROR(VLOOKUP(C5,'BUDGET TRACKER'!$D$3:$F$16,3,0),"")</f>
        <v>1500</v>
      </c>
    </row>
    <row r="6" spans="1:5" x14ac:dyDescent="0.3">
      <c r="B6" s="8">
        <v>44935</v>
      </c>
      <c r="C6" s="10" t="s">
        <v>8</v>
      </c>
      <c r="D6" s="10">
        <v>1500</v>
      </c>
      <c r="E6" s="10">
        <f ca="1">IFERROR(VLOOKUP(C6,'BUDGET TRACKER'!$D$3:$F$16,3,0),"")</f>
        <v>192600</v>
      </c>
    </row>
    <row r="7" spans="1:5" x14ac:dyDescent="0.3">
      <c r="B7" s="8">
        <v>44936</v>
      </c>
      <c r="C7" s="10" t="s">
        <v>10</v>
      </c>
      <c r="D7" s="10">
        <v>2500</v>
      </c>
      <c r="E7" s="10">
        <f ca="1">IFERROR(VLOOKUP(C7,'BUDGET TRACKER'!$D$3:$F$16,3,0),"")</f>
        <v>63500</v>
      </c>
    </row>
    <row r="8" spans="1:5" x14ac:dyDescent="0.3">
      <c r="B8" s="8">
        <v>44941</v>
      </c>
      <c r="C8" s="10" t="s">
        <v>10</v>
      </c>
      <c r="D8" s="10">
        <v>3000</v>
      </c>
      <c r="E8" s="10">
        <f ca="1">IFERROR(VLOOKUP(C8,'BUDGET TRACKER'!$D$3:$F$16,3,0),"")</f>
        <v>63500</v>
      </c>
    </row>
    <row r="9" spans="1:5" x14ac:dyDescent="0.3">
      <c r="B9" s="8">
        <v>44941</v>
      </c>
      <c r="C9" s="10" t="s">
        <v>12</v>
      </c>
      <c r="D9" s="10">
        <v>15000</v>
      </c>
      <c r="E9" s="10">
        <f ca="1">IFERROR(VLOOKUP(C9,'BUDGET TRACKER'!$D$3:$F$16,3,0),"")</f>
        <v>40000</v>
      </c>
    </row>
    <row r="10" spans="1:5" x14ac:dyDescent="0.3">
      <c r="B10" s="8">
        <v>44941</v>
      </c>
      <c r="C10" s="10" t="s">
        <v>9</v>
      </c>
      <c r="D10" s="10">
        <v>10000</v>
      </c>
      <c r="E10" s="10">
        <f ca="1">IFERROR(VLOOKUP(C10,'BUDGET TRACKER'!$D$3:$F$16,3,0),"")</f>
        <v>1500</v>
      </c>
    </row>
    <row r="11" spans="1:5" x14ac:dyDescent="0.3">
      <c r="B11" s="8">
        <v>44941</v>
      </c>
      <c r="C11" s="10" t="s">
        <v>7</v>
      </c>
      <c r="D11" s="10">
        <v>5000</v>
      </c>
      <c r="E11" s="10">
        <f ca="1">IFERROR(VLOOKUP(C11,'BUDGET TRACKER'!$D$3:$F$16,3,0),"")</f>
        <v>304000</v>
      </c>
    </row>
    <row r="12" spans="1:5" x14ac:dyDescent="0.3">
      <c r="B12" s="8"/>
      <c r="C12" s="10"/>
      <c r="D12" s="10"/>
      <c r="E12" s="10" t="str">
        <f>IFERROR(VLOOKUP(C12,'BUDGET TRACKER'!$D$3:$F$16,3,0),"")</f>
        <v/>
      </c>
    </row>
    <row r="13" spans="1:5" x14ac:dyDescent="0.3">
      <c r="B13" s="8"/>
      <c r="C13" s="10"/>
      <c r="D13" s="10"/>
      <c r="E13" s="10" t="str">
        <f>IFERROR(VLOOKUP(C13,'BUDGET TRACKER'!$D$3:$F$16,3,0),"")</f>
        <v/>
      </c>
    </row>
    <row r="14" spans="1:5" x14ac:dyDescent="0.3">
      <c r="B14" s="8"/>
      <c r="C14" s="10"/>
      <c r="D14" s="10"/>
      <c r="E14" s="10" t="str">
        <f>IFERROR(VLOOKUP(C14,'BUDGET TRACKER'!$D$3:$F$16,3,0),"")</f>
        <v/>
      </c>
    </row>
    <row r="15" spans="1:5" x14ac:dyDescent="0.3">
      <c r="B15" s="8"/>
      <c r="C15" s="10"/>
      <c r="D15" s="10"/>
      <c r="E15" s="10" t="str">
        <f>IFERROR(VLOOKUP(C15,'BUDGET TRACKER'!$D$3:$F$16,3,0),"")</f>
        <v/>
      </c>
    </row>
    <row r="16" spans="1:5" x14ac:dyDescent="0.3">
      <c r="B16" s="8"/>
      <c r="C16" s="10"/>
      <c r="D16" s="10"/>
      <c r="E16" s="10" t="str">
        <f>IFERROR(VLOOKUP(C16,'BUDGET TRACKER'!$D$3:$F$16,3,0),"")</f>
        <v/>
      </c>
    </row>
    <row r="17" spans="2:5" x14ac:dyDescent="0.3">
      <c r="B17" s="8"/>
      <c r="C17" s="10"/>
      <c r="D17" s="10"/>
      <c r="E17" s="10" t="str">
        <f>IFERROR(VLOOKUP(C17,'BUDGET TRACKER'!$D$3:$F$16,3,0),"")</f>
        <v/>
      </c>
    </row>
    <row r="18" spans="2:5" x14ac:dyDescent="0.3">
      <c r="B18" s="8"/>
      <c r="C18" s="10"/>
      <c r="D18" s="10"/>
      <c r="E18" s="10" t="str">
        <f>IFERROR(VLOOKUP(C18,'BUDGET TRACKER'!$D$3:$F$16,3,0),"")</f>
        <v/>
      </c>
    </row>
    <row r="19" spans="2:5" x14ac:dyDescent="0.3">
      <c r="B19" s="8"/>
      <c r="C19" s="10"/>
      <c r="D19" s="10"/>
      <c r="E19" s="10" t="str">
        <f>IFERROR(VLOOKUP(C19,'BUDGET TRACKER'!$D$3:$F$16,3,0),"")</f>
        <v/>
      </c>
    </row>
    <row r="20" spans="2:5" x14ac:dyDescent="0.3">
      <c r="B20" s="8"/>
      <c r="C20" s="10"/>
      <c r="D20" s="10"/>
      <c r="E20" s="10" t="str">
        <f>IFERROR(VLOOKUP(C20,'BUDGET TRACKER'!$D$3:$F$16,3,0),"")</f>
        <v/>
      </c>
    </row>
    <row r="21" spans="2:5" x14ac:dyDescent="0.3">
      <c r="B21" s="8"/>
      <c r="C21" s="10"/>
      <c r="D21" s="10"/>
      <c r="E21" s="10" t="str">
        <f>IFERROR(VLOOKUP(C21,'BUDGET TRACKER'!$D$3:$F$16,3,0),"")</f>
        <v/>
      </c>
    </row>
    <row r="22" spans="2:5" x14ac:dyDescent="0.3">
      <c r="B22" s="8"/>
      <c r="C22" s="10"/>
      <c r="D22" s="10"/>
      <c r="E22" s="10" t="str">
        <f>IFERROR(VLOOKUP(C22,'BUDGET TRACKER'!$D$3:$F$16,3,0),"")</f>
        <v/>
      </c>
    </row>
    <row r="23" spans="2:5" x14ac:dyDescent="0.3">
      <c r="B23" s="8"/>
      <c r="C23" s="10"/>
      <c r="D23" s="10"/>
      <c r="E23" s="10" t="str">
        <f>IFERROR(VLOOKUP(C23,'BUDGET TRACKER'!$D$3:$F$16,3,0),"")</f>
        <v/>
      </c>
    </row>
    <row r="24" spans="2:5" x14ac:dyDescent="0.3">
      <c r="B24" s="8"/>
      <c r="C24" s="10"/>
      <c r="D24" s="10"/>
      <c r="E24" s="10" t="str">
        <f>IFERROR(VLOOKUP(C24,'BUDGET TRACKER'!$D$3:$F$16,3,0),"")</f>
        <v/>
      </c>
    </row>
    <row r="25" spans="2:5" x14ac:dyDescent="0.3">
      <c r="B25" s="8"/>
      <c r="C25" s="10"/>
      <c r="D25" s="10"/>
      <c r="E25" s="10" t="str">
        <f>IFERROR(VLOOKUP(C25,'BUDGET TRACKER'!$D$3:$F$16,3,0),"")</f>
        <v/>
      </c>
    </row>
    <row r="26" spans="2:5" x14ac:dyDescent="0.3">
      <c r="B26" s="8"/>
      <c r="C26" s="10"/>
      <c r="D26" s="10"/>
      <c r="E26" s="10" t="str">
        <f>IFERROR(VLOOKUP(C26,'BUDGET TRACKER'!$D$3:$F$16,3,0),"")</f>
        <v/>
      </c>
    </row>
    <row r="27" spans="2:5" x14ac:dyDescent="0.3">
      <c r="B27" s="8"/>
      <c r="C27" s="10"/>
      <c r="D27" s="10"/>
      <c r="E27" s="10" t="str">
        <f>IFERROR(VLOOKUP(C27,'BUDGET TRACKER'!$D$3:$F$16,3,0),"")</f>
        <v/>
      </c>
    </row>
    <row r="28" spans="2:5" x14ac:dyDescent="0.3">
      <c r="E28" s="1" t="str">
        <f>IFERROR(VLOOKUP(C28,'BUDGET TRACKER'!$D$3:$F$16,3,0),"")</f>
        <v/>
      </c>
    </row>
    <row r="29" spans="2:5" x14ac:dyDescent="0.3">
      <c r="E29" s="1" t="str">
        <f>IFERROR(VLOOKUP(C29,'BUDGET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573830-D039-4D06-865D-6D7D8B16C8E9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101B952E-6C56-4B58-91F3-414E7C6F28F8}">
          <x14:formula1>
            <xm:f>'BUDGET TRACKER'!$E$4:$E$16</xm:f>
          </x14:formula1>
          <xm:sqref>E1:E1048576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A259-B295-48B8-96F2-FDA46E21BE6A}">
  <dimension ref="A1:E29"/>
  <sheetViews>
    <sheetView workbookViewId="0">
      <selection activeCell="D6" sqref="D6"/>
    </sheetView>
  </sheetViews>
  <sheetFormatPr defaultRowHeight="14.4" x14ac:dyDescent="0.3"/>
  <cols>
    <col min="1" max="1" width="45.6640625" customWidth="1"/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ht="91.8" x14ac:dyDescent="1.65">
      <c r="A1" s="31">
        <v>44958</v>
      </c>
    </row>
    <row r="3" spans="1:5" ht="15.6" x14ac:dyDescent="0.3">
      <c r="B3" s="30" t="s">
        <v>32</v>
      </c>
      <c r="C3" s="23" t="s">
        <v>1</v>
      </c>
      <c r="D3" s="23" t="s">
        <v>33</v>
      </c>
      <c r="E3" s="23" t="s">
        <v>3</v>
      </c>
    </row>
    <row r="4" spans="1:5" x14ac:dyDescent="0.3">
      <c r="C4" t="s">
        <v>12</v>
      </c>
      <c r="D4">
        <v>90000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6000</v>
      </c>
      <c r="E5">
        <f ca="1">IFERROR(VLOOKUP(C5,'BUDGET TRACKER'!$D$3:$F$16,3,0),"")</f>
        <v>1500</v>
      </c>
    </row>
    <row r="6" spans="1:5" x14ac:dyDescent="0.3">
      <c r="D6" s="7"/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  <row r="27" spans="5:5" x14ac:dyDescent="0.3">
      <c r="E27" t="str">
        <f>IFERROR(VLOOKUP(C27,'BUDGET TRACKER'!$D$3:$F$16,3,0),"")</f>
        <v/>
      </c>
    </row>
    <row r="28" spans="5:5" x14ac:dyDescent="0.3">
      <c r="E28" t="str">
        <f>IFERROR(VLOOKUP(C28,'BUDGET TRACKER'!$D$3:$F$16,3,0),"")</f>
        <v/>
      </c>
    </row>
    <row r="29" spans="5:5" x14ac:dyDescent="0.3">
      <c r="E29" t="str">
        <f>IFERROR(VLOOKUP(C29,'BUDGET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A8D511-D095-4B48-8219-23594682F38C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1C66A0BC-C766-495E-B57B-6C2A44F51E0B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CDE3-EA58-4DCD-8560-0E15A3F46E1D}">
  <dimension ref="A1:E29"/>
  <sheetViews>
    <sheetView workbookViewId="0">
      <selection activeCell="D22" sqref="D22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 t="s">
        <v>35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14</v>
      </c>
      <c r="D4">
        <v>5000</v>
      </c>
      <c r="E4">
        <f ca="1">IFERROR(VLOOKUP(C4,'BUDGET TRACKER'!$D$3:$F$16,3,0),"")</f>
        <v>290200</v>
      </c>
    </row>
    <row r="5" spans="1:5" x14ac:dyDescent="0.3">
      <c r="C5" t="s">
        <v>10</v>
      </c>
      <c r="D5">
        <v>25000</v>
      </c>
      <c r="E5">
        <f ca="1">IFERROR(VLOOKUP(C5,'BUDGET TRACKER'!$D$3:$F$16,3,0),"")</f>
        <v>63500</v>
      </c>
    </row>
    <row r="6" spans="1:5" x14ac:dyDescent="0.3">
      <c r="C6" t="s">
        <v>5</v>
      </c>
      <c r="D6" s="7">
        <v>10000</v>
      </c>
      <c r="E6">
        <f ca="1">IFERROR(VLOOKUP(C6,'BUDGET TRACKER'!$D$3:$F$16,3,0),"")</f>
        <v>490000</v>
      </c>
    </row>
    <row r="7" spans="1:5" x14ac:dyDescent="0.3">
      <c r="C7" t="s">
        <v>6</v>
      </c>
      <c r="D7">
        <v>500</v>
      </c>
      <c r="E7">
        <f ca="1">IFERROR(VLOOKUP(C7,'BUDGET TRACKER'!$D$3:$F$16,3,0),"")</f>
        <v>299500</v>
      </c>
    </row>
    <row r="8" spans="1:5" x14ac:dyDescent="0.3">
      <c r="C8" t="s">
        <v>7</v>
      </c>
      <c r="D8">
        <v>40000</v>
      </c>
      <c r="E8">
        <f ca="1">IFERROR(VLOOKUP(C8,'BUDGET TRACKER'!$D$3:$F$16,3,0),"")</f>
        <v>304000</v>
      </c>
    </row>
    <row r="9" spans="1:5" x14ac:dyDescent="0.3">
      <c r="C9" t="s">
        <v>8</v>
      </c>
      <c r="D9">
        <v>5900</v>
      </c>
      <c r="E9">
        <f ca="1">IFERROR(VLOOKUP(C9,'BUDGET TRACKER'!$D$3:$F$16,3,0),"")</f>
        <v>192600</v>
      </c>
    </row>
    <row r="10" spans="1:5" x14ac:dyDescent="0.3">
      <c r="C10" t="s">
        <v>9</v>
      </c>
      <c r="D10">
        <v>50000</v>
      </c>
      <c r="E10">
        <f ca="1">IFERROR(VLOOKUP(C10,'BUDGET TRACKER'!$D$3:$F$16,3,0),"")</f>
        <v>1500</v>
      </c>
    </row>
    <row r="11" spans="1:5" x14ac:dyDescent="0.3">
      <c r="C11" t="s">
        <v>10</v>
      </c>
      <c r="D11">
        <v>6000</v>
      </c>
      <c r="E11">
        <f ca="1">IFERROR(VLOOKUP(C11,'BUDGET TRACKER'!$D$3:$F$16,3,0),"")</f>
        <v>63500</v>
      </c>
    </row>
    <row r="12" spans="1:5" x14ac:dyDescent="0.3">
      <c r="C12" t="s">
        <v>11</v>
      </c>
      <c r="D12">
        <v>35000</v>
      </c>
      <c r="E12">
        <f ca="1">IFERROR(VLOOKUP(C12,'BUDGET TRACKER'!$D$3:$F$16,3,0),"")</f>
        <v>365000</v>
      </c>
    </row>
    <row r="13" spans="1:5" x14ac:dyDescent="0.3">
      <c r="C13" t="s">
        <v>12</v>
      </c>
      <c r="D13">
        <v>7000</v>
      </c>
      <c r="E13">
        <f ca="1">IFERROR(VLOOKUP(C13,'BUDGET TRACKER'!$D$3:$F$16,3,0),"")</f>
        <v>40000</v>
      </c>
    </row>
    <row r="14" spans="1:5" x14ac:dyDescent="0.3">
      <c r="C14" t="s">
        <v>13</v>
      </c>
      <c r="D14">
        <v>12000</v>
      </c>
      <c r="E14">
        <f ca="1">IFERROR(VLOOKUP(C14,'BUDGET TRACKER'!$D$3:$F$16,3,0),"")</f>
        <v>588000</v>
      </c>
    </row>
    <row r="15" spans="1:5" x14ac:dyDescent="0.3">
      <c r="C15" t="s">
        <v>14</v>
      </c>
      <c r="D15">
        <v>4800</v>
      </c>
      <c r="E15">
        <f ca="1">IFERROR(VLOOKUP(C15,'BUDGET TRACKER'!$D$3:$F$16,3,0),"")</f>
        <v>290200</v>
      </c>
    </row>
    <row r="16" spans="1:5" x14ac:dyDescent="0.3">
      <c r="C16" t="s">
        <v>15</v>
      </c>
      <c r="D16">
        <v>9000</v>
      </c>
      <c r="E16">
        <f ca="1">IFERROR(VLOOKUP(C16,'BUDGET TRACKER'!$D$3:$F$16,3,0),"")</f>
        <v>141000</v>
      </c>
    </row>
    <row r="17" spans="3:5" x14ac:dyDescent="0.3">
      <c r="C17" t="s">
        <v>16</v>
      </c>
      <c r="D17">
        <v>3400</v>
      </c>
      <c r="E17">
        <f ca="1">IFERROR(VLOOKUP(C17,'BUDGET TRACKER'!$D$3:$F$16,3,0),"")</f>
        <v>446600</v>
      </c>
    </row>
    <row r="18" spans="3:5" x14ac:dyDescent="0.3">
      <c r="C18" t="s">
        <v>17</v>
      </c>
      <c r="D18">
        <v>8000</v>
      </c>
      <c r="E18">
        <f ca="1">IFERROR(VLOOKUP(C18,'BUDGET TRACKER'!$D$3:$F$16,3,0),"")</f>
        <v>252000</v>
      </c>
    </row>
    <row r="19" spans="3:5" x14ac:dyDescent="0.3">
      <c r="E19" t="str">
        <f>IFERROR(VLOOKUP(C19,'BUDGET TRACKER'!$D$3:$F$16,3,0),"")</f>
        <v/>
      </c>
    </row>
    <row r="20" spans="3:5" x14ac:dyDescent="0.3">
      <c r="E20" t="str">
        <f>IFERROR(VLOOKUP(C20,'BUDGET TRACKER'!$D$3:$F$16,3,0),"")</f>
        <v/>
      </c>
    </row>
    <row r="21" spans="3:5" x14ac:dyDescent="0.3">
      <c r="E21" t="str">
        <f>IFERROR(VLOOKUP(C21,'BUDGET TRACKER'!$D$3:$F$16,3,0),"")</f>
        <v/>
      </c>
    </row>
    <row r="22" spans="3:5" x14ac:dyDescent="0.3">
      <c r="E22" t="str">
        <f>IFERROR(VLOOKUP(C22,'BUDGET TRACKER'!$D$3:$F$16,3,0),"")</f>
        <v/>
      </c>
    </row>
    <row r="23" spans="3:5" x14ac:dyDescent="0.3">
      <c r="E23" t="str">
        <f>IFERROR(VLOOKUP(C23,'BUDGET TRACKER'!$D$3:$F$16,3,0),"")</f>
        <v/>
      </c>
    </row>
    <row r="24" spans="3:5" x14ac:dyDescent="0.3">
      <c r="E24" t="str">
        <f>IFERROR(VLOOKUP(C24,'BUDGET TRACKER'!$D$3:$F$16,3,0),"")</f>
        <v/>
      </c>
    </row>
    <row r="25" spans="3:5" x14ac:dyDescent="0.3">
      <c r="E25" t="str">
        <f>IFERROR(VLOOKUP(C25,'BUDGET TRACKER'!$D$3:$F$16,3,0),"")</f>
        <v/>
      </c>
    </row>
    <row r="26" spans="3:5" x14ac:dyDescent="0.3">
      <c r="E26" t="str">
        <f>IFERROR(VLOOKUP(C26,'BUDGET TRACKER'!$D$3:$F$16,3,0),"")</f>
        <v/>
      </c>
    </row>
    <row r="27" spans="3:5" x14ac:dyDescent="0.3">
      <c r="E27" t="str">
        <f>IFERROR(VLOOKUP(C27,'BUDGET TRACKER'!$D$3:$F$16,3,0),"")</f>
        <v/>
      </c>
    </row>
    <row r="28" spans="3:5" x14ac:dyDescent="0.3">
      <c r="E28" t="str">
        <f>IFERROR(VLOOKUP(C28,'BUDGET TRACKER'!$D$3:$F$16,3,0),"")</f>
        <v/>
      </c>
    </row>
    <row r="29" spans="3:5" x14ac:dyDescent="0.3">
      <c r="E29" t="str">
        <f>IFERROR(VLOOKUP(C29,'BUDGET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C88146-D40E-4AC8-9B18-E24CE8A5CCA6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47A70DBD-0899-4732-87B7-6D8DCFD71D9E}">
          <x14:formula1>
            <xm:f>'BUDGET TRACKER'!$E$4:$E$16</xm:f>
          </x14:formula1>
          <xm:sqref>E1:E1048576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BC94-7F89-48E1-BE52-273DF6CE12B8}">
  <dimension ref="A1:E26"/>
  <sheetViews>
    <sheetView workbookViewId="0">
      <selection activeCell="D5" sqref="D5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5000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4000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D3DD02-A933-4681-AA6A-F57BEFCEF7A5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0E786D38-6ABD-42FD-AC45-94D41CA142B9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9AE1-EB0A-453C-B81A-6BE75809890B}">
  <dimension ref="A1:E26"/>
  <sheetViews>
    <sheetView workbookViewId="0">
      <selection activeCell="D6" sqref="D6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1200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5000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1893CF-5BED-43A1-89EF-8BC74EB47D9B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2DD1B36C-4915-4107-9168-01004FF21D97}">
          <x14:formula1>
            <xm:f>'BUDGET TRACKER'!$E$4:$E$16</xm:f>
          </x14:formula1>
          <xm:sqref>E1:E1048576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0239-921F-4D5C-A4CA-2C3D46E57CA1}">
  <dimension ref="A1:E26"/>
  <sheetViews>
    <sheetView workbookViewId="0">
      <selection activeCell="D6" sqref="D6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30000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5000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6AF3F7-05F9-401B-829C-23EC1BF24EDB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E3D005F8-9961-4ECA-A13E-8B739A2E6802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75A3-ACB9-45CE-9A33-4343765BF7F0}">
  <dimension ref="A1:E26"/>
  <sheetViews>
    <sheetView workbookViewId="0">
      <selection activeCell="D5" sqref="D5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600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4000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8FB943-5472-4EEC-8E80-6B71E33BCE95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FD83FB90-A0FE-454A-AEE0-56FEAED6831F}">
          <x14:formula1>
            <xm:f>'BUDGET TRACKER'!$E$4:$E$16</xm:f>
          </x14:formula1>
          <xm:sqref>E1:E1048576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E9F5-8DDC-4A01-AD86-56CA5DEEC6ED}">
  <dimension ref="A1:E25"/>
  <sheetViews>
    <sheetView workbookViewId="0">
      <selection activeCell="D6" sqref="D6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5800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3000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94F770-C22F-4873-8647-FA32FF608963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FF5B8D77-CC8C-44EA-B7AC-4F4A69E8B291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3235-091E-445B-94BF-C63E44F8753C}">
  <dimension ref="A1:E26"/>
  <sheetViews>
    <sheetView workbookViewId="0">
      <selection activeCell="D6" sqref="D6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3000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3000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33368C4-602E-4F70-9870-78F2D3AFD42F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388902F1-FE7D-49D1-B462-297C1266D276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B5F5-B7B4-4FBD-BBDF-9172EBFCFEAF}">
  <dimension ref="A1:E26"/>
  <sheetViews>
    <sheetView workbookViewId="0">
      <selection activeCell="D6" sqref="D6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2400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1500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  <row r="25" spans="5:5" x14ac:dyDescent="0.3">
      <c r="E25" t="str">
        <f>IFERROR(VLOOKUP(C25,'BUDGET TRACKER'!$D$3:$F$16,3,0),"")</f>
        <v/>
      </c>
    </row>
    <row r="26" spans="5:5" x14ac:dyDescent="0.3">
      <c r="E26" t="str">
        <f>IFERROR(VLOOKUP(C26,'BUDGET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1A7840-1289-4D6B-8EC0-43DCFB806111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E6E36558-1070-4AB5-8CE4-E4FBB0A93C8C}">
          <x14:formula1>
            <xm:f>'BUDGET TRACKER'!$E$4:$E$16</xm:f>
          </x14:formula1>
          <xm:sqref>E1:E1048576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5C7C-691D-4437-9034-0BDE32349709}">
  <dimension ref="A1:E23"/>
  <sheetViews>
    <sheetView workbookViewId="0">
      <selection activeCell="D5" sqref="D5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12</v>
      </c>
      <c r="D4">
        <v>45000</v>
      </c>
      <c r="E4">
        <f ca="1">IFERROR(VLOOKUP(C4,'BUDGET TRACKER'!$D$3:$F$16,3,0),"")</f>
        <v>40000</v>
      </c>
    </row>
    <row r="5" spans="1:5" x14ac:dyDescent="0.3">
      <c r="C5" t="s">
        <v>9</v>
      </c>
      <c r="D5">
        <v>4500</v>
      </c>
      <c r="E5">
        <f ca="1">IFERROR(VLOOKUP(C5,'BUDGET TRACKER'!$D$3:$F$16,3,0),"")</f>
        <v>1500</v>
      </c>
    </row>
    <row r="6" spans="1:5" x14ac:dyDescent="0.3">
      <c r="E6" t="str">
        <f>IFERROR(VLOOKUP(C6,'BUDGET TRACKER'!$D$3:$F$16,3,0),"")</f>
        <v/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3523F5-A98A-44D8-A267-62884351E7A4}">
          <x14:formula1>
            <xm:f>'BUDGET TRACKER'!$E$4:$E$16</xm:f>
          </x14:formula1>
          <xm:sqref>E1:E1048576</xm:sqref>
        </x14:dataValidation>
        <x14:dataValidation type="list" allowBlank="1" showInputMessage="1" showErrorMessage="1" xr:uid="{A3A2D82F-B48E-4C26-9487-EC19DD1C20CF}">
          <x14:formula1>
            <xm:f>'BUDGET TRACKER'!$D$4:$D$16</xm:f>
          </x14:formula1>
          <xm:sqref>C1:C1048576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869C-181A-483F-971B-051D3B052ECA}">
  <dimension ref="A1:E24"/>
  <sheetViews>
    <sheetView workbookViewId="0">
      <selection activeCell="D5" sqref="D5"/>
    </sheetView>
  </sheetViews>
  <sheetFormatPr defaultRowHeight="14.4" x14ac:dyDescent="0.3"/>
  <cols>
    <col min="2" max="2" width="13.6640625" style="6" customWidth="1"/>
    <col min="3" max="3" width="16.21875" customWidth="1"/>
    <col min="4" max="4" width="21.88671875" customWidth="1"/>
    <col min="5" max="5" width="21" customWidth="1"/>
  </cols>
  <sheetData>
    <row r="1" spans="1:5" x14ac:dyDescent="0.3">
      <c r="A1" s="5">
        <v>44927</v>
      </c>
    </row>
    <row r="3" spans="1:5" x14ac:dyDescent="0.3">
      <c r="B3" s="6" t="s">
        <v>32</v>
      </c>
      <c r="C3" t="s">
        <v>1</v>
      </c>
      <c r="D3" t="s">
        <v>33</v>
      </c>
      <c r="E3" t="s">
        <v>3</v>
      </c>
    </row>
    <row r="4" spans="1:5" x14ac:dyDescent="0.3">
      <c r="C4" t="s">
        <v>7</v>
      </c>
      <c r="D4">
        <v>40000</v>
      </c>
      <c r="E4">
        <f ca="1">IFERROR(VLOOKUP(C4,'BUDGET TRACKER'!$D$3:$F$16,3,0),"")</f>
        <v>304000</v>
      </c>
    </row>
    <row r="5" spans="1:5" x14ac:dyDescent="0.3">
      <c r="C5" t="s">
        <v>12</v>
      </c>
      <c r="D5">
        <v>5000</v>
      </c>
      <c r="E5">
        <f ca="1">IFERROR(VLOOKUP(C5,'BUDGET TRACKER'!$D$3:$F$16,3,0),"")</f>
        <v>40000</v>
      </c>
    </row>
    <row r="6" spans="1:5" x14ac:dyDescent="0.3">
      <c r="C6" t="s">
        <v>9</v>
      </c>
      <c r="D6">
        <v>2500</v>
      </c>
      <c r="E6">
        <f ca="1">IFERROR(VLOOKUP(C6,'BUDGET TRACKER'!$D$3:$F$16,3,0),"")</f>
        <v>1500</v>
      </c>
    </row>
    <row r="7" spans="1:5" x14ac:dyDescent="0.3">
      <c r="E7" t="str">
        <f>IFERROR(VLOOKUP(C7,'BUDGET TRACKER'!$D$3:$F$16,3,0),"")</f>
        <v/>
      </c>
    </row>
    <row r="8" spans="1:5" x14ac:dyDescent="0.3">
      <c r="E8" t="str">
        <f>IFERROR(VLOOKUP(C8,'BUDGET TRACKER'!$D$3:$F$16,3,0),"")</f>
        <v/>
      </c>
    </row>
    <row r="9" spans="1:5" x14ac:dyDescent="0.3">
      <c r="E9" t="str">
        <f>IFERROR(VLOOKUP(C9,'BUDGET TRACKER'!$D$3:$F$16,3,0),"")</f>
        <v/>
      </c>
    </row>
    <row r="10" spans="1:5" x14ac:dyDescent="0.3">
      <c r="E10" t="str">
        <f>IFERROR(VLOOKUP(C10,'BUDGET TRACKER'!$D$3:$F$16,3,0),"")</f>
        <v/>
      </c>
    </row>
    <row r="11" spans="1:5" x14ac:dyDescent="0.3">
      <c r="E11" t="str">
        <f>IFERROR(VLOOKUP(C11,'BUDGET TRACKER'!$D$3:$F$16,3,0),"")</f>
        <v/>
      </c>
    </row>
    <row r="12" spans="1:5" x14ac:dyDescent="0.3">
      <c r="E12" t="str">
        <f>IFERROR(VLOOKUP(C12,'BUDGET TRACKER'!$D$3:$F$16,3,0),"")</f>
        <v/>
      </c>
    </row>
    <row r="13" spans="1:5" x14ac:dyDescent="0.3">
      <c r="E13" t="str">
        <f>IFERROR(VLOOKUP(C13,'BUDGET TRACKER'!$D$3:$F$16,3,0),"")</f>
        <v/>
      </c>
    </row>
    <row r="14" spans="1:5" x14ac:dyDescent="0.3">
      <c r="E14" t="str">
        <f>IFERROR(VLOOKUP(C14,'BUDGET TRACKER'!$D$3:$F$16,3,0),"")</f>
        <v/>
      </c>
    </row>
    <row r="15" spans="1:5" x14ac:dyDescent="0.3">
      <c r="E15" t="str">
        <f>IFERROR(VLOOKUP(C15,'BUDGET TRACKER'!$D$3:$F$16,3,0),"")</f>
        <v/>
      </c>
    </row>
    <row r="16" spans="1:5" x14ac:dyDescent="0.3">
      <c r="E16" t="str">
        <f>IFERROR(VLOOKUP(C16,'BUDGET TRACKER'!$D$3:$F$16,3,0),"")</f>
        <v/>
      </c>
    </row>
    <row r="17" spans="5:5" x14ac:dyDescent="0.3">
      <c r="E17" t="str">
        <f>IFERROR(VLOOKUP(C17,'BUDGET TRACKER'!$D$3:$F$16,3,0),"")</f>
        <v/>
      </c>
    </row>
    <row r="18" spans="5:5" x14ac:dyDescent="0.3">
      <c r="E18" t="str">
        <f>IFERROR(VLOOKUP(C18,'BUDGET TRACKER'!$D$3:$F$16,3,0),"")</f>
        <v/>
      </c>
    </row>
    <row r="19" spans="5:5" x14ac:dyDescent="0.3">
      <c r="E19" t="str">
        <f>IFERROR(VLOOKUP(C19,'BUDGET TRACKER'!$D$3:$F$16,3,0),"")</f>
        <v/>
      </c>
    </row>
    <row r="20" spans="5:5" x14ac:dyDescent="0.3">
      <c r="E20" t="str">
        <f>IFERROR(VLOOKUP(C20,'BUDGET TRACKER'!$D$3:$F$16,3,0),"")</f>
        <v/>
      </c>
    </row>
    <row r="21" spans="5:5" x14ac:dyDescent="0.3">
      <c r="E21" t="str">
        <f>IFERROR(VLOOKUP(C21,'BUDGET TRACKER'!$D$3:$F$16,3,0),"")</f>
        <v/>
      </c>
    </row>
    <row r="22" spans="5:5" x14ac:dyDescent="0.3">
      <c r="E22" t="str">
        <f>IFERROR(VLOOKUP(C22,'BUDGET TRACKER'!$D$3:$F$16,3,0),"")</f>
        <v/>
      </c>
    </row>
    <row r="23" spans="5:5" x14ac:dyDescent="0.3">
      <c r="E23" t="str">
        <f>IFERROR(VLOOKUP(C23,'BUDGET TRACKER'!$D$3:$F$16,3,0),"")</f>
        <v/>
      </c>
    </row>
    <row r="24" spans="5:5" x14ac:dyDescent="0.3">
      <c r="E24" t="str">
        <f>IFERROR(VLOOKUP(C24,'BUDGET TRACKER'!$D$3:$F$16,3,0),"")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52A91E-B3C7-4296-A9F3-621F58BBDB36}">
          <x14:formula1>
            <xm:f>'BUDGET TRACKER'!$D$4:$D$16</xm:f>
          </x14:formula1>
          <xm:sqref>C1:C1048576</xm:sqref>
        </x14:dataValidation>
        <x14:dataValidation type="list" allowBlank="1" showInputMessage="1" showErrorMessage="1" xr:uid="{E368DE7E-167B-4D46-A679-240315675B9D}">
          <x14:formula1>
            <xm:f>'BUDGET TRACKER'!$E$4:$E$16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budget details</vt:lpstr>
      <vt:lpstr>DASH BOARD</vt:lpstr>
      <vt:lpstr>BUDGET TRACKER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2024-11-17T01:33:53Z</dcterms:created>
  <dcterms:modified xsi:type="dcterms:W3CDTF">2024-11-18T04:03:21Z</dcterms:modified>
</cp:coreProperties>
</file>