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B2564D6B-AEC8-4E91-A4EC-51F6AE373406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DifI2C" sheetId="5" r:id="rId1"/>
  </sheets>
  <definedNames>
    <definedName name="_xlnm._FilterDatabase" localSheetId="0" hidden="1">DifI2C!$A$1:$R$60</definedName>
    <definedName name="Z_14407C96_79A3_4D80_86DC_7BE14F8182CE_.wvu.Cols" localSheetId="0" hidden="1">DifI2C!$I:$I,DifI2C!$M:$M,DifI2C!$P:$R,DifI2C!$T:$AA</definedName>
    <definedName name="Z_14407C96_79A3_4D80_86DC_7BE14F8182CE_.wvu.FilterData" localSheetId="0" hidden="1">DifI2C!$A$1:$R$60</definedName>
    <definedName name="Z_725E6269_EB1E_43E7_A350_5CA666391411_.wvu.Cols" localSheetId="0" hidden="1">DifI2C!$F:$L,DifI2C!$Q:$R,DifI2C!$T:$T</definedName>
    <definedName name="Z_725E6269_EB1E_43E7_A350_5CA666391411_.wvu.FilterData" localSheetId="0" hidden="1">DifI2C!$A$1:$R$60</definedName>
    <definedName name="Z_E3E09E1D_E21B_434F_8777_BA2F5DFE998D_.wvu.FilterData" localSheetId="0" hidden="1">DifI2C!$A$1:$R$60</definedName>
    <definedName name="Z_FF37E875_D7FF_49B1_B11E_3752F379A458_.wvu.Cols" localSheetId="0" hidden="1">DifI2C!$H:$L,DifI2C!$Q:$R,DifI2C!$T:$T</definedName>
    <definedName name="Z_FF37E875_D7FF_49B1_B11E_3752F379A458_.wvu.FilterData" localSheetId="0" hidden="1">DifI2C!$A$1:$R$60</definedName>
  </definedNames>
  <calcPr calcId="191029"/>
  <customWorkbookViews>
    <customWorkbookView name="Schaltplan_Strombudget" guid="{FF37E875-D7FF-49B1-B11E-3752F379A458}" maximized="1" xWindow="2552" yWindow="192" windowWidth="1936" windowHeight="1048" activeSheetId="5"/>
    <customWorkbookView name="Schaltplan_V2" guid="{725E6269-EB1E-43E7-A350-5CA666391411}" maximized="1" xWindow="2552" yWindow="192" windowWidth="1936" windowHeight="1048" activeSheetId="5"/>
    <customWorkbookView name="Default_V2" guid="{E3E09E1D-E21B-434F-8777-BA2F5DFE998D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5" l="1"/>
  <c r="G63" i="5" a="1"/>
  <c r="G63" i="5" s="1"/>
  <c r="G66" i="5" a="1"/>
  <c r="G66" i="5" s="1"/>
  <c r="M3" i="5"/>
  <c r="M4" i="5"/>
  <c r="M5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2" i="5"/>
  <c r="P33" i="5"/>
  <c r="P32" i="5"/>
  <c r="P38" i="5"/>
  <c r="P37" i="5"/>
  <c r="P52" i="5"/>
  <c r="P34" i="5"/>
  <c r="P41" i="5"/>
  <c r="P19" i="5"/>
  <c r="P36" i="5"/>
  <c r="P39" i="5"/>
  <c r="P40" i="5"/>
  <c r="P35" i="5"/>
  <c r="P25" i="5"/>
  <c r="P31" i="5"/>
  <c r="P24" i="5"/>
  <c r="P23" i="5"/>
  <c r="P21" i="5"/>
  <c r="P22" i="5"/>
  <c r="P20" i="5" l="1"/>
  <c r="P18" i="5"/>
  <c r="P17" i="5"/>
  <c r="P56" i="5"/>
  <c r="P55" i="5"/>
  <c r="P54" i="5"/>
  <c r="P51" i="5"/>
  <c r="P50" i="5"/>
  <c r="P49" i="5"/>
  <c r="P9" i="5"/>
  <c r="P8" i="5"/>
  <c r="P48" i="5"/>
  <c r="P4" i="5"/>
  <c r="P14" i="5" l="1"/>
  <c r="P16" i="5"/>
  <c r="P2" i="5"/>
  <c r="T2" i="5" s="1"/>
  <c r="P3" i="5"/>
  <c r="P53" i="5"/>
  <c r="T53" i="5" s="1"/>
  <c r="T45" i="5"/>
  <c r="T46" i="5"/>
  <c r="T60" i="5"/>
  <c r="P30" i="5"/>
  <c r="P7" i="5"/>
  <c r="T7" i="5" s="1"/>
  <c r="F7" i="5"/>
  <c r="P15" i="5"/>
  <c r="T15" i="5" s="1"/>
  <c r="P13" i="5"/>
  <c r="P11" i="5"/>
  <c r="P12" i="5"/>
  <c r="P10" i="5"/>
  <c r="T11" i="5"/>
  <c r="T12" i="5"/>
  <c r="T13" i="5"/>
  <c r="T28" i="5"/>
  <c r="T29" i="5"/>
  <c r="T30" i="5"/>
  <c r="T10" i="5"/>
  <c r="P5" i="5"/>
  <c r="T5" i="5" s="1"/>
  <c r="P42" i="5"/>
  <c r="T42" i="5" s="1"/>
  <c r="P43" i="5"/>
  <c r="T43" i="5" s="1"/>
  <c r="P44" i="5"/>
  <c r="T44" i="5" s="1"/>
  <c r="P28" i="5"/>
  <c r="P29" i="5"/>
  <c r="P57" i="5"/>
  <c r="T57" i="5" s="1"/>
  <c r="P58" i="5"/>
  <c r="P59" i="5"/>
  <c r="P60" i="5"/>
  <c r="P45" i="5"/>
  <c r="P46" i="5"/>
  <c r="P47" i="5"/>
  <c r="T47" i="5" s="1"/>
  <c r="W1" i="5" l="1"/>
  <c r="W7" i="5"/>
  <c r="W5" i="5"/>
  <c r="AA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<sst xmlns="http://schemas.openxmlformats.org/spreadsheetml/2006/main" count="466" uniqueCount="277">
  <si>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</si>
  <si>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</si>
  <si>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</si>
  <si>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</si>
  <si>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</si>
  <si>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</si>
  <si>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</si>
  <si>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</si>
  <si>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</si>
  <si>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</si>
  <si>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</si>
  <si>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</si>
  <si>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</si>
  <si>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</si>
  <si>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</si>
  <si>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</si>
  <si>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</si>
  <si>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</si>
  <si>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</si>
  <si>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</si>
  <si>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</si>
  <si>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</si>
  <si>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</si>
  <si>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</si>
  <si>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</si>
  <si>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</si>
  <si>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</si>
  <si>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</si>
  <si>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</si>
  <si>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</si>
  <si>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</si>
  <si>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</si>
  <si>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</si>
  <si>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</si>
  <si>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</si>
  <si>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</si>
  <si>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</si>
  <si>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</si>
  <si>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</si>
  <si>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</si>
  <si>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</si>
  <si>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</si>
  <si>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</si>
  <si>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</si>
  <si>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</si>
  <si>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</si>
  <si>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</si>
  <si>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</si>
  <si>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</si>
  <si>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</si>
  <si>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</si>
  <si>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</si>
  <si>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</si>
  <si>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</si>
  <si>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</si>
  <si>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</si>
  <si>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</si>
  <si>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</si>
  <si>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</si>
  <si>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</si>
  <si>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</si>
  <si>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</si>
  <si>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</si>
  <si>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</si>
  <si>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</si>
  <si>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</si>
  <si>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</si>
  <si>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</si>
  <si>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</si>
  <si>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</si>
  <si>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</si>
  <si>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</si>
  <si>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</si>
  <si>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</si>
  <si>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</si>
  <si>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</si>
  <si>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</si>
  <si>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</si>
  <si>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</si>
  <si>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</si>
  <si>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</si>
  <si>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</si>
  <si>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</si>
  <si>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</si>
  <si>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</si>
  <si>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</si>
  <si>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</si>
  <si>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</si>
  <si>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</si>
  <si>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</si>
  <si>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</si>
  <si>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</si>
  <si>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</si>
  <si>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</si>
  <si>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</si>
  <si>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</si>
  <si>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</si>
  <si>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</si>
  <si>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</si>
  <si>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</si>
  <si>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</si>
  <si>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</si>
  <si>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</si>
  <si>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</si>
  <si>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</si>
  <si>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</si>
  <si>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</si>
  <si>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</si>
  <si>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</si>
  <si>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</si>
  <si>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</si>
  <si>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</si>
  <si>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</si>
  <si>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</si>
  <si>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</si>
  <si>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</si>
  <si>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</si>
  <si>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</si>
  <si>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</si>
  <si>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</si>
  <si>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</si>
  <si>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</si>
  <si>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</si>
  <si>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</si>
  <si>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</si>
  <si>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</si>
  <si>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</si>
  <si>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</si>
  <si>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</si>
  <si>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</si>
  <si>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</si>
  <si>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</si>
  <si>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</si>
  <si>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</si>
  <si>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</si>
  <si>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</si>
  <si>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</si>
  <si>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</si>
  <si>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</si>
  <si>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</si>
  <si>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</si>
  <si>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</si>
  <si>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</si>
  <si>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</si>
  <si>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</si>
  <si>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</si>
  <si>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</si>
  <si>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</si>
  <si>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</si>
  <si>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</si>
  <si>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</si>
  <si>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</si>
  <si>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</si>
  <si>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</si>
  <si>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</si>
  <si>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</si>
  <si>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</si>
  <si>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</si>
  <si>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</si>
  <si>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</si>
  <si>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</si>
  <si>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</si>
  <si>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</si>
  <si>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</si>
  <si>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</si>
  <si>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</si>
  <si>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</si>
  <si>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</si>
  <si>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</si>
  <si>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</si>
  <si>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</si>
  <si>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</si>
  <si>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</si>
  <si>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</si>
  <si>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</si>
  <si>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</si>
  <si>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</si>
  <si>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</si>
  <si>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</si>
  <si>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</si>
  <si>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</si>
  <si>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</si>
  <si>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</si>
  <si>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</si>
  <si>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</si>
  <si>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</si>
  <si>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</si>
  <si>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</si>
  <si>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</si>
  <si>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</si>
  <si>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</si>
  <si>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</si>
  <si>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</si>
  <si>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</si>
  <si>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</si>
  <si>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</si>
  <si>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</si>
  <si>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</si>
  <si>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</si>
  <si>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</si>
  <si>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</si>
  <si>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</si>
  <si>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</si>
  <si>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</si>
  <si>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USB-C Stecker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</si>
  <si>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</si>
  <si>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</si>
  <si>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</si>
  <si>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</si>
  <si>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</si>
  <si>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</si>
  <si>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</si>
  <si>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</si>
  <si>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</si>
  <si>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</si>
  <si>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</si>
  <si>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</si>
  <si>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</si>
  <si>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</si>
  <si>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</si>
  <si>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</si>
  <si>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</si>
  <si>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</si>
  <si>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</si>
  <si>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</si>
  <si>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</si>
  <si>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</si>
  <si>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</si>
  <si>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</si>
  <si>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</si>
  <si>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</si>
  <si>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</si>
  <si>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</si>
  <si>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</si>
  <si>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</si>
  <si>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</si>
  <si>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TP4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</si>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</sst>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  <xf numFmtId="165" fontId="3" fillId="9" borderId="0" xfId="0" applyNumberFormat="1" applyFont="1" applyFill="1" applyBorder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13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8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26" Type="http://schemas.openxmlformats.org/officeDocument/2006/relationships/hyperlink" Target="https://www.digikey.at/de/products/detail/jst-sales-america-inc/SXH-001T-P0-6N/7041446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mg90s-micro-servomotor?variant=32344287150176" TargetMode="External"/><Relationship Id="rId7" Type="http://schemas.openxmlformats.org/officeDocument/2006/relationships/hyperlink" Target="https://www.digikey.de/de/products/detail/gct/BF100-16-A-D-1-0640-L-C/16396992?s=N4IgTCBcDaIEIDECMAGFBaJA2dBBdAIpuilgCwYAy6AwiALoC%2BQA" TargetMode="External"/><Relationship Id="rId12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3B-XH-SM4-TB/1651065?s=N4IgTCBcDaIMoGYBCBaAGgCRXAsgFhQBUkQBdAXyA" TargetMode="External"/><Relationship Id="rId25" Type="http://schemas.openxmlformats.org/officeDocument/2006/relationships/hyperlink" Target="https://www.digikey.at/en/products/detail/same-sky-formerly-cui-devices/CFM-2507CF-0140-313/19524735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2B-PH-SM4-TB/926655?s=N4IgTCBcDaIM5gEYFoAOALZcC2AWZALoiALoC%2BQA" TargetMode="External"/><Relationship Id="rId20" Type="http://schemas.openxmlformats.org/officeDocument/2006/relationships/hyperlink" Target="https://www.az-delivery.de/en/products/drv8825-schrittmotor-treiber-modul-mit-kuhlkorper?variant=37100118866" TargetMode="External"/><Relationship Id="rId29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digikey.de/de/products/detail/w%C3%BCrth-elektronik/971070154/9488609" TargetMode="External"/><Relationship Id="rId11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24" Type="http://schemas.openxmlformats.org/officeDocument/2006/relationships/hyperlink" Target="https://www.digikey.at/de/products/detail/jst-sales-america-inc/XHP-2/555485" TargetMode="External"/><Relationship Id="rId5" Type="http://schemas.openxmlformats.org/officeDocument/2006/relationships/hyperlink" Target="https://www.omc-stepperonline.com/de/nema-14-bipolar-0-9deg-5ncm-7-08oz-in-0-5a-5v-35x35x20mm-4-draehte-14hm08-0504s" TargetMode="External"/><Relationship Id="rId15" Type="http://schemas.openxmlformats.org/officeDocument/2006/relationships/hyperlink" Target="https://www.digikey.de/de/products/detail/jst-sales-america-inc/S4B-XH-SM4-TB/1651064" TargetMode="External"/><Relationship Id="rId23" Type="http://schemas.openxmlformats.org/officeDocument/2006/relationships/hyperlink" Target="https://www.3djake.com/creality-3d-printers-spare-parts/hotend-thermistor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9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4" Type="http://schemas.openxmlformats.org/officeDocument/2006/relationships/hyperlink" Target="https://www.mouser.at/ProductDetail/Measurement-Specialties/PTFC102B1G0?qs=sGAEpiMZZMunegBHAOsZD7a4quIT45DvLd4aSJIig1resq9FX4%2Fz9g%3D%3D" TargetMode="External"/><Relationship Id="rId22" Type="http://schemas.openxmlformats.org/officeDocument/2006/relationships/hyperlink" Target="https://www.digikey.at/en/products/detail/same-sky-formerly-cui-devices/CFM-2507CF-1140-313/19524850" TargetMode="External"/><Relationship Id="rId27" Type="http://schemas.openxmlformats.org/officeDocument/2006/relationships/hyperlink" Target="https://www.digikey.at/de/products/detail/ecs-inc/ECS-160-18-4X-CKM/12349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dimension ref="A1:AA76"/>
  <sheetViews>
    <sheetView tabSelected="1" zoomScaleNormal="100" workbookViewId="0">
      <pane ySplit="1" topLeftCell="A48" activePane="bottomLeft" state="frozen"/>
      <selection pane="bottomLeft" activeCell="E71" activeCellId="1" sqref="D70 E71"/>
    </sheetView>
  </sheetViews>
  <sheetFormatPr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customWidth="1"/>
    <col min="7" max="7" width="13.140625" customWidth="1"/>
    <col min="8" max="8" width="8.140625" customWidth="1"/>
    <col min="9" max="9" width="18.7109375" style="3" hidden="1" customWidth="1"/>
    <col min="10" max="10" width="13.5703125" style="3" customWidth="1"/>
    <col min="11" max="11" width="15.5703125" style="3" customWidth="1"/>
    <col min="12" max="12" width="12.7109375" style="4" customWidth="1"/>
    <col min="13" max="13" width="12.7109375" style="4" hidden="1" customWidth="1"/>
    <col min="14" max="14" width="12" style="1" bestFit="1" customWidth="1"/>
    <col min="15" max="15" width="7.28515625" style="5" customWidth="1"/>
    <col min="16" max="16" width="15.28515625" hidden="1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7" hidden="1" customWidth="1"/>
    <col min="21" max="22" width="9.140625" hidden="1" customWidth="1"/>
    <col min="23" max="23" width="11.5703125" hidden="1" customWidth="1"/>
    <col min="24" max="26" width="9.140625" hidden="1" customWidth="1"/>
    <col min="27" max="27" width="11.42578125" hidden="1" customWidth="1"/>
  </cols>
  <sheetData>
    <row r="1" spans="1:27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260</v>
      </c>
      <c r="G1" s="20" t="s">
        <v>122</v>
      </c>
      <c r="H1" s="20" t="s">
        <v>5</v>
      </c>
      <c r="I1" s="21" t="s">
        <v>6</v>
      </c>
      <c r="J1" s="22" t="s">
        <v>7</v>
      </c>
      <c r="K1" s="23" t="s">
        <v>261</v>
      </c>
      <c r="L1" s="23" t="s">
        <v>8</v>
      </c>
      <c r="M1" s="23" t="s">
        <v>259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s="46" t="s">
        <v>106</v>
      </c>
      <c r="V1" s="47"/>
      <c r="W1" s="11">
        <f>SUMIFS(P10:P60,Q10:Q60, "Nicht Gekauft",R10:R60,"Benötigt")</f>
        <v>64.3</v>
      </c>
      <c r="Y1" s="44" t="s">
        <v>107</v>
      </c>
      <c r="Z1" s="45"/>
      <c r="AA1" s="10">
        <f>SUM(P2:P60)</f>
        <v>359.46999999999997</v>
      </c>
    </row>
    <row r="2" spans="1:27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60" si="0">N2*O2</f>
        <v>9.91</v>
      </c>
      <c r="Q2" s="33" t="s">
        <v>21</v>
      </c>
      <c r="R2" s="34" t="s">
        <v>109</v>
      </c>
      <c r="T2">
        <f>IF(AND(Q2="Nicht Gekauft", R2="Benötigt"), P2, 0)</f>
        <v>9.91</v>
      </c>
    </row>
    <row r="3" spans="1:27" x14ac:dyDescent="0.25">
      <c r="A3" s="35" t="s">
        <v>115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60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109</v>
      </c>
    </row>
    <row r="4" spans="1:27" ht="15.75" thickBot="1" x14ac:dyDescent="0.3">
      <c r="A4" s="28" t="s">
        <v>116</v>
      </c>
      <c r="B4" s="28" t="s">
        <v>23</v>
      </c>
      <c r="C4" s="42" t="s">
        <v>16</v>
      </c>
      <c r="D4" s="29" t="s">
        <v>117</v>
      </c>
      <c r="E4" s="28" t="s">
        <v>118</v>
      </c>
      <c r="F4" s="28">
        <v>1.2</v>
      </c>
      <c r="G4" s="28">
        <v>12</v>
      </c>
      <c r="H4" s="28"/>
      <c r="I4" s="43"/>
      <c r="J4" s="43" t="s">
        <v>119</v>
      </c>
      <c r="K4" s="43"/>
      <c r="L4" s="31" t="s">
        <v>120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 s="1"/>
      <c r="V4" s="5"/>
    </row>
    <row r="5" spans="1:27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 t="shared" si="0"/>
        <v>6.99</v>
      </c>
      <c r="Q5" s="41" t="s">
        <v>21</v>
      </c>
      <c r="R5" s="25" t="s">
        <v>109</v>
      </c>
      <c r="T5">
        <f t="shared" ref="T5:T15" si="2">IF(AND(Q5="Nicht Gekauft", R5="Benötigt"), P5, 0)</f>
        <v>6.99</v>
      </c>
      <c r="U5" s="50" t="s">
        <v>111</v>
      </c>
      <c r="V5" s="51"/>
      <c r="W5" s="12">
        <f>SUBTOTAL(9,P1:P60)</f>
        <v>359.46999999999997</v>
      </c>
    </row>
    <row r="6" spans="1:27" ht="15.75" thickBot="1" x14ac:dyDescent="0.3">
      <c r="A6" s="35" t="s">
        <v>269</v>
      </c>
      <c r="B6" s="35" t="s">
        <v>270</v>
      </c>
      <c r="C6" s="36" t="s">
        <v>16</v>
      </c>
      <c r="D6" s="35" t="s">
        <v>272</v>
      </c>
      <c r="E6" s="35" t="s">
        <v>273</v>
      </c>
      <c r="F6" s="35">
        <v>0.5</v>
      </c>
      <c r="G6" s="35">
        <v>5</v>
      </c>
      <c r="H6" s="35"/>
      <c r="I6" s="38"/>
      <c r="J6" s="38" t="s">
        <v>119</v>
      </c>
      <c r="K6" s="38"/>
      <c r="L6" s="39" t="s">
        <v>271</v>
      </c>
      <c r="M6" s="31"/>
      <c r="N6" s="40">
        <v>39.99</v>
      </c>
      <c r="O6" s="41">
        <v>1</v>
      </c>
      <c r="P6" s="40"/>
      <c r="Q6" s="41"/>
      <c r="R6" s="25"/>
      <c r="U6" s="52"/>
      <c r="V6" s="53"/>
      <c r="W6" s="54"/>
    </row>
    <row r="7" spans="1:27" x14ac:dyDescent="0.25">
      <c r="A7" s="28" t="s">
        <v>123</v>
      </c>
      <c r="B7" s="28" t="s">
        <v>99</v>
      </c>
      <c r="C7" s="42" t="s">
        <v>16</v>
      </c>
      <c r="D7" s="29" t="s">
        <v>100</v>
      </c>
      <c r="E7" s="28" t="s">
        <v>129</v>
      </c>
      <c r="F7" s="28">
        <f>0.053*O7</f>
        <v>0.21199999999999999</v>
      </c>
      <c r="G7" s="28">
        <v>5</v>
      </c>
      <c r="H7" s="28"/>
      <c r="I7" s="42"/>
      <c r="J7" s="42" t="s">
        <v>50</v>
      </c>
      <c r="K7" s="42"/>
      <c r="L7" s="31" t="s">
        <v>101</v>
      </c>
      <c r="M7" s="31" t="str">
        <f t="shared" si="1"/>
        <v>Amazon</v>
      </c>
      <c r="N7" s="32">
        <v>8.5299999999999994</v>
      </c>
      <c r="O7" s="33">
        <v>4</v>
      </c>
      <c r="P7" s="32">
        <f t="shared" si="0"/>
        <v>34.119999999999997</v>
      </c>
      <c r="Q7" s="33" t="s">
        <v>21</v>
      </c>
      <c r="R7" s="34" t="s">
        <v>109</v>
      </c>
      <c r="T7">
        <f t="shared" si="2"/>
        <v>34.119999999999997</v>
      </c>
      <c r="U7" s="48" t="s">
        <v>110</v>
      </c>
      <c r="V7" s="49"/>
      <c r="W7" s="9">
        <f>SUBTOTAL(9,T1:T60)</f>
        <v>115.32</v>
      </c>
    </row>
    <row r="8" spans="1:27" x14ac:dyDescent="0.25">
      <c r="A8" s="35" t="s">
        <v>124</v>
      </c>
      <c r="B8" s="35" t="s">
        <v>99</v>
      </c>
      <c r="C8" s="36" t="s">
        <v>16</v>
      </c>
      <c r="D8" s="35" t="s">
        <v>126</v>
      </c>
      <c r="E8" s="35" t="s">
        <v>127</v>
      </c>
      <c r="F8" s="35">
        <v>0.17</v>
      </c>
      <c r="G8" s="35">
        <v>12</v>
      </c>
      <c r="H8" s="35"/>
      <c r="I8" s="36"/>
      <c r="J8" s="36" t="s">
        <v>36</v>
      </c>
      <c r="K8" s="36"/>
      <c r="L8" s="39" t="s">
        <v>121</v>
      </c>
      <c r="M8" s="31" t="str">
        <f t="shared" si="1"/>
        <v>DigiKey</v>
      </c>
      <c r="N8" s="40">
        <v>6.73</v>
      </c>
      <c r="O8" s="41">
        <v>2</v>
      </c>
      <c r="P8" s="40">
        <f>N8*O8</f>
        <v>13.46</v>
      </c>
      <c r="Q8" s="41"/>
      <c r="R8" s="25"/>
    </row>
    <row r="9" spans="1:27" x14ac:dyDescent="0.25">
      <c r="A9" s="28" t="s">
        <v>124</v>
      </c>
      <c r="B9" s="28" t="s">
        <v>99</v>
      </c>
      <c r="C9" s="42" t="s">
        <v>16</v>
      </c>
      <c r="D9" s="29" t="s">
        <v>128</v>
      </c>
      <c r="E9" s="28" t="s">
        <v>127</v>
      </c>
      <c r="F9" s="28">
        <v>0.35</v>
      </c>
      <c r="G9" s="28">
        <v>5</v>
      </c>
      <c r="H9" s="28"/>
      <c r="I9" s="42"/>
      <c r="J9" s="42" t="s">
        <v>36</v>
      </c>
      <c r="K9" s="42"/>
      <c r="L9" s="31" t="s">
        <v>125</v>
      </c>
      <c r="M9" s="31" t="str">
        <f t="shared" si="1"/>
        <v>DigiKey</v>
      </c>
      <c r="N9" s="32">
        <v>7.4</v>
      </c>
      <c r="O9" s="33">
        <v>2</v>
      </c>
      <c r="P9" s="32">
        <f>N9*O9</f>
        <v>14.8</v>
      </c>
      <c r="Q9" s="33"/>
      <c r="R9" s="34"/>
    </row>
    <row r="10" spans="1:27" x14ac:dyDescent="0.25">
      <c r="A10" s="35" t="s">
        <v>167</v>
      </c>
      <c r="B10" s="35" t="s">
        <v>86</v>
      </c>
      <c r="C10" s="35" t="s">
        <v>87</v>
      </c>
      <c r="D10" s="35" t="s">
        <v>88</v>
      </c>
      <c r="E10" s="35" t="s">
        <v>157</v>
      </c>
      <c r="F10" s="35"/>
      <c r="G10" s="35"/>
      <c r="H10" s="35"/>
      <c r="I10" s="36"/>
      <c r="J10" s="36" t="s">
        <v>36</v>
      </c>
      <c r="K10" s="36"/>
      <c r="L10" s="39" t="s">
        <v>89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2"/>
        <v>0</v>
      </c>
    </row>
    <row r="11" spans="1:27" x14ac:dyDescent="0.25">
      <c r="A11" s="28" t="s">
        <v>167</v>
      </c>
      <c r="B11" s="28" t="s">
        <v>93</v>
      </c>
      <c r="C11" s="28" t="s">
        <v>87</v>
      </c>
      <c r="D11" s="28" t="s">
        <v>91</v>
      </c>
      <c r="E11" s="28" t="s">
        <v>158</v>
      </c>
      <c r="F11" s="28"/>
      <c r="G11" s="28"/>
      <c r="H11" s="28"/>
      <c r="I11" s="42"/>
      <c r="J11" s="42" t="s">
        <v>36</v>
      </c>
      <c r="K11" s="42"/>
      <c r="L11" s="31" t="s">
        <v>92</v>
      </c>
      <c r="M11" s="31" t="str">
        <f t="shared" si="1"/>
        <v>DigiKey</v>
      </c>
      <c r="N11" s="32">
        <v>0.53</v>
      </c>
      <c r="O11" s="33">
        <v>9</v>
      </c>
      <c r="P11" s="32">
        <f t="shared" si="0"/>
        <v>4.7700000000000005</v>
      </c>
      <c r="Q11" s="33" t="s">
        <v>21</v>
      </c>
      <c r="R11" s="34" t="s">
        <v>22</v>
      </c>
      <c r="T11">
        <f t="shared" si="2"/>
        <v>0</v>
      </c>
    </row>
    <row r="12" spans="1:27" x14ac:dyDescent="0.25">
      <c r="A12" s="35" t="s">
        <v>167</v>
      </c>
      <c r="B12" s="35" t="s">
        <v>90</v>
      </c>
      <c r="C12" s="35" t="s">
        <v>87</v>
      </c>
      <c r="D12" s="35" t="s">
        <v>94</v>
      </c>
      <c r="E12" s="35" t="s">
        <v>159</v>
      </c>
      <c r="F12" s="35"/>
      <c r="G12" s="35"/>
      <c r="H12" s="35"/>
      <c r="I12" s="36"/>
      <c r="J12" s="36" t="s">
        <v>36</v>
      </c>
      <c r="K12" s="36"/>
      <c r="L12" s="39" t="s">
        <v>95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2"/>
        <v>0</v>
      </c>
    </row>
    <row r="13" spans="1:27" x14ac:dyDescent="0.25">
      <c r="A13" s="28" t="s">
        <v>168</v>
      </c>
      <c r="B13" s="28" t="s">
        <v>96</v>
      </c>
      <c r="C13" s="28" t="s">
        <v>87</v>
      </c>
      <c r="D13" s="28" t="s">
        <v>31</v>
      </c>
      <c r="E13" s="28" t="s">
        <v>97</v>
      </c>
      <c r="F13" s="28"/>
      <c r="G13" s="28"/>
      <c r="H13" s="28"/>
      <c r="I13" s="42"/>
      <c r="J13" s="42" t="s">
        <v>50</v>
      </c>
      <c r="K13" s="42"/>
      <c r="L13" s="31" t="s">
        <v>266</v>
      </c>
      <c r="M13" s="31" t="str">
        <f t="shared" si="1"/>
        <v>Amazon</v>
      </c>
      <c r="N13" s="32">
        <v>17.14</v>
      </c>
      <c r="O13" s="33">
        <v>1</v>
      </c>
      <c r="P13" s="32">
        <f t="shared" si="0"/>
        <v>17.14</v>
      </c>
      <c r="Q13" s="33" t="s">
        <v>21</v>
      </c>
      <c r="R13" s="34" t="s">
        <v>22</v>
      </c>
      <c r="T13">
        <f t="shared" si="2"/>
        <v>0</v>
      </c>
    </row>
    <row r="14" spans="1:27" x14ac:dyDescent="0.25">
      <c r="A14" s="35" t="s">
        <v>169</v>
      </c>
      <c r="B14" s="35" t="s">
        <v>113</v>
      </c>
      <c r="C14" s="35" t="s">
        <v>87</v>
      </c>
      <c r="D14" s="35" t="s">
        <v>31</v>
      </c>
      <c r="E14" s="35" t="s">
        <v>114</v>
      </c>
      <c r="F14" s="35"/>
      <c r="G14" s="35"/>
      <c r="H14" s="35"/>
      <c r="I14" s="36"/>
      <c r="J14" s="36" t="s">
        <v>50</v>
      </c>
      <c r="K14" s="36"/>
      <c r="L14" s="39" t="s">
        <v>268</v>
      </c>
      <c r="M14" s="31" t="str">
        <f t="shared" si="1"/>
        <v>Amazon</v>
      </c>
      <c r="N14" s="40">
        <v>8.0500000000000007</v>
      </c>
      <c r="O14" s="41">
        <v>1</v>
      </c>
      <c r="P14" s="40">
        <f>N14*O14</f>
        <v>8.0500000000000007</v>
      </c>
      <c r="Q14" s="41"/>
      <c r="R14" s="25"/>
    </row>
    <row r="15" spans="1:27" x14ac:dyDescent="0.25">
      <c r="A15" s="28" t="s">
        <v>170</v>
      </c>
      <c r="B15" s="28" t="s">
        <v>112</v>
      </c>
      <c r="C15" s="28" t="s">
        <v>87</v>
      </c>
      <c r="D15" s="28" t="s">
        <v>31</v>
      </c>
      <c r="E15" s="28" t="s">
        <v>98</v>
      </c>
      <c r="F15" s="28"/>
      <c r="G15" s="28"/>
      <c r="H15" s="28"/>
      <c r="I15" s="42"/>
      <c r="J15" s="42" t="s">
        <v>50</v>
      </c>
      <c r="K15" s="42"/>
      <c r="L15" s="31" t="s">
        <v>267</v>
      </c>
      <c r="M15" s="31" t="str">
        <f t="shared" si="1"/>
        <v>Amazon</v>
      </c>
      <c r="N15" s="32">
        <v>7.55</v>
      </c>
      <c r="O15" s="33">
        <v>1</v>
      </c>
      <c r="P15" s="32">
        <f t="shared" si="0"/>
        <v>7.55</v>
      </c>
      <c r="Q15" s="33" t="s">
        <v>21</v>
      </c>
      <c r="R15" s="34" t="s">
        <v>109</v>
      </c>
      <c r="S15" s="8"/>
      <c r="T15">
        <f t="shared" si="2"/>
        <v>7.55</v>
      </c>
    </row>
    <row r="16" spans="1:27" x14ac:dyDescent="0.25">
      <c r="A16" s="35" t="s">
        <v>171</v>
      </c>
      <c r="B16" s="35" t="s">
        <v>86</v>
      </c>
      <c r="C16" s="35" t="s">
        <v>87</v>
      </c>
      <c r="D16" s="35" t="s">
        <v>156</v>
      </c>
      <c r="E16" s="35" t="s">
        <v>160</v>
      </c>
      <c r="F16" s="35"/>
      <c r="G16" s="35"/>
      <c r="H16" s="35"/>
      <c r="I16" s="36"/>
      <c r="J16" s="36" t="s">
        <v>36</v>
      </c>
      <c r="K16" s="36"/>
      <c r="L16" s="39" t="s">
        <v>155</v>
      </c>
      <c r="M16" s="31" t="str">
        <f t="shared" si="1"/>
        <v>DigiKey</v>
      </c>
      <c r="N16" s="40">
        <v>0.22</v>
      </c>
      <c r="O16" s="41">
        <v>1</v>
      </c>
      <c r="P16" s="40">
        <f t="shared" ref="P16" si="3">N16*O16</f>
        <v>0.22</v>
      </c>
      <c r="Q16" s="41"/>
      <c r="R16" s="25"/>
      <c r="S16" s="8"/>
    </row>
    <row r="17" spans="1:20" x14ac:dyDescent="0.25">
      <c r="A17" s="28" t="s">
        <v>171</v>
      </c>
      <c r="B17" s="28" t="s">
        <v>93</v>
      </c>
      <c r="C17" s="28" t="s">
        <v>87</v>
      </c>
      <c r="D17" s="28" t="s">
        <v>163</v>
      </c>
      <c r="E17" s="28" t="s">
        <v>161</v>
      </c>
      <c r="F17" s="28"/>
      <c r="G17" s="28"/>
      <c r="H17" s="28"/>
      <c r="I17" s="42"/>
      <c r="J17" s="42" t="s">
        <v>36</v>
      </c>
      <c r="K17" s="42"/>
      <c r="L17" s="31" t="s">
        <v>165</v>
      </c>
      <c r="M17" s="31" t="str">
        <f t="shared" si="1"/>
        <v>DigiKey</v>
      </c>
      <c r="N17" s="32">
        <v>0.18</v>
      </c>
      <c r="O17" s="33">
        <v>2</v>
      </c>
      <c r="P17" s="32">
        <f t="shared" ref="P17:P24" si="4">N17*O17</f>
        <v>0.36</v>
      </c>
      <c r="Q17" s="33"/>
      <c r="R17" s="34"/>
      <c r="S17" s="8"/>
    </row>
    <row r="18" spans="1:20" x14ac:dyDescent="0.25">
      <c r="A18" s="35" t="s">
        <v>171</v>
      </c>
      <c r="B18" s="35" t="s">
        <v>90</v>
      </c>
      <c r="C18" s="35" t="s">
        <v>87</v>
      </c>
      <c r="D18" s="35" t="s">
        <v>164</v>
      </c>
      <c r="E18" s="35" t="s">
        <v>162</v>
      </c>
      <c r="F18" s="35"/>
      <c r="G18" s="35"/>
      <c r="H18" s="35"/>
      <c r="I18" s="36"/>
      <c r="J18" s="36" t="s">
        <v>36</v>
      </c>
      <c r="K18" s="36"/>
      <c r="L18" s="39" t="s">
        <v>166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4"/>
        <v>1.1200000000000001</v>
      </c>
      <c r="Q18" s="41"/>
      <c r="R18" s="25"/>
      <c r="S18" s="8"/>
    </row>
    <row r="19" spans="1:20" x14ac:dyDescent="0.25">
      <c r="A19" s="28"/>
      <c r="B19" s="28" t="s">
        <v>204</v>
      </c>
      <c r="C19" s="42" t="s">
        <v>87</v>
      </c>
      <c r="D19" s="28" t="s">
        <v>215</v>
      </c>
      <c r="E19" s="28" t="s">
        <v>216</v>
      </c>
      <c r="F19" s="28"/>
      <c r="G19" s="28"/>
      <c r="H19" s="28"/>
      <c r="I19" s="42"/>
      <c r="J19" s="42" t="s">
        <v>36</v>
      </c>
      <c r="K19" s="42"/>
      <c r="L19" s="31" t="s">
        <v>214</v>
      </c>
      <c r="M19" s="31" t="str">
        <f t="shared" si="1"/>
        <v>DigiKey</v>
      </c>
      <c r="N19" s="32">
        <v>0.84</v>
      </c>
      <c r="O19" s="33">
        <v>1</v>
      </c>
      <c r="P19" s="32">
        <f>N19*O19</f>
        <v>0.84</v>
      </c>
      <c r="Q19" s="33"/>
      <c r="R19" s="34"/>
      <c r="S19" s="8"/>
    </row>
    <row r="20" spans="1:20" x14ac:dyDescent="0.25">
      <c r="A20" s="35" t="s">
        <v>180</v>
      </c>
      <c r="B20" s="35" t="s">
        <v>179</v>
      </c>
      <c r="C20" s="35" t="s">
        <v>87</v>
      </c>
      <c r="D20" s="35" t="s">
        <v>178</v>
      </c>
      <c r="E20" s="35" t="s">
        <v>177</v>
      </c>
      <c r="F20" s="35"/>
      <c r="G20" s="35"/>
      <c r="H20" s="35"/>
      <c r="I20" s="36"/>
      <c r="J20" s="36" t="s">
        <v>36</v>
      </c>
      <c r="K20" s="35" t="s">
        <v>173</v>
      </c>
      <c r="L20" s="39" t="s">
        <v>172</v>
      </c>
      <c r="M20" s="31" t="str">
        <f t="shared" si="1"/>
        <v>DigiKey</v>
      </c>
      <c r="N20" s="40">
        <v>3.24</v>
      </c>
      <c r="O20" s="41">
        <v>1</v>
      </c>
      <c r="P20" s="40">
        <f t="shared" si="4"/>
        <v>3.24</v>
      </c>
      <c r="Q20" s="41"/>
      <c r="R20" s="25"/>
      <c r="S20" s="8"/>
    </row>
    <row r="21" spans="1:20" x14ac:dyDescent="0.25">
      <c r="A21" s="28" t="s">
        <v>181</v>
      </c>
      <c r="B21" s="28" t="s">
        <v>179</v>
      </c>
      <c r="C21" s="28" t="s">
        <v>87</v>
      </c>
      <c r="D21" s="28" t="s">
        <v>182</v>
      </c>
      <c r="E21" s="28" t="s">
        <v>184</v>
      </c>
      <c r="F21" s="28"/>
      <c r="G21" s="28"/>
      <c r="H21" s="28"/>
      <c r="I21" s="42"/>
      <c r="J21" s="42" t="s">
        <v>36</v>
      </c>
      <c r="K21" s="42"/>
      <c r="L21" s="31" t="s">
        <v>183</v>
      </c>
      <c r="M21" s="31" t="str">
        <f t="shared" si="1"/>
        <v>DigiKey</v>
      </c>
      <c r="N21" s="32">
        <v>1.7</v>
      </c>
      <c r="O21" s="33">
        <v>1</v>
      </c>
      <c r="P21" s="32">
        <f t="shared" si="4"/>
        <v>1.7</v>
      </c>
      <c r="Q21" s="33"/>
      <c r="R21" s="34"/>
      <c r="S21" s="8"/>
    </row>
    <row r="22" spans="1:20" ht="15" customHeight="1" x14ac:dyDescent="0.25">
      <c r="A22" s="35" t="s">
        <v>194</v>
      </c>
      <c r="B22" s="35" t="s">
        <v>185</v>
      </c>
      <c r="C22" s="36" t="s">
        <v>174</v>
      </c>
      <c r="D22" s="35" t="s">
        <v>187</v>
      </c>
      <c r="E22" s="35" t="s">
        <v>186</v>
      </c>
      <c r="F22" s="35"/>
      <c r="G22" s="35"/>
      <c r="H22" s="35"/>
      <c r="I22" s="36"/>
      <c r="J22" s="36" t="s">
        <v>36</v>
      </c>
      <c r="K22" s="36" t="s">
        <v>176</v>
      </c>
      <c r="L22" s="39" t="s">
        <v>175</v>
      </c>
      <c r="M22" s="31" t="str">
        <f t="shared" si="1"/>
        <v>DigiKey</v>
      </c>
      <c r="N22" s="40">
        <v>0.82</v>
      </c>
      <c r="O22" s="41">
        <v>1</v>
      </c>
      <c r="P22" s="40">
        <f t="shared" si="4"/>
        <v>0.82</v>
      </c>
      <c r="Q22" s="41"/>
      <c r="R22" s="25"/>
      <c r="S22" s="8"/>
    </row>
    <row r="23" spans="1:20" ht="15" customHeight="1" x14ac:dyDescent="0.25">
      <c r="A23" s="28" t="s">
        <v>195</v>
      </c>
      <c r="B23" s="28" t="s">
        <v>185</v>
      </c>
      <c r="C23" s="42" t="s">
        <v>174</v>
      </c>
      <c r="D23" s="28" t="s">
        <v>190</v>
      </c>
      <c r="E23" s="28" t="s">
        <v>189</v>
      </c>
      <c r="F23" s="28"/>
      <c r="G23" s="28"/>
      <c r="H23" s="28"/>
      <c r="I23" s="42"/>
      <c r="J23" s="42" t="s">
        <v>36</v>
      </c>
      <c r="K23" s="42"/>
      <c r="L23" s="31" t="s">
        <v>188</v>
      </c>
      <c r="M23" s="31" t="str">
        <f t="shared" si="1"/>
        <v>DigiKey</v>
      </c>
      <c r="N23" s="32">
        <v>0.94</v>
      </c>
      <c r="O23" s="33">
        <v>1</v>
      </c>
      <c r="P23" s="32">
        <f t="shared" si="4"/>
        <v>0.94</v>
      </c>
      <c r="Q23" s="33"/>
      <c r="R23" s="34"/>
      <c r="S23" s="8"/>
    </row>
    <row r="24" spans="1:20" ht="15" customHeight="1" x14ac:dyDescent="0.25">
      <c r="A24" s="35" t="s">
        <v>196</v>
      </c>
      <c r="B24" s="35" t="s">
        <v>185</v>
      </c>
      <c r="C24" s="36" t="s">
        <v>174</v>
      </c>
      <c r="D24" s="35" t="s">
        <v>191</v>
      </c>
      <c r="E24" s="35" t="s">
        <v>192</v>
      </c>
      <c r="F24" s="35"/>
      <c r="G24" s="35"/>
      <c r="H24" s="35"/>
      <c r="I24" s="36"/>
      <c r="J24" s="36" t="s">
        <v>36</v>
      </c>
      <c r="K24" s="36"/>
      <c r="L24" s="39" t="s">
        <v>193</v>
      </c>
      <c r="M24" s="31" t="str">
        <f t="shared" si="1"/>
        <v>DigiKey</v>
      </c>
      <c r="N24" s="40">
        <v>1.33</v>
      </c>
      <c r="O24" s="41">
        <v>1</v>
      </c>
      <c r="P24" s="40">
        <f t="shared" si="4"/>
        <v>1.33</v>
      </c>
      <c r="Q24" s="41"/>
      <c r="R24" s="25"/>
      <c r="S24" s="8"/>
    </row>
    <row r="25" spans="1:20" ht="15" customHeight="1" x14ac:dyDescent="0.25">
      <c r="A25" s="28"/>
      <c r="B25" s="28" t="s">
        <v>202</v>
      </c>
      <c r="C25" s="42" t="s">
        <v>85</v>
      </c>
      <c r="D25" s="28" t="s">
        <v>203</v>
      </c>
      <c r="E25" s="28" t="s">
        <v>199</v>
      </c>
      <c r="F25" s="28"/>
      <c r="G25" s="28"/>
      <c r="H25" s="28"/>
      <c r="I25" s="43"/>
      <c r="J25" s="42" t="s">
        <v>36</v>
      </c>
      <c r="K25" s="42"/>
      <c r="L25" s="31" t="s">
        <v>198</v>
      </c>
      <c r="M25" s="31" t="str">
        <f t="shared" si="1"/>
        <v>DigiKey</v>
      </c>
      <c r="N25" s="32">
        <v>2.04</v>
      </c>
      <c r="O25" s="33">
        <v>1</v>
      </c>
      <c r="P25" s="32">
        <f>N25*O25</f>
        <v>2.04</v>
      </c>
      <c r="Q25" s="33"/>
      <c r="R25" s="34"/>
    </row>
    <row r="26" spans="1:20" ht="15" customHeight="1" x14ac:dyDescent="0.25">
      <c r="A26" s="37"/>
      <c r="B26" s="35" t="s">
        <v>135</v>
      </c>
      <c r="C26" s="37" t="s">
        <v>85</v>
      </c>
      <c r="D26" s="35" t="s">
        <v>134</v>
      </c>
      <c r="E26" s="37" t="s">
        <v>139</v>
      </c>
      <c r="F26" s="35"/>
      <c r="G26" s="35"/>
      <c r="H26" s="36"/>
      <c r="I26" s="39"/>
      <c r="J26" s="36" t="s">
        <v>36</v>
      </c>
      <c r="K26" s="36" t="s">
        <v>197</v>
      </c>
      <c r="L26" s="39" t="s">
        <v>133</v>
      </c>
      <c r="M26" s="31" t="str">
        <f t="shared" si="1"/>
        <v>DigiKey</v>
      </c>
      <c r="N26" s="40">
        <v>0.1</v>
      </c>
      <c r="O26" s="41">
        <v>10</v>
      </c>
      <c r="P26" s="40">
        <v>1</v>
      </c>
      <c r="Q26" s="37"/>
      <c r="R26" s="37"/>
    </row>
    <row r="27" spans="1:20" ht="15" customHeight="1" x14ac:dyDescent="0.25">
      <c r="A27" s="29" t="s">
        <v>200</v>
      </c>
      <c r="B27" s="28" t="s">
        <v>138</v>
      </c>
      <c r="C27" s="29" t="s">
        <v>85</v>
      </c>
      <c r="D27" s="28" t="s">
        <v>136</v>
      </c>
      <c r="E27" s="28" t="s">
        <v>140</v>
      </c>
      <c r="F27" s="28"/>
      <c r="G27" s="28"/>
      <c r="H27" s="42"/>
      <c r="I27" s="31"/>
      <c r="J27" s="42" t="s">
        <v>36</v>
      </c>
      <c r="K27" s="42" t="s">
        <v>201</v>
      </c>
      <c r="L27" s="31" t="s">
        <v>137</v>
      </c>
      <c r="M27" s="31" t="str">
        <f t="shared" si="1"/>
        <v>DigiKey</v>
      </c>
      <c r="N27" s="32">
        <v>5.54</v>
      </c>
      <c r="O27" s="33">
        <v>1</v>
      </c>
      <c r="P27" s="32">
        <v>5.54</v>
      </c>
      <c r="Q27" s="29"/>
      <c r="R27" s="29"/>
    </row>
    <row r="28" spans="1:20" x14ac:dyDescent="0.25">
      <c r="A28" s="35"/>
      <c r="B28" s="35" t="s">
        <v>47</v>
      </c>
      <c r="C28" s="35" t="s">
        <v>48</v>
      </c>
      <c r="D28" s="35" t="s">
        <v>31</v>
      </c>
      <c r="E28" s="36" t="s">
        <v>49</v>
      </c>
      <c r="F28" s="35"/>
      <c r="G28" s="35"/>
      <c r="H28" s="35"/>
      <c r="I28" s="38"/>
      <c r="J28" s="38" t="s">
        <v>50</v>
      </c>
      <c r="K28" s="38"/>
      <c r="L28" s="39" t="s">
        <v>51</v>
      </c>
      <c r="M28" s="31" t="str">
        <f t="shared" si="1"/>
        <v>Amazon</v>
      </c>
      <c r="N28" s="40">
        <v>8.66</v>
      </c>
      <c r="O28" s="41">
        <v>1</v>
      </c>
      <c r="P28" s="40">
        <f t="shared" si="0"/>
        <v>8.66</v>
      </c>
      <c r="Q28" s="41" t="s">
        <v>52</v>
      </c>
      <c r="R28" s="25" t="s">
        <v>109</v>
      </c>
      <c r="T28">
        <f>IF(AND(Q28="Nicht Gekauft", R28="Benötigt"), P28, 0)</f>
        <v>0</v>
      </c>
    </row>
    <row r="29" spans="1:20" x14ac:dyDescent="0.25">
      <c r="A29" s="28"/>
      <c r="B29" s="28" t="s">
        <v>53</v>
      </c>
      <c r="C29" s="28" t="s">
        <v>48</v>
      </c>
      <c r="D29" s="28" t="s">
        <v>31</v>
      </c>
      <c r="E29" s="28" t="s">
        <v>54</v>
      </c>
      <c r="F29" s="28"/>
      <c r="G29" s="28"/>
      <c r="H29" s="28"/>
      <c r="I29" s="42"/>
      <c r="J29" s="42" t="s">
        <v>50</v>
      </c>
      <c r="K29" s="42"/>
      <c r="L29" s="31" t="s">
        <v>262</v>
      </c>
      <c r="M29" s="31" t="str">
        <f t="shared" si="1"/>
        <v>Amazon</v>
      </c>
      <c r="N29" s="32">
        <v>5.99</v>
      </c>
      <c r="O29" s="33">
        <v>1</v>
      </c>
      <c r="P29" s="32">
        <f t="shared" si="0"/>
        <v>5.99</v>
      </c>
      <c r="Q29" s="33" t="s">
        <v>52</v>
      </c>
      <c r="R29" s="34" t="s">
        <v>109</v>
      </c>
      <c r="T29">
        <f>IF(AND(Q29="Nicht Gekauft", R29="Benötigt"), P29, 0)</f>
        <v>0</v>
      </c>
    </row>
    <row r="30" spans="1:20" x14ac:dyDescent="0.25">
      <c r="A30" s="35"/>
      <c r="B30" s="35" t="s">
        <v>55</v>
      </c>
      <c r="C30" s="35" t="s">
        <v>48</v>
      </c>
      <c r="D30" s="35" t="s">
        <v>31</v>
      </c>
      <c r="E30" s="35" t="s">
        <v>56</v>
      </c>
      <c r="F30" s="35"/>
      <c r="G30" s="35"/>
      <c r="H30" s="35"/>
      <c r="I30" s="36"/>
      <c r="J30" s="36" t="s">
        <v>50</v>
      </c>
      <c r="K30" s="36"/>
      <c r="L30" s="39" t="s">
        <v>262</v>
      </c>
      <c r="M30" s="31" t="str">
        <f t="shared" si="1"/>
        <v>Amazon</v>
      </c>
      <c r="N30" s="40">
        <v>18.14</v>
      </c>
      <c r="O30" s="41">
        <v>1</v>
      </c>
      <c r="P30" s="40">
        <f t="shared" si="0"/>
        <v>18.14</v>
      </c>
      <c r="Q30" s="41" t="s">
        <v>52</v>
      </c>
      <c r="R30" s="25" t="s">
        <v>109</v>
      </c>
      <c r="T30">
        <f>IF(AND(Q30="Nicht Gekauft", R30="Benötigt"), P30, 0)</f>
        <v>0</v>
      </c>
    </row>
    <row r="31" spans="1:20" x14ac:dyDescent="0.25">
      <c r="A31" s="28"/>
      <c r="B31" s="28" t="s">
        <v>234</v>
      </c>
      <c r="C31" s="42" t="s">
        <v>233</v>
      </c>
      <c r="D31" s="29" t="s">
        <v>242</v>
      </c>
      <c r="E31" s="28" t="s">
        <v>241</v>
      </c>
      <c r="F31" s="28"/>
      <c r="G31" s="28"/>
      <c r="H31" s="28"/>
      <c r="I31" s="42"/>
      <c r="J31" s="42" t="s">
        <v>36</v>
      </c>
      <c r="K31" s="42"/>
      <c r="L31" s="31" t="s">
        <v>235</v>
      </c>
      <c r="M31" s="31" t="str">
        <f t="shared" si="1"/>
        <v>DigiKey</v>
      </c>
      <c r="N31" s="32">
        <v>2.91</v>
      </c>
      <c r="O31" s="33">
        <v>2</v>
      </c>
      <c r="P31" s="32">
        <f t="shared" ref="P31:P41" si="5">N31*O31</f>
        <v>5.82</v>
      </c>
      <c r="Q31" s="33"/>
      <c r="R31" s="34"/>
    </row>
    <row r="32" spans="1:20" x14ac:dyDescent="0.25">
      <c r="A32" s="35"/>
      <c r="B32" s="35" t="s">
        <v>251</v>
      </c>
      <c r="C32" s="36" t="s">
        <v>233</v>
      </c>
      <c r="D32" s="37" t="s">
        <v>252</v>
      </c>
      <c r="E32" s="35" t="s">
        <v>253</v>
      </c>
      <c r="F32" s="35"/>
      <c r="G32" s="35"/>
      <c r="H32" s="35"/>
      <c r="I32" s="36"/>
      <c r="J32" s="36" t="s">
        <v>36</v>
      </c>
      <c r="K32" s="36"/>
      <c r="L32" s="39" t="s">
        <v>254</v>
      </c>
      <c r="M32" s="31" t="str">
        <f t="shared" si="1"/>
        <v>DigiKey</v>
      </c>
      <c r="N32" s="40">
        <v>0.41</v>
      </c>
      <c r="O32" s="41">
        <v>1</v>
      </c>
      <c r="P32" s="40">
        <f>N32*O32</f>
        <v>0.41</v>
      </c>
      <c r="Q32" s="41"/>
      <c r="R32" s="25"/>
    </row>
    <row r="33" spans="1:20" x14ac:dyDescent="0.25">
      <c r="A33" s="28"/>
      <c r="B33" s="28" t="s">
        <v>255</v>
      </c>
      <c r="C33" s="42" t="s">
        <v>233</v>
      </c>
      <c r="D33" s="29" t="s">
        <v>257</v>
      </c>
      <c r="E33" s="28" t="s">
        <v>258</v>
      </c>
      <c r="F33" s="28"/>
      <c r="G33" s="28"/>
      <c r="H33" s="28"/>
      <c r="I33" s="42"/>
      <c r="J33" s="42" t="s">
        <v>36</v>
      </c>
      <c r="K33" s="42"/>
      <c r="L33" s="31" t="s">
        <v>256</v>
      </c>
      <c r="M33" s="31" t="str">
        <f t="shared" si="1"/>
        <v>DigiKey</v>
      </c>
      <c r="N33" s="32">
        <v>0.23</v>
      </c>
      <c r="O33" s="33">
        <v>1</v>
      </c>
      <c r="P33" s="32">
        <f>N33*O33</f>
        <v>0.23</v>
      </c>
      <c r="Q33" s="33"/>
      <c r="R33" s="34"/>
    </row>
    <row r="34" spans="1:20" x14ac:dyDescent="0.25">
      <c r="A34" s="35"/>
      <c r="B34" s="35" t="s">
        <v>229</v>
      </c>
      <c r="C34" s="36" t="s">
        <v>205</v>
      </c>
      <c r="D34" s="35" t="s">
        <v>231</v>
      </c>
      <c r="E34" s="35" t="s">
        <v>232</v>
      </c>
      <c r="F34" s="35"/>
      <c r="G34" s="35"/>
      <c r="H34" s="35"/>
      <c r="I34" s="36"/>
      <c r="J34" s="36" t="s">
        <v>36</v>
      </c>
      <c r="K34" s="36"/>
      <c r="L34" s="39" t="s">
        <v>230</v>
      </c>
      <c r="M34" s="31" t="str">
        <f t="shared" si="1"/>
        <v>DigiKey</v>
      </c>
      <c r="N34" s="40">
        <v>1.56</v>
      </c>
      <c r="O34" s="41">
        <v>1</v>
      </c>
      <c r="P34" s="40">
        <f>N34*O34</f>
        <v>1.56</v>
      </c>
      <c r="Q34" s="41"/>
      <c r="R34" s="25"/>
    </row>
    <row r="35" spans="1:20" ht="15" customHeight="1" x14ac:dyDescent="0.25">
      <c r="A35" s="28"/>
      <c r="B35" s="28" t="s">
        <v>225</v>
      </c>
      <c r="C35" s="42" t="s">
        <v>205</v>
      </c>
      <c r="D35" s="28" t="s">
        <v>227</v>
      </c>
      <c r="E35" s="28" t="s">
        <v>228</v>
      </c>
      <c r="F35" s="28"/>
      <c r="G35" s="28"/>
      <c r="H35" s="28"/>
      <c r="I35" s="42"/>
      <c r="J35" s="42" t="s">
        <v>36</v>
      </c>
      <c r="K35" s="42"/>
      <c r="L35" s="31" t="s">
        <v>226</v>
      </c>
      <c r="M35" s="31" t="str">
        <f t="shared" si="1"/>
        <v>DigiKey</v>
      </c>
      <c r="N35" s="32">
        <v>0.47</v>
      </c>
      <c r="O35" s="33">
        <v>1</v>
      </c>
      <c r="P35" s="32">
        <f t="shared" si="5"/>
        <v>0.47</v>
      </c>
      <c r="Q35" s="33"/>
      <c r="R35" s="34"/>
    </row>
    <row r="36" spans="1:20" x14ac:dyDescent="0.25">
      <c r="A36" s="35"/>
      <c r="B36" s="35" t="s">
        <v>207</v>
      </c>
      <c r="C36" s="36" t="s">
        <v>205</v>
      </c>
      <c r="D36" s="35">
        <v>824521241</v>
      </c>
      <c r="E36" s="35" t="s">
        <v>208</v>
      </c>
      <c r="F36" s="35"/>
      <c r="G36" s="35"/>
      <c r="H36" s="35"/>
      <c r="I36" s="36"/>
      <c r="J36" s="36" t="s">
        <v>209</v>
      </c>
      <c r="K36" s="36"/>
      <c r="L36" s="39" t="s">
        <v>206</v>
      </c>
      <c r="M36" s="31" t="str">
        <f t="shared" si="1"/>
        <v>Digikey</v>
      </c>
      <c r="N36" s="40">
        <v>0.3</v>
      </c>
      <c r="O36" s="41">
        <v>1</v>
      </c>
      <c r="P36" s="40">
        <f t="shared" si="5"/>
        <v>0.3</v>
      </c>
      <c r="Q36" s="41"/>
      <c r="R36" s="25"/>
    </row>
    <row r="37" spans="1:20" x14ac:dyDescent="0.25">
      <c r="A37" s="28"/>
      <c r="B37" s="28" t="s">
        <v>243</v>
      </c>
      <c r="C37" s="42" t="s">
        <v>45</v>
      </c>
      <c r="D37" s="28" t="s">
        <v>244</v>
      </c>
      <c r="E37" s="28" t="s">
        <v>246</v>
      </c>
      <c r="F37" s="28"/>
      <c r="G37" s="28"/>
      <c r="H37" s="28"/>
      <c r="I37" s="42"/>
      <c r="J37" s="42" t="s">
        <v>36</v>
      </c>
      <c r="K37" s="42"/>
      <c r="L37" s="31" t="s">
        <v>245</v>
      </c>
      <c r="M37" s="31" t="str">
        <f t="shared" si="1"/>
        <v>DigiKey</v>
      </c>
      <c r="N37" s="32">
        <v>5.79</v>
      </c>
      <c r="O37" s="33">
        <v>1</v>
      </c>
      <c r="P37" s="32">
        <f>N37*O37</f>
        <v>5.79</v>
      </c>
      <c r="Q37" s="33"/>
      <c r="R37" s="34"/>
    </row>
    <row r="38" spans="1:20" x14ac:dyDescent="0.25">
      <c r="A38" s="35"/>
      <c r="B38" s="35" t="s">
        <v>247</v>
      </c>
      <c r="C38" s="36" t="s">
        <v>45</v>
      </c>
      <c r="D38" s="35" t="s">
        <v>250</v>
      </c>
      <c r="E38" s="35" t="s">
        <v>249</v>
      </c>
      <c r="F38" s="35"/>
      <c r="G38" s="35"/>
      <c r="H38" s="35"/>
      <c r="I38" s="36"/>
      <c r="J38" s="36" t="s">
        <v>36</v>
      </c>
      <c r="K38" s="36"/>
      <c r="L38" s="39" t="s">
        <v>248</v>
      </c>
      <c r="M38" s="31" t="str">
        <f t="shared" si="1"/>
        <v>DigiKey</v>
      </c>
      <c r="N38" s="40">
        <v>4.1399999999999997</v>
      </c>
      <c r="O38" s="41">
        <v>1</v>
      </c>
      <c r="P38" s="40">
        <f>N38*O38</f>
        <v>4.1399999999999997</v>
      </c>
      <c r="Q38" s="41"/>
      <c r="R38" s="25"/>
    </row>
    <row r="39" spans="1:20" x14ac:dyDescent="0.25">
      <c r="A39" s="28"/>
      <c r="B39" s="28" t="s">
        <v>210</v>
      </c>
      <c r="C39" s="42" t="s">
        <v>45</v>
      </c>
      <c r="D39" s="28" t="s">
        <v>211</v>
      </c>
      <c r="E39" s="28" t="s">
        <v>212</v>
      </c>
      <c r="F39" s="28"/>
      <c r="G39" s="28"/>
      <c r="H39" s="28"/>
      <c r="I39" s="42"/>
      <c r="J39" s="42" t="s">
        <v>36</v>
      </c>
      <c r="K39" s="42"/>
      <c r="L39" s="31" t="s">
        <v>213</v>
      </c>
      <c r="M39" s="31" t="str">
        <f t="shared" si="1"/>
        <v>DigiKey</v>
      </c>
      <c r="N39" s="32">
        <v>2.5499999999999998</v>
      </c>
      <c r="O39" s="33">
        <v>1</v>
      </c>
      <c r="P39" s="32">
        <f t="shared" si="5"/>
        <v>2.5499999999999998</v>
      </c>
      <c r="Q39" s="33"/>
      <c r="R39" s="34"/>
    </row>
    <row r="40" spans="1:20" x14ac:dyDescent="0.25">
      <c r="A40" s="35"/>
      <c r="B40" s="35" t="s">
        <v>217</v>
      </c>
      <c r="C40" s="36" t="s">
        <v>45</v>
      </c>
      <c r="D40" s="35" t="s">
        <v>219</v>
      </c>
      <c r="E40" s="35" t="s">
        <v>220</v>
      </c>
      <c r="F40" s="35"/>
      <c r="G40" s="35"/>
      <c r="H40" s="35"/>
      <c r="I40" s="36"/>
      <c r="J40" s="36" t="s">
        <v>36</v>
      </c>
      <c r="K40" s="36"/>
      <c r="L40" s="39" t="s">
        <v>218</v>
      </c>
      <c r="M40" s="31" t="str">
        <f t="shared" si="1"/>
        <v>DigiKey</v>
      </c>
      <c r="N40" s="40">
        <v>4.5999999999999996</v>
      </c>
      <c r="O40" s="41">
        <v>1</v>
      </c>
      <c r="P40" s="40">
        <f t="shared" si="5"/>
        <v>4.5999999999999996</v>
      </c>
      <c r="Q40" s="41"/>
      <c r="R40" s="25"/>
    </row>
    <row r="41" spans="1:20" x14ac:dyDescent="0.25">
      <c r="A41" s="28"/>
      <c r="B41" s="28" t="s">
        <v>222</v>
      </c>
      <c r="C41" s="42" t="s">
        <v>45</v>
      </c>
      <c r="D41" s="28" t="s">
        <v>223</v>
      </c>
      <c r="E41" s="28" t="s">
        <v>224</v>
      </c>
      <c r="F41" s="28"/>
      <c r="G41" s="28"/>
      <c r="H41" s="28"/>
      <c r="I41" s="42"/>
      <c r="J41" s="42" t="s">
        <v>36</v>
      </c>
      <c r="K41" s="42"/>
      <c r="L41" s="31" t="s">
        <v>221</v>
      </c>
      <c r="M41" s="31" t="str">
        <f t="shared" si="1"/>
        <v>DigiKey</v>
      </c>
      <c r="N41" s="32">
        <v>0.6</v>
      </c>
      <c r="O41" s="33">
        <v>1</v>
      </c>
      <c r="P41" s="32">
        <f t="shared" si="5"/>
        <v>0.6</v>
      </c>
      <c r="Q41" s="33"/>
      <c r="R41" s="34"/>
    </row>
    <row r="42" spans="1:20" x14ac:dyDescent="0.25">
      <c r="A42" s="35"/>
      <c r="B42" s="35" t="s">
        <v>33</v>
      </c>
      <c r="C42" s="35" t="s">
        <v>34</v>
      </c>
      <c r="D42" s="35" t="s">
        <v>31</v>
      </c>
      <c r="E42" s="35" t="s">
        <v>35</v>
      </c>
      <c r="F42" s="35"/>
      <c r="G42" s="35"/>
      <c r="H42" s="35"/>
      <c r="I42" s="38"/>
      <c r="J42" s="38" t="s">
        <v>36</v>
      </c>
      <c r="K42" s="38"/>
      <c r="L42" s="39" t="s">
        <v>37</v>
      </c>
      <c r="M42" s="31" t="str">
        <f t="shared" si="1"/>
        <v>DigiKey</v>
      </c>
      <c r="N42" s="40">
        <v>0.88</v>
      </c>
      <c r="O42" s="41">
        <v>10</v>
      </c>
      <c r="P42" s="40">
        <f t="shared" si="0"/>
        <v>8.8000000000000007</v>
      </c>
      <c r="Q42" s="41" t="s">
        <v>21</v>
      </c>
      <c r="R42" s="25" t="s">
        <v>109</v>
      </c>
      <c r="S42" s="6"/>
      <c r="T42">
        <f t="shared" ref="T42:T47" si="6">IF(AND(Q42="Nicht Gekauft", R42="Benötigt"), P42, 0)</f>
        <v>8.8000000000000007</v>
      </c>
    </row>
    <row r="43" spans="1:20" x14ac:dyDescent="0.25">
      <c r="A43" s="28"/>
      <c r="B43" s="28" t="s">
        <v>38</v>
      </c>
      <c r="C43" s="28" t="s">
        <v>34</v>
      </c>
      <c r="D43" s="28" t="s">
        <v>39</v>
      </c>
      <c r="E43" s="28" t="s">
        <v>40</v>
      </c>
      <c r="F43" s="28"/>
      <c r="G43" s="28"/>
      <c r="H43" s="28"/>
      <c r="I43" s="43"/>
      <c r="J43" s="43" t="s">
        <v>36</v>
      </c>
      <c r="K43" s="43"/>
      <c r="L43" s="31" t="s">
        <v>41</v>
      </c>
      <c r="M43" s="31" t="str">
        <f t="shared" si="1"/>
        <v>DigiKey</v>
      </c>
      <c r="N43" s="32">
        <v>0.56999999999999995</v>
      </c>
      <c r="O43" s="33">
        <v>4</v>
      </c>
      <c r="P43" s="32">
        <f t="shared" si="0"/>
        <v>2.2799999999999998</v>
      </c>
      <c r="Q43" s="33" t="s">
        <v>21</v>
      </c>
      <c r="R43" s="34" t="s">
        <v>109</v>
      </c>
      <c r="S43" s="6"/>
      <c r="T43">
        <f t="shared" si="6"/>
        <v>2.2799999999999998</v>
      </c>
    </row>
    <row r="44" spans="1:20" x14ac:dyDescent="0.25">
      <c r="A44" s="35"/>
      <c r="B44" s="35" t="s">
        <v>42</v>
      </c>
      <c r="C44" s="35" t="s">
        <v>34</v>
      </c>
      <c r="D44" s="35" t="s">
        <v>43</v>
      </c>
      <c r="E44" s="35" t="s">
        <v>40</v>
      </c>
      <c r="F44" s="35"/>
      <c r="G44" s="35"/>
      <c r="H44" s="35"/>
      <c r="I44" s="38"/>
      <c r="J44" s="38" t="s">
        <v>36</v>
      </c>
      <c r="K44" s="38"/>
      <c r="L44" s="39" t="s">
        <v>44</v>
      </c>
      <c r="M44" s="31" t="str">
        <f t="shared" si="1"/>
        <v>DigiKey</v>
      </c>
      <c r="N44" s="40">
        <v>0.55000000000000004</v>
      </c>
      <c r="O44" s="41">
        <v>4</v>
      </c>
      <c r="P44" s="40">
        <f t="shared" si="0"/>
        <v>2.2000000000000002</v>
      </c>
      <c r="Q44" s="41" t="s">
        <v>21</v>
      </c>
      <c r="R44" s="25" t="s">
        <v>109</v>
      </c>
      <c r="S44" s="6"/>
      <c r="T44">
        <f t="shared" si="6"/>
        <v>2.2000000000000002</v>
      </c>
    </row>
    <row r="45" spans="1:20" x14ac:dyDescent="0.25">
      <c r="A45" s="28" t="s">
        <v>70</v>
      </c>
      <c r="B45" s="28" t="s">
        <v>71</v>
      </c>
      <c r="C45" s="28" t="s">
        <v>72</v>
      </c>
      <c r="D45" s="28" t="s">
        <v>73</v>
      </c>
      <c r="E45" s="28" t="s">
        <v>74</v>
      </c>
      <c r="F45" s="28"/>
      <c r="G45" s="28"/>
      <c r="H45" s="28"/>
      <c r="I45" s="42"/>
      <c r="J45" s="42" t="s">
        <v>36</v>
      </c>
      <c r="K45" s="42"/>
      <c r="L45" s="31" t="s">
        <v>75</v>
      </c>
      <c r="M45" s="31" t="str">
        <f t="shared" si="1"/>
        <v>DigiKey</v>
      </c>
      <c r="N45" s="32">
        <v>1.0900000000000001</v>
      </c>
      <c r="O45" s="33">
        <v>2</v>
      </c>
      <c r="P45" s="32">
        <f t="shared" si="0"/>
        <v>2.1800000000000002</v>
      </c>
      <c r="Q45" s="33" t="s">
        <v>21</v>
      </c>
      <c r="R45" s="34" t="s">
        <v>22</v>
      </c>
      <c r="S45" s="6"/>
      <c r="T45">
        <f t="shared" si="6"/>
        <v>0</v>
      </c>
    </row>
    <row r="46" spans="1:20" x14ac:dyDescent="0.25">
      <c r="A46" s="35" t="s">
        <v>76</v>
      </c>
      <c r="B46" s="35" t="s">
        <v>77</v>
      </c>
      <c r="C46" s="35" t="s">
        <v>72</v>
      </c>
      <c r="D46" s="35" t="s">
        <v>78</v>
      </c>
      <c r="E46" s="35" t="s">
        <v>79</v>
      </c>
      <c r="F46" s="35">
        <v>4.0000000000000002E-4</v>
      </c>
      <c r="G46" s="35"/>
      <c r="H46" s="35"/>
      <c r="I46" s="36"/>
      <c r="J46" s="36" t="s">
        <v>36</v>
      </c>
      <c r="K46" s="36"/>
      <c r="L46" s="39" t="s">
        <v>80</v>
      </c>
      <c r="M46" s="31" t="str">
        <f t="shared" si="1"/>
        <v>DigiKey</v>
      </c>
      <c r="N46" s="40">
        <v>4.49</v>
      </c>
      <c r="O46" s="41">
        <v>2</v>
      </c>
      <c r="P46" s="40">
        <f t="shared" si="0"/>
        <v>8.98</v>
      </c>
      <c r="Q46" s="41" t="s">
        <v>21</v>
      </c>
      <c r="R46" s="25" t="s">
        <v>22</v>
      </c>
      <c r="S46" s="6"/>
      <c r="T46">
        <f t="shared" si="6"/>
        <v>0</v>
      </c>
    </row>
    <row r="47" spans="1:20" x14ac:dyDescent="0.25">
      <c r="A47" s="28" t="s">
        <v>81</v>
      </c>
      <c r="B47" s="28" t="s">
        <v>77</v>
      </c>
      <c r="C47" s="28" t="s">
        <v>72</v>
      </c>
      <c r="D47" s="28" t="s">
        <v>82</v>
      </c>
      <c r="E47" s="28" t="s">
        <v>83</v>
      </c>
      <c r="F47" s="28"/>
      <c r="G47" s="28"/>
      <c r="H47" s="28"/>
      <c r="I47" s="42"/>
      <c r="J47" s="42" t="s">
        <v>46</v>
      </c>
      <c r="K47" s="42"/>
      <c r="L47" s="31" t="s">
        <v>84</v>
      </c>
      <c r="M47" s="31" t="str">
        <f t="shared" si="1"/>
        <v>Mouser</v>
      </c>
      <c r="N47" s="32">
        <v>2.81</v>
      </c>
      <c r="O47" s="33">
        <v>4</v>
      </c>
      <c r="P47" s="32">
        <f t="shared" si="0"/>
        <v>11.24</v>
      </c>
      <c r="Q47" s="33" t="s">
        <v>21</v>
      </c>
      <c r="R47" s="34" t="s">
        <v>109</v>
      </c>
      <c r="S47" s="6"/>
      <c r="T47">
        <f t="shared" si="6"/>
        <v>11.24</v>
      </c>
    </row>
    <row r="48" spans="1:20" x14ac:dyDescent="0.25">
      <c r="A48" s="35" t="s">
        <v>76</v>
      </c>
      <c r="B48" s="35" t="s">
        <v>77</v>
      </c>
      <c r="C48" s="35" t="s">
        <v>72</v>
      </c>
      <c r="D48" s="35" t="s">
        <v>131</v>
      </c>
      <c r="E48" s="35" t="s">
        <v>132</v>
      </c>
      <c r="F48" s="35"/>
      <c r="G48" s="35"/>
      <c r="H48" s="35"/>
      <c r="I48" s="36"/>
      <c r="J48" s="36" t="s">
        <v>119</v>
      </c>
      <c r="K48" s="36"/>
      <c r="L48" s="39" t="s">
        <v>130</v>
      </c>
      <c r="M48" s="31" t="str">
        <f t="shared" si="1"/>
        <v>3D-Jake</v>
      </c>
      <c r="N48" s="40">
        <v>5.99</v>
      </c>
      <c r="O48" s="41">
        <v>4</v>
      </c>
      <c r="P48" s="40">
        <f>N48*O48</f>
        <v>23.96</v>
      </c>
      <c r="Q48" s="41"/>
      <c r="R48" s="25"/>
      <c r="S48" s="6"/>
    </row>
    <row r="49" spans="1:20" x14ac:dyDescent="0.25">
      <c r="A49" s="28" t="s">
        <v>70</v>
      </c>
      <c r="B49" s="28" t="s">
        <v>77</v>
      </c>
      <c r="C49" s="42" t="s">
        <v>72</v>
      </c>
      <c r="D49" s="28" t="s">
        <v>142</v>
      </c>
      <c r="E49" s="28"/>
      <c r="F49" s="28"/>
      <c r="G49" s="28"/>
      <c r="H49" s="28"/>
      <c r="I49" s="42"/>
      <c r="J49" s="42" t="s">
        <v>119</v>
      </c>
      <c r="K49" s="42"/>
      <c r="L49" s="31" t="s">
        <v>141</v>
      </c>
      <c r="M49" s="31" t="str">
        <f t="shared" si="1"/>
        <v>3D-Jake</v>
      </c>
      <c r="N49" s="32">
        <v>2.99</v>
      </c>
      <c r="O49" s="33">
        <v>4</v>
      </c>
      <c r="P49" s="32">
        <f>N49*O49</f>
        <v>11.96</v>
      </c>
      <c r="Q49" s="33"/>
      <c r="R49" s="34"/>
      <c r="S49" s="6"/>
    </row>
    <row r="50" spans="1:20" x14ac:dyDescent="0.25">
      <c r="A50" s="35" t="s">
        <v>70</v>
      </c>
      <c r="B50" s="35" t="s">
        <v>135</v>
      </c>
      <c r="C50" s="36" t="s">
        <v>72</v>
      </c>
      <c r="D50" s="35" t="s">
        <v>134</v>
      </c>
      <c r="E50" s="37" t="s">
        <v>139</v>
      </c>
      <c r="F50" s="35"/>
      <c r="G50" s="35"/>
      <c r="H50" s="35"/>
      <c r="I50" s="36"/>
      <c r="J50" s="36" t="s">
        <v>36</v>
      </c>
      <c r="K50" s="36"/>
      <c r="L50" s="39" t="s">
        <v>133</v>
      </c>
      <c r="M50" s="31" t="str">
        <f t="shared" si="1"/>
        <v>DigiKey</v>
      </c>
      <c r="N50" s="40">
        <v>0.1</v>
      </c>
      <c r="O50" s="41">
        <v>10</v>
      </c>
      <c r="P50" s="40">
        <f>N50*O50</f>
        <v>1</v>
      </c>
      <c r="Q50" s="41"/>
      <c r="R50" s="25"/>
      <c r="S50" s="6"/>
    </row>
    <row r="51" spans="1:20" x14ac:dyDescent="0.25">
      <c r="A51" s="28" t="s">
        <v>70</v>
      </c>
      <c r="B51" s="28" t="s">
        <v>138</v>
      </c>
      <c r="C51" s="42" t="s">
        <v>72</v>
      </c>
      <c r="D51" s="28" t="s">
        <v>136</v>
      </c>
      <c r="E51" s="28" t="s">
        <v>140</v>
      </c>
      <c r="F51" s="28"/>
      <c r="G51" s="28"/>
      <c r="H51" s="28"/>
      <c r="I51" s="42"/>
      <c r="J51" s="42" t="s">
        <v>36</v>
      </c>
      <c r="K51" s="42"/>
      <c r="L51" s="31" t="s">
        <v>137</v>
      </c>
      <c r="M51" s="31" t="str">
        <f t="shared" si="1"/>
        <v>DigiKey</v>
      </c>
      <c r="N51" s="32">
        <v>5.54</v>
      </c>
      <c r="O51" s="33">
        <v>1</v>
      </c>
      <c r="P51" s="32">
        <f>N51*O51</f>
        <v>5.54</v>
      </c>
      <c r="Q51" s="33"/>
      <c r="R51" s="34"/>
      <c r="S51" s="6"/>
    </row>
    <row r="52" spans="1:20" x14ac:dyDescent="0.25">
      <c r="A52" s="35" t="s">
        <v>236</v>
      </c>
      <c r="B52" s="35" t="s">
        <v>237</v>
      </c>
      <c r="C52" s="36" t="s">
        <v>72</v>
      </c>
      <c r="D52" s="35" t="s">
        <v>239</v>
      </c>
      <c r="E52" s="35" t="s">
        <v>240</v>
      </c>
      <c r="F52" s="35"/>
      <c r="G52" s="35"/>
      <c r="H52" s="35"/>
      <c r="I52" s="36"/>
      <c r="J52" s="36" t="s">
        <v>36</v>
      </c>
      <c r="K52" s="36"/>
      <c r="L52" s="39" t="s">
        <v>238</v>
      </c>
      <c r="M52" s="31" t="str">
        <f t="shared" si="1"/>
        <v>DigiKey</v>
      </c>
      <c r="N52" s="40">
        <v>0.19</v>
      </c>
      <c r="O52" s="41">
        <v>1</v>
      </c>
      <c r="P52" s="40">
        <f>N52*O52</f>
        <v>0.19</v>
      </c>
      <c r="Q52" s="41"/>
      <c r="R52" s="25"/>
      <c r="S52" s="6"/>
    </row>
    <row r="53" spans="1:20" x14ac:dyDescent="0.25">
      <c r="A53" s="28" t="s">
        <v>143</v>
      </c>
      <c r="B53" s="28" t="s">
        <v>102</v>
      </c>
      <c r="C53" s="42" t="s">
        <v>72</v>
      </c>
      <c r="D53" s="29" t="s">
        <v>103</v>
      </c>
      <c r="E53" s="28" t="s">
        <v>104</v>
      </c>
      <c r="F53" s="28"/>
      <c r="G53" s="28"/>
      <c r="H53" s="28"/>
      <c r="I53" s="42"/>
      <c r="J53" s="42" t="s">
        <v>36</v>
      </c>
      <c r="K53" s="42"/>
      <c r="L53" s="31" t="s">
        <v>105</v>
      </c>
      <c r="M53" s="31" t="str">
        <f t="shared" si="1"/>
        <v>DigiKey</v>
      </c>
      <c r="N53" s="32">
        <v>16.100000000000001</v>
      </c>
      <c r="O53" s="33">
        <v>1</v>
      </c>
      <c r="P53" s="32">
        <f t="shared" si="0"/>
        <v>16.100000000000001</v>
      </c>
      <c r="Q53" s="33" t="s">
        <v>21</v>
      </c>
      <c r="R53" s="34" t="s">
        <v>109</v>
      </c>
      <c r="T53">
        <f>IF(AND(Q53="Nicht Gekauft", R53="Benötigt"), P53, 0)</f>
        <v>16.100000000000001</v>
      </c>
    </row>
    <row r="54" spans="1:20" x14ac:dyDescent="0.25">
      <c r="A54" s="35" t="s">
        <v>146</v>
      </c>
      <c r="B54" s="35" t="s">
        <v>102</v>
      </c>
      <c r="C54" s="36" t="s">
        <v>72</v>
      </c>
      <c r="D54" s="37" t="s">
        <v>145</v>
      </c>
      <c r="E54" s="35" t="s">
        <v>104</v>
      </c>
      <c r="F54" s="35"/>
      <c r="G54" s="35"/>
      <c r="H54" s="35"/>
      <c r="I54" s="36"/>
      <c r="J54" s="36" t="s">
        <v>50</v>
      </c>
      <c r="K54" s="36"/>
      <c r="L54" s="39" t="s">
        <v>265</v>
      </c>
      <c r="M54" s="31" t="str">
        <f t="shared" si="1"/>
        <v>Amazon</v>
      </c>
      <c r="N54" s="40">
        <v>6.99</v>
      </c>
      <c r="O54" s="41">
        <v>1</v>
      </c>
      <c r="P54" s="40">
        <f>N54*O54</f>
        <v>6.99</v>
      </c>
      <c r="Q54" s="41"/>
      <c r="R54" s="25"/>
    </row>
    <row r="55" spans="1:20" x14ac:dyDescent="0.25">
      <c r="A55" s="28" t="s">
        <v>144</v>
      </c>
      <c r="B55" s="28" t="s">
        <v>102</v>
      </c>
      <c r="C55" s="42" t="s">
        <v>72</v>
      </c>
      <c r="D55" s="29" t="s">
        <v>147</v>
      </c>
      <c r="E55" s="28" t="s">
        <v>148</v>
      </c>
      <c r="F55" s="28"/>
      <c r="G55" s="28"/>
      <c r="H55" s="28"/>
      <c r="I55" s="42"/>
      <c r="J55" s="42" t="s">
        <v>149</v>
      </c>
      <c r="K55" s="42"/>
      <c r="L55" s="31" t="s">
        <v>150</v>
      </c>
      <c r="M55" s="31" t="str">
        <f t="shared" si="1"/>
        <v>RobotShop</v>
      </c>
      <c r="N55" s="32">
        <v>9.33</v>
      </c>
      <c r="O55" s="33">
        <v>1</v>
      </c>
      <c r="P55" s="32">
        <f>N55*O55</f>
        <v>9.33</v>
      </c>
      <c r="Q55" s="33"/>
      <c r="R55" s="34"/>
    </row>
    <row r="56" spans="1:20" x14ac:dyDescent="0.25">
      <c r="A56" s="35" t="s">
        <v>151</v>
      </c>
      <c r="B56" s="35" t="s">
        <v>102</v>
      </c>
      <c r="C56" s="36" t="s">
        <v>72</v>
      </c>
      <c r="D56" s="37" t="s">
        <v>152</v>
      </c>
      <c r="E56" s="35" t="s">
        <v>153</v>
      </c>
      <c r="F56" s="35"/>
      <c r="G56" s="35"/>
      <c r="H56" s="35"/>
      <c r="I56" s="36"/>
      <c r="J56" s="36" t="s">
        <v>36</v>
      </c>
      <c r="K56" s="36"/>
      <c r="L56" s="39" t="s">
        <v>154</v>
      </c>
      <c r="M56" s="31" t="str">
        <f t="shared" si="1"/>
        <v>DigiKey</v>
      </c>
      <c r="N56" s="40">
        <v>3.39</v>
      </c>
      <c r="O56" s="41">
        <v>1</v>
      </c>
      <c r="P56" s="40">
        <f>N56*O56</f>
        <v>3.39</v>
      </c>
      <c r="Q56" s="41"/>
      <c r="R56" s="25"/>
    </row>
    <row r="57" spans="1:20" x14ac:dyDescent="0.25">
      <c r="A57" s="28" t="s">
        <v>58</v>
      </c>
      <c r="B57" s="28" t="s">
        <v>59</v>
      </c>
      <c r="C57" s="28" t="s">
        <v>57</v>
      </c>
      <c r="D57" s="28" t="s">
        <v>60</v>
      </c>
      <c r="E57" s="28" t="s">
        <v>61</v>
      </c>
      <c r="F57" s="28"/>
      <c r="G57" s="28"/>
      <c r="H57" s="28"/>
      <c r="I57" s="42"/>
      <c r="J57" s="42" t="s">
        <v>50</v>
      </c>
      <c r="K57" s="42"/>
      <c r="L57" s="31" t="s">
        <v>264</v>
      </c>
      <c r="M57" s="31" t="str">
        <f t="shared" si="1"/>
        <v>Amazon</v>
      </c>
      <c r="N57" s="32">
        <v>16.13</v>
      </c>
      <c r="O57" s="33">
        <v>1</v>
      </c>
      <c r="P57" s="32">
        <f t="shared" si="0"/>
        <v>16.13</v>
      </c>
      <c r="Q57" s="33" t="s">
        <v>21</v>
      </c>
      <c r="R57" s="34" t="s">
        <v>109</v>
      </c>
      <c r="T57">
        <f>IF(AND(Q57="Nicht Gekauft", R57="Benötigt"), P57, 0)</f>
        <v>16.13</v>
      </c>
    </row>
    <row r="58" spans="1:20" x14ac:dyDescent="0.25">
      <c r="A58" s="35" t="s">
        <v>62</v>
      </c>
      <c r="B58" s="35" t="s">
        <v>63</v>
      </c>
      <c r="C58" s="35" t="s">
        <v>57</v>
      </c>
      <c r="D58" s="35" t="s">
        <v>64</v>
      </c>
      <c r="E58" s="35" t="s">
        <v>65</v>
      </c>
      <c r="F58" s="35"/>
      <c r="G58" s="35"/>
      <c r="H58" s="35"/>
      <c r="I58" s="36"/>
      <c r="J58" s="36" t="s">
        <v>36</v>
      </c>
      <c r="K58" s="36"/>
      <c r="L58" s="39" t="s">
        <v>66</v>
      </c>
      <c r="M58" s="31" t="str">
        <f t="shared" si="1"/>
        <v>DigiKey</v>
      </c>
      <c r="N58" s="40">
        <v>2.97</v>
      </c>
      <c r="O58" s="41">
        <v>2</v>
      </c>
      <c r="P58" s="40">
        <f t="shared" si="0"/>
        <v>5.94</v>
      </c>
      <c r="Q58" s="41" t="s">
        <v>21</v>
      </c>
      <c r="R58" s="25" t="s">
        <v>22</v>
      </c>
    </row>
    <row r="59" spans="1:20" x14ac:dyDescent="0.25">
      <c r="A59" s="28" t="s">
        <v>62</v>
      </c>
      <c r="B59" s="28" t="s">
        <v>63</v>
      </c>
      <c r="C59" s="28" t="s">
        <v>57</v>
      </c>
      <c r="D59" s="28" t="s">
        <v>67</v>
      </c>
      <c r="E59" s="28" t="s">
        <v>65</v>
      </c>
      <c r="F59" s="28"/>
      <c r="G59" s="28"/>
      <c r="H59" s="28"/>
      <c r="I59" s="42"/>
      <c r="J59" s="42" t="s">
        <v>36</v>
      </c>
      <c r="K59" s="42"/>
      <c r="L59" s="31" t="s">
        <v>263</v>
      </c>
      <c r="M59" s="31" t="str">
        <f t="shared" si="1"/>
        <v>DigiKey</v>
      </c>
      <c r="N59" s="32">
        <v>5.92</v>
      </c>
      <c r="O59" s="33">
        <v>1</v>
      </c>
      <c r="P59" s="32">
        <f t="shared" si="0"/>
        <v>5.92</v>
      </c>
      <c r="Q59" s="33" t="s">
        <v>21</v>
      </c>
      <c r="R59" s="34" t="s">
        <v>22</v>
      </c>
    </row>
    <row r="60" spans="1:20" x14ac:dyDescent="0.25">
      <c r="A60" s="35" t="s">
        <v>62</v>
      </c>
      <c r="B60" s="35" t="s">
        <v>63</v>
      </c>
      <c r="C60" s="35" t="s">
        <v>57</v>
      </c>
      <c r="D60" s="35" t="s">
        <v>68</v>
      </c>
      <c r="E60" s="35" t="s">
        <v>65</v>
      </c>
      <c r="F60" s="35"/>
      <c r="G60" s="35"/>
      <c r="H60" s="35"/>
      <c r="I60" s="36"/>
      <c r="J60" s="36" t="s">
        <v>36</v>
      </c>
      <c r="K60" s="36"/>
      <c r="L60" s="39" t="s">
        <v>69</v>
      </c>
      <c r="M60" s="31" t="str">
        <f t="shared" si="1"/>
        <v>DigiKey</v>
      </c>
      <c r="N60" s="40">
        <v>2.64</v>
      </c>
      <c r="O60" s="41">
        <v>1</v>
      </c>
      <c r="P60" s="40">
        <f t="shared" si="0"/>
        <v>2.64</v>
      </c>
      <c r="Q60" s="41" t="s">
        <v>21</v>
      </c>
      <c r="R60" s="25" t="s">
        <v>22</v>
      </c>
      <c r="T60">
        <f>IF(AND(Q60="Nicht Gekauft", R60="Benötigt"), P60, 0)</f>
        <v>0</v>
      </c>
    </row>
    <row r="61" spans="1:20" ht="15.75" thickBot="1" x14ac:dyDescent="0.3">
      <c r="A61" s="13"/>
      <c r="B61" s="13"/>
      <c r="C61" s="13"/>
      <c r="D61" s="13"/>
      <c r="E61" s="13"/>
      <c r="F61" s="13"/>
      <c r="G61" s="13"/>
      <c r="H61" s="13"/>
      <c r="I61" s="14"/>
      <c r="J61" s="14"/>
      <c r="K61" s="14"/>
      <c r="L61" s="15"/>
      <c r="M61" s="15"/>
      <c r="N61" s="16"/>
      <c r="O61" s="17"/>
      <c r="P61" s="16"/>
      <c r="Q61" s="17"/>
    </row>
    <row r="62" spans="1:20" ht="15" customHeight="1" x14ac:dyDescent="0.25">
      <c r="F62" s="55" t="s">
        <v>274</v>
      </c>
      <c r="G62" s="55" t="s">
        <v>275</v>
      </c>
    </row>
    <row r="63" spans="1:20" ht="15" customHeight="1" thickBot="1" x14ac:dyDescent="0.3">
      <c r="F63" s="56">
        <f>SUMPRODUCT(F1:F60, O1:O60)</f>
        <v>5.5888</v>
      </c>
      <c r="G63" s="56" cm="1">
        <f t="array" ref="G63">SUMPRODUCT((G2:G60=12)*(F2:F60)*(O2:O60))</f>
        <v>3.04</v>
      </c>
    </row>
    <row r="64" spans="1:20" ht="15" customHeight="1" thickBot="1" x14ac:dyDescent="0.3"/>
    <row r="65" spans="7:13" ht="15" customHeight="1" x14ac:dyDescent="0.25">
      <c r="G65" s="55" t="s">
        <v>276</v>
      </c>
      <c r="H65" s="3"/>
    </row>
    <row r="66" spans="7:13" ht="15" customHeight="1" thickBot="1" x14ac:dyDescent="0.3">
      <c r="G66" s="56" cm="1">
        <f t="array" ref="G66">SUMPRODUCT((G2:G60=5)*(F2:F60)*(O2:O60))</f>
        <v>2.548</v>
      </c>
      <c r="H66" s="3"/>
    </row>
    <row r="68" spans="7:13" ht="15" customHeight="1" x14ac:dyDescent="0.25">
      <c r="H68" s="3"/>
    </row>
    <row r="69" spans="7:13" ht="15" customHeight="1" x14ac:dyDescent="0.25">
      <c r="H69" s="3"/>
    </row>
    <row r="70" spans="7:13" ht="15" customHeight="1" x14ac:dyDescent="0.25">
      <c r="H70" s="3"/>
    </row>
    <row r="71" spans="7:13" ht="15" customHeight="1" x14ac:dyDescent="0.25">
      <c r="H71" s="3"/>
    </row>
    <row r="72" spans="7:13" ht="15" customHeight="1" x14ac:dyDescent="0.25">
      <c r="H72" s="3"/>
      <c r="L72" s="7"/>
      <c r="M72" s="7"/>
    </row>
    <row r="73" spans="7:13" ht="15" customHeight="1" x14ac:dyDescent="0.25">
      <c r="H73" s="3"/>
    </row>
    <row r="74" spans="7:13" ht="15" customHeight="1" x14ac:dyDescent="0.25">
      <c r="H74" s="3"/>
    </row>
    <row r="75" spans="7:13" ht="15" customHeight="1" x14ac:dyDescent="0.25">
      <c r="H75" s="3"/>
    </row>
    <row r="76" spans="7:13" ht="15" customHeight="1" x14ac:dyDescent="0.25">
      <c r="H76" s="3"/>
      <c r="I76" s="3" t="s">
        <v>108</v>
      </c>
    </row>
  </sheetData>
  <autoFilter ref="A1:R60" xr:uid="{9A9C0DAD-F6B9-4E54-9647-FAF0BAA0CA58}"/>
  <customSheetViews>
    <customSheetView guid="{FF37E875-D7FF-49B1-B11E-3752F379A458}" filter="1" showAutoFilter="1" hiddenColumns="1">
      <pane ySplit="1" topLeftCell="A2" activePane="bottomLeft" state="frozen"/>
      <selection pane="bottomLeft" activeCell="U24" sqref="U24"/>
      <pageMargins left="0.7" right="0.7" top="0.78740157499999996" bottom="0.78740157499999996" header="0.3" footer="0.3"/>
      <pageSetup paperSize="9" orientation="portrait" r:id="rId1"/>
      <autoFilter ref="A1:R59" xr:uid="{9A9C0DAD-F6B9-4E54-9647-FAF0BAA0CA58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725E6269-EB1E-43E7-A350-5CA666391411}" filter="1" showAutoFilter="1" hiddenColumns="1">
      <pane ySplit="1" topLeftCell="A2" activePane="bottomLeft" state="frozen"/>
      <selection pane="bottomLeft" activeCell="A12" sqref="A12"/>
      <pageMargins left="0.7" right="0.7" top="0.78740157499999996" bottom="0.78740157499999996" header="0.3" footer="0.3"/>
      <pageSetup paperSize="9" orientation="portrait" r:id="rId2"/>
      <autoFilter ref="A1:R59" xr:uid="{84224421-3E2E-4BC4-8970-04D36B3011A8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3"/>
      <autoFilter ref="A1:R59" xr:uid="{CAF94371-B594-4E56-A1C5-331C23D837CD}"/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4"/>
      <autoFilter ref="A1:R59" xr:uid="{F1E322EE-4475-46C2-ABE6-2B5B8DF76731}"/>
    </customSheetView>
  </customSheetViews>
  <mergeCells count="4">
    <mergeCell ref="Y1:Z1"/>
    <mergeCell ref="U1:V1"/>
    <mergeCell ref="U7:V7"/>
    <mergeCell ref="U5:V5"/>
  </mergeCells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5 Q28:Q66 Q68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25 R28:R61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2:R25 R28:R61" xr:uid="{DF639F38-DCBF-4FB0-9016-BE70B5447265}">
      <formula1>"Benötigt,Nicht benötigt"</formula1>
    </dataValidation>
    <dataValidation type="list" allowBlank="1" showInputMessage="1" showErrorMessage="1" sqref="Q2:Q25 Q28:Q61" xr:uid="{BB82D80E-695D-4A38-A148-48463DFE8321}">
      <formula1>"Gekauft,Nicht Gekauft"</formula1>
    </dataValidation>
  </dataValidations>
  <hyperlinks>
    <hyperlink ref="L2" r:id="rId5" xr:uid="{134576B2-6870-47F8-80B5-95CA9B97F9E2}"/>
    <hyperlink ref="L42" r:id="rId6" xr:uid="{F3AD9EFC-A933-40C0-B3D6-105AE81F974F}"/>
    <hyperlink ref="L43" r:id="rId7" xr:uid="{0B081703-43B3-49C1-ABA0-60C83F319C14}"/>
    <hyperlink ref="L44" r:id="rId8" xr:uid="{A386B0E7-0270-440F-94E8-1A585C273E01}"/>
    <hyperlink ref="L28" r:id="rId9" xr:uid="{6E8ED221-C460-4F2D-A839-674D0DD8E486}"/>
    <hyperlink ref="L58" r:id="rId10" xr:uid="{9A0B0992-EB9B-485C-8743-AB5373B961C2}"/>
    <hyperlink ref="L60" r:id="rId11" xr:uid="{B67FB571-1B87-4184-A2B3-AF411BD87D35}"/>
    <hyperlink ref="L46" r:id="rId12" xr:uid="{57963C92-CE56-4D91-B1F1-7FA05F5BC3A8}"/>
    <hyperlink ref="L45" r:id="rId13" xr:uid="{9D795571-0999-43FF-9A1F-496FF99C86C0}"/>
    <hyperlink ref="L47" r:id="rId14" xr:uid="{8465788D-FDE3-460C-960F-435D2FB5F396}"/>
    <hyperlink ref="L10" r:id="rId15" xr:uid="{A9D6150D-3C06-4D81-AD60-047F4F409296}"/>
    <hyperlink ref="L11" r:id="rId16" xr:uid="{411A7094-1AC1-4084-ABE4-5C0060EC1A2D}"/>
    <hyperlink ref="L12" r:id="rId17" xr:uid="{3DDB6C5A-7DB3-4C65-B604-D02293535F49}"/>
    <hyperlink ref="L7" r:id="rId18" xr:uid="{56E44BCE-942A-4E32-8574-907151789664}"/>
    <hyperlink ref="L53" r:id="rId19" xr:uid="{D632E27D-8B4B-473B-9951-117DBC2C36E0}"/>
    <hyperlink ref="L3" r:id="rId20" xr:uid="{C49F6822-A4DD-42C2-B3BF-0381D137937C}"/>
    <hyperlink ref="L5" r:id="rId21" xr:uid="{BF0FEABB-4850-4BC5-A11D-D889C6B926FD}"/>
    <hyperlink ref="L8" r:id="rId22" xr:uid="{21389653-C0FE-46E1-B136-04B9A0DE28C5}"/>
    <hyperlink ref="L48" r:id="rId23" xr:uid="{1242A3DC-9FDC-4C47-9270-1B4A92E75E73}"/>
    <hyperlink ref="L26" r:id="rId24" xr:uid="{3ED73B15-E49B-4E21-BF8D-06828BFBADB2}"/>
    <hyperlink ref="L9" r:id="rId25" xr:uid="{E62708AD-A075-4D9D-9BC8-2CBD617B66EE}"/>
    <hyperlink ref="L27" r:id="rId26" xr:uid="{488C7B18-56E0-4061-83E3-FAA678922DF9}"/>
    <hyperlink ref="L32" r:id="rId27" xr:uid="{02A8F53B-7033-433E-97B4-37D43B10ABDE}"/>
  </hyperlinks>
  <pageMargins left="0.7" right="0.7" top="0.78740157499999996" bottom="0.78740157499999996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DifI2C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TRAUßNIGG Jan</cp:lastModifiedBy>
  <cp:revision/>
  <dcterms:created xsi:type="dcterms:W3CDTF">2023-11-04T17:06:28Z</dcterms:created>
  <dcterms:modified xsi:type="dcterms:W3CDTF">2025-02-15T15:52:22Z</dcterms:modified>
  <cp:category/>
  <cp:contentStatus/>
</cp:coreProperties>
</file>