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6DAA40FB-4947-499C-9F07-3B0A3DAD9FCF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2ndMainBoard" sheetId="5" r:id="rId1"/>
  </sheets>
  <definedNames>
    <definedName name="_xlnm._FilterDatabase" localSheetId="0" hidden="1">'2ndMainBoard'!$A$1:$R$64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'2ndMainBoard'!$A$1:$R$64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'2ndMainBoard'!$A$1:$R$64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'2ndMainBoard'!$A$1:$R$64</definedName>
    <definedName name="Z_E3E09E1D_E21B_434F_8777_BA2F5DFE998D_.wvu.FilterData" localSheetId="0" hidden="1">'2ndMainBoard'!$A$1:$R$64</definedName>
  </definedNames>
  <calcPr calcId="191029"/>
  <customWorkbookViews>
    <customWorkbookView name="Schaltplan_Strombudget_V3" guid="{86D49B71-F0A7-4EDF-9F83-437E8F1DE26F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Default_V2" guid="{E3E09E1D-E21B-434F-8777-BA2F5DFE998D}" maximized="1" xWindow="2552" yWindow="192" windowWidth="1936" windowHeight="1048" activeSheetId="5"/>
    <customWorkbookView name="Schaltplan_V4" guid="{AD0CFDC5-A886-4774-8323-B873BC9D36B7}" maximized="1" xWindow="-8" yWindow="-8" windowWidth="2576" windowHeight="140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5" l="1"/>
  <c r="P26" i="5"/>
  <c r="M28" i="5"/>
  <c r="P38" i="5"/>
  <c r="P41" i="5"/>
  <c r="P42" i="5"/>
  <c r="M41" i="5"/>
  <c r="M4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9" i="5"/>
  <c r="U30" i="5"/>
  <c r="U31" i="5"/>
  <c r="U32" i="5"/>
  <c r="U33" i="5"/>
  <c r="U34" i="5"/>
  <c r="U35" i="5"/>
  <c r="U36" i="5"/>
  <c r="U37" i="5"/>
  <c r="U39" i="5"/>
  <c r="U40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9" i="5"/>
  <c r="M30" i="5"/>
  <c r="M31" i="5"/>
  <c r="M32" i="5"/>
  <c r="M33" i="5"/>
  <c r="M34" i="5"/>
  <c r="M35" i="5"/>
  <c r="M36" i="5"/>
  <c r="M37" i="5"/>
  <c r="M39" i="5"/>
  <c r="M40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2" i="5"/>
  <c r="P34" i="5"/>
  <c r="P33" i="5"/>
  <c r="P40" i="5"/>
  <c r="P39" i="5"/>
  <c r="P56" i="5"/>
  <c r="P35" i="5"/>
  <c r="P45" i="5"/>
  <c r="P19" i="5"/>
  <c r="P37" i="5"/>
  <c r="P43" i="5"/>
  <c r="P44" i="5"/>
  <c r="P36" i="5"/>
  <c r="P25" i="5"/>
  <c r="P32" i="5"/>
  <c r="P24" i="5"/>
  <c r="P23" i="5"/>
  <c r="P21" i="5"/>
  <c r="P22" i="5"/>
  <c r="P20" i="5" l="1"/>
  <c r="P18" i="5"/>
  <c r="P17" i="5"/>
  <c r="P60" i="5"/>
  <c r="P59" i="5"/>
  <c r="P58" i="5"/>
  <c r="P55" i="5"/>
  <c r="P54" i="5"/>
  <c r="P53" i="5"/>
  <c r="P9" i="5"/>
  <c r="P8" i="5"/>
  <c r="P52" i="5"/>
  <c r="P4" i="5"/>
  <c r="P14" i="5" l="1"/>
  <c r="P16" i="5"/>
  <c r="P2" i="5"/>
  <c r="P3" i="5"/>
  <c r="P57" i="5"/>
  <c r="T57" i="5" s="1"/>
  <c r="T49" i="5"/>
  <c r="T50" i="5"/>
  <c r="T64" i="5"/>
  <c r="P31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9" i="5"/>
  <c r="T30" i="5"/>
  <c r="T31" i="5"/>
  <c r="T10" i="5"/>
  <c r="P5" i="5"/>
  <c r="T5" i="5" s="1"/>
  <c r="P46" i="5"/>
  <c r="T46" i="5" s="1"/>
  <c r="P47" i="5"/>
  <c r="T47" i="5" s="1"/>
  <c r="P48" i="5"/>
  <c r="T48" i="5" s="1"/>
  <c r="P29" i="5"/>
  <c r="P30" i="5"/>
  <c r="P61" i="5"/>
  <c r="T61" i="5" s="1"/>
  <c r="P62" i="5"/>
  <c r="P63" i="5"/>
  <c r="P64" i="5"/>
  <c r="P49" i="5"/>
  <c r="P50" i="5"/>
  <c r="P51" i="5"/>
  <c r="T51" i="5" s="1"/>
  <c r="G72" i="5" l="1" a="1"/>
  <c r="G72" i="5" s="1"/>
  <c r="G79" i="5" s="1"/>
  <c r="G95" i="5" s="1"/>
  <c r="F69" i="5"/>
  <c r="F76" i="5" s="1"/>
  <c r="G69" i="5" a="1"/>
  <c r="G69" i="5" s="1"/>
  <c r="G76" i="5" s="1"/>
  <c r="G94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<sst xmlns="http://schemas.openxmlformats.org/spreadsheetml/2006/main" count="551" uniqueCount="337">
  <si>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</si>
  <si>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</si>
  <si>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</si>
  <si>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</si>
  <si>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</si>
  <si>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</si>
  <si>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</si>
  <si>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</si>
  <si>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</si>
  <si>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</si>
  <si>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</si>
  <si>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</si>
  <si>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</si>
  <si>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</si>
  <si>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</si>
  <si>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</si>
  <si>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</si>
  <si>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</si>
  <si>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</si>
  <si>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</si>
  <si>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</si>
  <si>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</si>
  <si>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</si>
  <si>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</si>
  <si>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</si>
  <si>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</si>
  <si>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</si>
  <si>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</si>
  <si>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</si>
  <si>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</si>
  <si>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</si>
  <si>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</si>
  <si>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</si>
  <si>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</si>
  <si>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</si>
  <si>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</si>
  <si>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</si>
  <si>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</si>
  <si>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</si>
  <si>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</si>
  <si>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</si>
  <si>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</si>
  <si>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</si>
  <si>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</si>
  <si>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</si>
  <si>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</si>
  <si>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</si>
  <si>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</si>
  <si>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</si>
  <si>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</si>
  <si>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</si>
  <si>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</si>
  <si>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</si>
  <si>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</si>
  <si>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</si>
  <si>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</si>
  <si>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</si>
  <si>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</si>
  <si>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</si>
  <si>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</si>
  <si>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</si>
  <si>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</si>
  <si>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</si>
  <si>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</si>
  <si>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</si>
  <si>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</si>
  <si>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</si>
  <si>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</si>
  <si>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</si>
  <si>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</si>
  <si>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</si>
  <si>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</si>
  <si>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</si>
  <si>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</si>
  <si>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</si>
  <si>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</si>
  <si>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</si>
  <si>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</si>
  <si>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</si>
  <si>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</si>
  <si>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</si>
  <si>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</si>
  <si>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</si>
  <si>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</si>
  <si>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</si>
  <si>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</si>
  <si>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</si>
  <si>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</si>
  <si>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</si>
  <si>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</si>
  <si>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</si>
  <si>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</si>
  <si>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</si>
  <si>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</si>
  <si>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</si>
  <si>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</si>
  <si>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</si>
  <si>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</si>
  <si>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</si>
  <si>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</si>
  <si>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</si>
  <si>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</si>
  <si>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</si>
  <si>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</si>
  <si>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</si>
  <si>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</si>
  <si>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</si>
  <si>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</si>
  <si>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</si>
  <si>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</si>
  <si>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</si>
  <si>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</si>
  <si>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</si>
  <si>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</si>
  <si>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</si>
  <si>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</si>
  <si>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</si>
  <si>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</si>
  <si>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</si>
  <si>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</si>
  <si>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</si>
  <si>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</si>
  <si>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</si>
  <si>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</si>
  <si>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</si>
  <si>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</si>
  <si>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</si>
  <si>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</si>
  <si>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</si>
  <si>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</si>
  <si>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</si>
  <si>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</si>
  <si>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</si>
  <si>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</si>
  <si>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</si>
  <si>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</si>
  <si>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</si>
  <si>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</si>
  <si>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</si>
  <si>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</si>
  <si>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</si>
  <si>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</si>
  <si>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</si>
  <si>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</si>
  <si>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</si>
  <si>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</si>
  <si>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</si>
  <si>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</si>
  <si>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</si>
  <si>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</si>
  <si>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</si>
  <si>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</si>
  <si>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</si>
  <si>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</si>
  <si>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</si>
  <si>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</si>
  <si>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</si>
  <si>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</si>
  <si>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</si>
  <si>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</si>
  <si>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</si>
  <si>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</si>
  <si>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</si>
  <si>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</si>
  <si>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</si>
  <si>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</si>
  <si>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</si>
  <si>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</si>
  <si>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</si>
  <si>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</si>
  <si>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</si>
  <si>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</si>
  <si>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</si>
  <si>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</si>
  <si>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</si>
  <si>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</si>
  <si>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</si>
  <si>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</si>
  <si>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</si>
  <si>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</si>
  <si>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</si>
  <si>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</si>
  <si>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</si>
  <si>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</si>
  <si>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</si>
  <si>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</si>
  <si>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</si>
  <si>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</si>
  <si>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</si>
  <si>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</si>
  <si>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</si>
  <si>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</si>
  <si>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</si>
  <si>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</si>
  <si>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</si>
  <si>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</si>
  <si>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</si>
  <si>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</si>
  <si>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</si>
  <si>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</si>
  <si>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</si>
  <si>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</si>
  <si>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</si>
  <si>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</si>
  <si>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</si>
  <si>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</si>
  <si>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</si>
  <si>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</si>
  <si>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</si>
  <si>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</si>
  <si>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</si>
  <si>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</si>
  <si>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</si>
  <si>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</si>
  <si>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</si>
  <si>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</si>
  <si>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</si>
  <si>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</si>
  <si>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</si>
  <si>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</si>
  <si>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</si>
  <si>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</si>
  <si>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</si>
  <si>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</si>
  <si>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</si>
  <si>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</si>
  <si>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</si>
  <si>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</si>
  <si>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</si>
  <si>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</si>
  <si>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</si>
  <si>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</si>
  <si>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</si>
  <si>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</si>
  <si>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</si>
  <si>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</si>
  <si>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</si>
  <si>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</si>
  <si>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</si>
  <si>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</si>
  <si>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</si>
  <si>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</si>
  <si>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</si>
  <si>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</si>
  <si>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</si>
  <si>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</si>
  <si>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</si>
  <si>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</si>
  <si>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</si>
  <si>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</si>
  <si>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</si>
  <si>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</si>
  <si>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</si>
  <si>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</si>
  <si>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</si>
  <si>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</si>
  <si>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</si>
  <si>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</si>
  <si>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</si>
  <si>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</si>
  <si>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</si>
  <si>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</si>
  <si>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</si>
  <si>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</si>
  <si>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</si>
  <si>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</si>
  <si>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</si>
  <si>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</si>
  <si>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</si>
  <si>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</si>
  <si>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</si>
  <si>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</si>
  <si>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</si>
  <si>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</si>
  <si>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</si>
  <si>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</si>
  <si>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</si>
  <si>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</si>
  <si>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</si>
  <si>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</si>
  <si>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</si>
  <si>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</si>
  <si>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</si>
  <si>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</si>
  <si>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</si>
  <si>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</si>
  <si>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</si>
  <si>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</si>
  <si>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</si>
  <si>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</si>
  <si>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</si>
  <si>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</si>
  <si>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</si>
  <si>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</si>
  <si>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</si>
  <si>
    <t>Ferritperle</t>
  </si>
  <si>
    <t>https://www.digikey.de/en/products/detail/tdk-corporation/MPZ1005S331ET000/3910121</t>
  </si>
  <si>
    <t>MPZ1005S331ET000</t>
  </si>
  <si>
    <t>330 Ω @ 100 MHz, 0,5 Ω DC, 700mA</t>
  </si>
  <si>
    <t>OP</t>
  </si>
  <si>
    <t>USB-C Kabel</t>
  </si>
  <si>
    <t>https://www.digikey.de/en/products/detail/assmann-wsw-components/A-USB31C-20A-150A/10408414</t>
  </si>
  <si>
    <t>A-USB31C-20A-150A</t>
  </si>
  <si>
    <t>22 AWG, 28 AWG, USB 2.0, 1.5m</t>
  </si>
  <si>
    <t>USB-C Buchse</t>
  </si>
  <si>
    <t>TD-103-T-A</t>
  </si>
  <si>
    <t>https://www.digikey.at/de/products/detail/samtec-inc/TD-103-T-A/1105555</t>
  </si>
  <si>
    <t>TS-103-T-A</t>
  </si>
  <si>
    <t>https://www.digikey.at/de/products/detail/samtec-inc/TS-103-T-A/1105491</t>
  </si>
  <si>
    <t>M40-3200345R</t>
  </si>
  <si>
    <t>https://www.digikey.at/en/products/detail/harwin-inc/M40-3200345R/2657728</t>
  </si>
  <si>
    <t>https://www.digikey.at/en/products/detail/molex-llc/5013300200/1531499</t>
  </si>
  <si>
    <t>https://www.digikey.at/en/products/detail/wurth-electronics-inc/665103131822/5047562</t>
  </si>
  <si>
    <t>https://www.digikey.at/en/products/detail/w%C3%BCrth-elektronik/665003113322/5047511</t>
  </si>
  <si>
    <t>3 pin header</t>
  </si>
  <si>
    <t>3 pin bridge</t>
  </si>
  <si>
    <t>2 pin bridge</t>
  </si>
  <si>
    <t>https://www.digikey.at/en/products/detail/w%C3%BCrth-elektronik/665002113322/5047510</t>
  </si>
  <si>
    <t>https://www.digikey.at/en/products/detail/wurth-electronics-inc/665102131822/5047561</t>
  </si>
  <si>
    <t>2 pin header</t>
  </si>
  <si>
    <t>FTSH-103-01-L-DH</t>
  </si>
  <si>
    <t>3x2 pin header 1mm pitch</t>
  </si>
  <si>
    <t>3x2 pin header 1.27mm pitch</t>
  </si>
  <si>
    <t>https://www.digikey.at/en/products/detail/harwin-inc/M50-1900005/2890862</t>
  </si>
  <si>
    <t>M50-1900005</t>
  </si>
  <si>
    <t>https://www.digikey.at/en/products/detail/samtec-inc/FTSH-103-01-L-DH/1110175</t>
  </si>
  <si>
    <t>3 pin Header</t>
  </si>
  <si>
    <t>https://www.digikey.at/en/products/detail/samtec-inc/FTS-103-01-F-S/6691816?curr=eur&amp;utm_campaign=buynow&amp;utm_medium=aggregator&amp;utm_source=octopart</t>
  </si>
  <si>
    <t>FTS-103-01-F-S</t>
  </si>
  <si>
    <t>1mm pitch</t>
  </si>
  <si>
    <t>1.27mm pitch</t>
  </si>
  <si>
    <t>SPM10040T-4R7M-HZ</t>
  </si>
  <si>
    <t>https://www.digikey.at/en/products/detail/tdk-corporation/SPM10040T-4R7M-HZ/8637498</t>
  </si>
  <si>
    <t>IHLP2525CZER3R3M11</t>
  </si>
  <si>
    <t>Spule, 4u7, 13A</t>
  </si>
  <si>
    <t>Spule 3u3, 7A</t>
  </si>
  <si>
    <t>https://www.digikey.at/en/products/detail/vishay-dale/IHLP2525CZER3R3M11/5419141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</si>
</sst>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openxmlformats.org/officeDocument/2006/relationships/hyperlink" Target="https://www.digikey.at/en/products/detail/molex-llc/5013300200/1531499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32" Type="http://schemas.microsoft.com/office/2019/04/relationships/namedSheetView" Target="../namedSheetViews/namedSheetView1.xm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hyperlink" Target="https://www.digikey.at/en/products/detail/harwin-inc/M40-3200345R/2657728" TargetMode="External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3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Relationship Id="rId30" Type="http://schemas.openxmlformats.org/officeDocument/2006/relationships/hyperlink" Target="https://www.digikey.at/en/products/detail/harwin-inc/M50-1900005/2890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95"/>
  <sheetViews>
    <sheetView tabSelected="1" zoomScaleNormal="100" workbookViewId="0">
      <pane ySplit="1" topLeftCell="A2" activePane="bottomLeft" state="frozen"/>
      <selection pane="bottomLeft" activeCell="E30" sqref="E30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1" width="17" hidden="1" customWidth="1"/>
    <col min="22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259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260</v>
      </c>
      <c r="L1" s="23" t="s">
        <v>8</v>
      </c>
      <c r="M1" s="23" t="s">
        <v>258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276</v>
      </c>
      <c r="X1" s="60" t="s">
        <v>106</v>
      </c>
      <c r="Y1" s="61"/>
      <c r="Z1" s="11">
        <f>SUMIFS(P10:P64,Q10:Q64, "Nicht Gekauft",R10:R64,"Benötigt")</f>
        <v>64.3</v>
      </c>
      <c r="AB1" s="58" t="s">
        <v>107</v>
      </c>
      <c r="AC1" s="59"/>
      <c r="AD1" s="10">
        <f>SUM(P2:P64)</f>
        <v>400.78999999999996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4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4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  <c r="U3">
        <f t="shared" ref="U3:U64" si="2">SUBTOTAL(103, G3)</f>
        <v>1</v>
      </c>
    </row>
    <row r="4" spans="1:30" ht="15.75" hidden="1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3">IF(AND(Q5="Nicht Gekauft", R5="Benötigt"), P5, 0)</f>
        <v>6.99</v>
      </c>
      <c r="U5">
        <f t="shared" si="2"/>
        <v>1</v>
      </c>
      <c r="X5" s="64" t="s">
        <v>111</v>
      </c>
      <c r="Y5" s="65"/>
      <c r="Z5" s="12">
        <f>SUBTOTAL(9,P1:P64)</f>
        <v>202.76000000000002</v>
      </c>
    </row>
    <row r="6" spans="1:30" hidden="1" x14ac:dyDescent="0.25">
      <c r="A6" s="35" t="s">
        <v>268</v>
      </c>
      <c r="B6" s="35" t="s">
        <v>269</v>
      </c>
      <c r="C6" s="36" t="s">
        <v>16</v>
      </c>
      <c r="D6" s="35" t="s">
        <v>271</v>
      </c>
      <c r="E6" s="35" t="s">
        <v>272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270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0</v>
      </c>
      <c r="X6" s="44"/>
      <c r="Y6" s="45"/>
      <c r="Z6" s="46"/>
    </row>
    <row r="7" spans="1:30" hidden="1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3"/>
        <v>34.119999999999997</v>
      </c>
      <c r="U7">
        <f t="shared" si="2"/>
        <v>0</v>
      </c>
      <c r="X7" s="62" t="s">
        <v>110</v>
      </c>
      <c r="Y7" s="63"/>
      <c r="Z7" s="9">
        <f>SUBTOTAL(9,T1:T64)</f>
        <v>30.18</v>
      </c>
    </row>
    <row r="8" spans="1:30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hidden="1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265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267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266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28"/>
      <c r="B19" s="28" t="s">
        <v>304</v>
      </c>
      <c r="C19" s="42" t="s">
        <v>87</v>
      </c>
      <c r="D19" s="28" t="s">
        <v>214</v>
      </c>
      <c r="E19" s="28" t="s">
        <v>215</v>
      </c>
      <c r="F19" s="28"/>
      <c r="G19" s="28"/>
      <c r="H19" s="28"/>
      <c r="I19" s="42"/>
      <c r="J19" s="42" t="s">
        <v>36</v>
      </c>
      <c r="K19" s="42"/>
      <c r="L19" s="31" t="s">
        <v>213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  <c r="U19">
        <f t="shared" si="2"/>
        <v>0</v>
      </c>
    </row>
    <row r="20" spans="1:21" hidden="1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5"/>
        <v>3.24</v>
      </c>
      <c r="Q20" s="41"/>
      <c r="R20" s="25"/>
      <c r="S20" s="8"/>
      <c r="U20">
        <f t="shared" si="2"/>
        <v>0</v>
      </c>
    </row>
    <row r="21" spans="1:21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5"/>
        <v>1.7</v>
      </c>
      <c r="Q21" s="33"/>
      <c r="R21" s="34"/>
      <c r="S21" s="8"/>
      <c r="U21">
        <f t="shared" si="2"/>
        <v>0</v>
      </c>
    </row>
    <row r="22" spans="1:21" ht="15" hidden="1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5"/>
        <v>0.82</v>
      </c>
      <c r="Q22" s="41"/>
      <c r="R22" s="25"/>
      <c r="S22" s="8"/>
      <c r="U22">
        <f t="shared" si="2"/>
        <v>0</v>
      </c>
    </row>
    <row r="23" spans="1:21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5"/>
        <v>0.94</v>
      </c>
      <c r="Q23" s="33"/>
      <c r="R23" s="34"/>
      <c r="S23" s="8"/>
      <c r="U23">
        <f t="shared" si="2"/>
        <v>0</v>
      </c>
    </row>
    <row r="24" spans="1:21" ht="15" hidden="1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5"/>
        <v>1.33</v>
      </c>
      <c r="Q24" s="41"/>
      <c r="R24" s="25"/>
      <c r="S24" s="8"/>
      <c r="U24">
        <f t="shared" si="2"/>
        <v>0</v>
      </c>
    </row>
    <row r="25" spans="1:21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  <c r="U25">
        <f t="shared" si="2"/>
        <v>0</v>
      </c>
    </row>
    <row r="26" spans="1:21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32">
        <f>N26*O26</f>
        <v>1</v>
      </c>
      <c r="Q26" s="37"/>
      <c r="R26" s="37"/>
      <c r="U26">
        <f t="shared" si="2"/>
        <v>0</v>
      </c>
    </row>
    <row r="27" spans="1:21" ht="15" hidden="1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  <c r="U27">
        <f t="shared" si="2"/>
        <v>0</v>
      </c>
    </row>
    <row r="28" spans="1:21" ht="15" customHeight="1" x14ac:dyDescent="0.25">
      <c r="A28" s="29"/>
      <c r="B28" s="28" t="s">
        <v>300</v>
      </c>
      <c r="C28" s="29" t="s">
        <v>85</v>
      </c>
      <c r="D28" s="28" t="s">
        <v>302</v>
      </c>
      <c r="E28" s="28" t="s">
        <v>303</v>
      </c>
      <c r="F28" s="28"/>
      <c r="G28" s="28"/>
      <c r="H28" s="42"/>
      <c r="I28" s="31"/>
      <c r="J28" s="42" t="s">
        <v>36</v>
      </c>
      <c r="K28" s="42"/>
      <c r="L28" s="31" t="s">
        <v>301</v>
      </c>
      <c r="M28" s="31" t="str">
        <f t="shared" si="1"/>
        <v>DigiKey</v>
      </c>
      <c r="N28" s="32">
        <v>9.25</v>
      </c>
      <c r="O28" s="33">
        <v>1</v>
      </c>
      <c r="P28" s="32">
        <f>N28*O28</f>
        <v>9.25</v>
      </c>
      <c r="Q28" s="29"/>
      <c r="R28" s="29"/>
    </row>
    <row r="29" spans="1:21" x14ac:dyDescent="0.25">
      <c r="A29" s="35"/>
      <c r="B29" s="35" t="s">
        <v>47</v>
      </c>
      <c r="C29" s="35" t="s">
        <v>48</v>
      </c>
      <c r="D29" s="35" t="s">
        <v>31</v>
      </c>
      <c r="E29" s="36" t="s">
        <v>49</v>
      </c>
      <c r="F29" s="35"/>
      <c r="G29" s="35"/>
      <c r="H29" s="35"/>
      <c r="I29" s="38"/>
      <c r="J29" s="38" t="s">
        <v>50</v>
      </c>
      <c r="K29" s="38"/>
      <c r="L29" s="39" t="s">
        <v>51</v>
      </c>
      <c r="M29" s="31" t="str">
        <f t="shared" si="1"/>
        <v>Amazon</v>
      </c>
      <c r="N29" s="40">
        <v>8.66</v>
      </c>
      <c r="O29" s="41">
        <v>1</v>
      </c>
      <c r="P29" s="40">
        <f t="shared" si="0"/>
        <v>8.66</v>
      </c>
      <c r="Q29" s="41" t="s">
        <v>52</v>
      </c>
      <c r="R29" s="25" t="s">
        <v>109</v>
      </c>
      <c r="T29">
        <f>IF(AND(Q29="Nicht Gekauft", R29="Benötigt"), P29, 0)</f>
        <v>0</v>
      </c>
      <c r="U29">
        <f t="shared" si="2"/>
        <v>0</v>
      </c>
    </row>
    <row r="30" spans="1:21" x14ac:dyDescent="0.25">
      <c r="A30" s="28"/>
      <c r="B30" s="28" t="s">
        <v>53</v>
      </c>
      <c r="C30" s="28" t="s">
        <v>48</v>
      </c>
      <c r="D30" s="28" t="s">
        <v>31</v>
      </c>
      <c r="E30" s="28" t="s">
        <v>54</v>
      </c>
      <c r="F30" s="28"/>
      <c r="G30" s="28"/>
      <c r="H30" s="28"/>
      <c r="I30" s="42"/>
      <c r="J30" s="42" t="s">
        <v>50</v>
      </c>
      <c r="K30" s="42"/>
      <c r="L30" s="31" t="s">
        <v>261</v>
      </c>
      <c r="M30" s="31" t="str">
        <f t="shared" si="1"/>
        <v>Amazon</v>
      </c>
      <c r="N30" s="32">
        <v>5.99</v>
      </c>
      <c r="O30" s="33">
        <v>1</v>
      </c>
      <c r="P30" s="32">
        <f t="shared" si="0"/>
        <v>5.99</v>
      </c>
      <c r="Q30" s="33" t="s">
        <v>52</v>
      </c>
      <c r="R30" s="34" t="s">
        <v>109</v>
      </c>
      <c r="T30">
        <f>IF(AND(Q30="Nicht Gekauft", R30="Benötigt"), P30, 0)</f>
        <v>0</v>
      </c>
      <c r="U30">
        <f t="shared" si="2"/>
        <v>0</v>
      </c>
    </row>
    <row r="31" spans="1:21" x14ac:dyDescent="0.25">
      <c r="A31" s="35"/>
      <c r="B31" s="35" t="s">
        <v>55</v>
      </c>
      <c r="C31" s="35" t="s">
        <v>48</v>
      </c>
      <c r="D31" s="35" t="s">
        <v>31</v>
      </c>
      <c r="E31" s="35" t="s">
        <v>56</v>
      </c>
      <c r="F31" s="35"/>
      <c r="G31" s="35"/>
      <c r="H31" s="35"/>
      <c r="I31" s="36"/>
      <c r="J31" s="36" t="s">
        <v>50</v>
      </c>
      <c r="K31" s="36"/>
      <c r="L31" s="39" t="s">
        <v>261</v>
      </c>
      <c r="M31" s="31" t="str">
        <f t="shared" si="1"/>
        <v>Amazon</v>
      </c>
      <c r="N31" s="40">
        <v>18.14</v>
      </c>
      <c r="O31" s="41">
        <v>1</v>
      </c>
      <c r="P31" s="40">
        <f t="shared" si="0"/>
        <v>18.14</v>
      </c>
      <c r="Q31" s="41" t="s">
        <v>52</v>
      </c>
      <c r="R31" s="25" t="s">
        <v>109</v>
      </c>
      <c r="T31">
        <f>IF(AND(Q31="Nicht Gekauft", R31="Benötigt"), P31, 0)</f>
        <v>0</v>
      </c>
      <c r="U31">
        <f t="shared" si="2"/>
        <v>0</v>
      </c>
    </row>
    <row r="32" spans="1:21" x14ac:dyDescent="0.25">
      <c r="A32" s="28"/>
      <c r="B32" s="28" t="s">
        <v>233</v>
      </c>
      <c r="C32" s="42" t="s">
        <v>232</v>
      </c>
      <c r="D32" s="29" t="s">
        <v>241</v>
      </c>
      <c r="E32" s="28" t="s">
        <v>240</v>
      </c>
      <c r="F32" s="28"/>
      <c r="G32" s="28"/>
      <c r="H32" s="28"/>
      <c r="I32" s="42"/>
      <c r="J32" s="42" t="s">
        <v>36</v>
      </c>
      <c r="K32" s="42"/>
      <c r="L32" s="31" t="s">
        <v>234</v>
      </c>
      <c r="M32" s="31" t="str">
        <f t="shared" si="1"/>
        <v>DigiKey</v>
      </c>
      <c r="N32" s="32">
        <v>2.91</v>
      </c>
      <c r="O32" s="33">
        <v>2</v>
      </c>
      <c r="P32" s="32">
        <f t="shared" ref="P32:P45" si="6">N32*O32</f>
        <v>5.82</v>
      </c>
      <c r="Q32" s="33"/>
      <c r="R32" s="34"/>
      <c r="U32">
        <f t="shared" si="2"/>
        <v>0</v>
      </c>
    </row>
    <row r="33" spans="1:21" x14ac:dyDescent="0.25">
      <c r="A33" s="35"/>
      <c r="B33" s="35" t="s">
        <v>250</v>
      </c>
      <c r="C33" s="36" t="s">
        <v>232</v>
      </c>
      <c r="D33" s="37" t="s">
        <v>251</v>
      </c>
      <c r="E33" s="35" t="s">
        <v>252</v>
      </c>
      <c r="F33" s="35"/>
      <c r="G33" s="35"/>
      <c r="H33" s="35"/>
      <c r="I33" s="36"/>
      <c r="J33" s="36" t="s">
        <v>36</v>
      </c>
      <c r="K33" s="36"/>
      <c r="L33" s="39" t="s">
        <v>253</v>
      </c>
      <c r="M33" s="31" t="str">
        <f t="shared" si="1"/>
        <v>DigiKey</v>
      </c>
      <c r="N33" s="40">
        <v>0.41</v>
      </c>
      <c r="O33" s="41">
        <v>1</v>
      </c>
      <c r="P33" s="40">
        <f>N33*O33</f>
        <v>0.41</v>
      </c>
      <c r="Q33" s="41"/>
      <c r="R33" s="25"/>
      <c r="U33">
        <f t="shared" si="2"/>
        <v>0</v>
      </c>
    </row>
    <row r="34" spans="1:21" x14ac:dyDescent="0.25">
      <c r="A34" s="28"/>
      <c r="B34" s="28" t="s">
        <v>254</v>
      </c>
      <c r="C34" s="42" t="s">
        <v>232</v>
      </c>
      <c r="D34" s="29" t="s">
        <v>256</v>
      </c>
      <c r="E34" s="28" t="s">
        <v>257</v>
      </c>
      <c r="F34" s="28"/>
      <c r="G34" s="28"/>
      <c r="H34" s="28"/>
      <c r="I34" s="42"/>
      <c r="J34" s="42" t="s">
        <v>36</v>
      </c>
      <c r="K34" s="42"/>
      <c r="L34" s="31" t="s">
        <v>255</v>
      </c>
      <c r="M34" s="31" t="str">
        <f t="shared" si="1"/>
        <v>DigiKey</v>
      </c>
      <c r="N34" s="32">
        <v>0.23</v>
      </c>
      <c r="O34" s="33">
        <v>1</v>
      </c>
      <c r="P34" s="32">
        <f>N34*O34</f>
        <v>0.23</v>
      </c>
      <c r="Q34" s="33"/>
      <c r="R34" s="34"/>
      <c r="U34">
        <f t="shared" si="2"/>
        <v>0</v>
      </c>
    </row>
    <row r="35" spans="1:21" x14ac:dyDescent="0.25">
      <c r="A35" s="35"/>
      <c r="B35" s="35" t="s">
        <v>228</v>
      </c>
      <c r="C35" s="36" t="s">
        <v>204</v>
      </c>
      <c r="D35" s="35" t="s">
        <v>230</v>
      </c>
      <c r="E35" s="35" t="s">
        <v>231</v>
      </c>
      <c r="F35" s="35"/>
      <c r="G35" s="35"/>
      <c r="H35" s="35"/>
      <c r="I35" s="36"/>
      <c r="J35" s="36" t="s">
        <v>36</v>
      </c>
      <c r="K35" s="36"/>
      <c r="L35" s="39" t="s">
        <v>229</v>
      </c>
      <c r="M35" s="31" t="str">
        <f t="shared" si="1"/>
        <v>DigiKey</v>
      </c>
      <c r="N35" s="40">
        <v>1.56</v>
      </c>
      <c r="O35" s="41">
        <v>1</v>
      </c>
      <c r="P35" s="40">
        <f>N35*O35</f>
        <v>1.56</v>
      </c>
      <c r="Q35" s="41"/>
      <c r="R35" s="25"/>
      <c r="U35">
        <f t="shared" si="2"/>
        <v>0</v>
      </c>
    </row>
    <row r="36" spans="1:21" ht="15" customHeight="1" x14ac:dyDescent="0.25">
      <c r="A36" s="28"/>
      <c r="B36" s="28" t="s">
        <v>224</v>
      </c>
      <c r="C36" s="42" t="s">
        <v>204</v>
      </c>
      <c r="D36" s="28" t="s">
        <v>226</v>
      </c>
      <c r="E36" s="28" t="s">
        <v>227</v>
      </c>
      <c r="F36" s="28"/>
      <c r="G36" s="28"/>
      <c r="H36" s="28"/>
      <c r="I36" s="42"/>
      <c r="J36" s="42" t="s">
        <v>36</v>
      </c>
      <c r="K36" s="42"/>
      <c r="L36" s="31" t="s">
        <v>225</v>
      </c>
      <c r="M36" s="31" t="str">
        <f t="shared" si="1"/>
        <v>DigiKey</v>
      </c>
      <c r="N36" s="32">
        <v>0.47</v>
      </c>
      <c r="O36" s="33">
        <v>1</v>
      </c>
      <c r="P36" s="32">
        <f t="shared" si="6"/>
        <v>0.47</v>
      </c>
      <c r="Q36" s="33"/>
      <c r="R36" s="34"/>
      <c r="U36">
        <f t="shared" si="2"/>
        <v>0</v>
      </c>
    </row>
    <row r="37" spans="1:21" x14ac:dyDescent="0.25">
      <c r="A37" s="35"/>
      <c r="B37" s="35" t="s">
        <v>206</v>
      </c>
      <c r="C37" s="36" t="s">
        <v>204</v>
      </c>
      <c r="D37" s="35">
        <v>824521241</v>
      </c>
      <c r="E37" s="35" t="s">
        <v>207</v>
      </c>
      <c r="F37" s="35"/>
      <c r="G37" s="35"/>
      <c r="H37" s="35"/>
      <c r="I37" s="36"/>
      <c r="J37" s="36" t="s">
        <v>208</v>
      </c>
      <c r="K37" s="36"/>
      <c r="L37" s="39" t="s">
        <v>205</v>
      </c>
      <c r="M37" s="31" t="str">
        <f t="shared" si="1"/>
        <v>Digikey</v>
      </c>
      <c r="N37" s="40">
        <v>0.3</v>
      </c>
      <c r="O37" s="41">
        <v>1</v>
      </c>
      <c r="P37" s="40">
        <f t="shared" si="6"/>
        <v>0.3</v>
      </c>
      <c r="Q37" s="41"/>
      <c r="R37" s="25"/>
      <c r="U37">
        <f t="shared" si="2"/>
        <v>0</v>
      </c>
    </row>
    <row r="38" spans="1:21" hidden="1" x14ac:dyDescent="0.25">
      <c r="A38" s="35" t="s">
        <v>299</v>
      </c>
      <c r="B38" s="35" t="s">
        <v>295</v>
      </c>
      <c r="C38" s="36" t="s">
        <v>204</v>
      </c>
      <c r="D38" s="35" t="s">
        <v>297</v>
      </c>
      <c r="E38" s="35" t="s">
        <v>298</v>
      </c>
      <c r="F38" s="35"/>
      <c r="G38" s="35"/>
      <c r="H38" s="35"/>
      <c r="I38" s="36"/>
      <c r="J38" s="36" t="s">
        <v>36</v>
      </c>
      <c r="K38" s="36"/>
      <c r="L38" s="39" t="s">
        <v>296</v>
      </c>
      <c r="M38" s="31"/>
      <c r="N38" s="40">
        <v>0.3</v>
      </c>
      <c r="O38" s="41">
        <v>1</v>
      </c>
      <c r="P38" s="40">
        <f t="shared" si="6"/>
        <v>0.3</v>
      </c>
      <c r="Q38" s="41"/>
      <c r="R38" s="25"/>
    </row>
    <row r="39" spans="1:21" hidden="1" x14ac:dyDescent="0.25">
      <c r="A39" s="28" t="s">
        <v>281</v>
      </c>
      <c r="B39" s="28" t="s">
        <v>242</v>
      </c>
      <c r="C39" s="42" t="s">
        <v>45</v>
      </c>
      <c r="D39" s="28" t="s">
        <v>243</v>
      </c>
      <c r="E39" s="28" t="s">
        <v>245</v>
      </c>
      <c r="F39" s="28"/>
      <c r="G39" s="28"/>
      <c r="H39" s="28"/>
      <c r="I39" s="42"/>
      <c r="J39" s="42" t="s">
        <v>36</v>
      </c>
      <c r="K39" s="42"/>
      <c r="L39" s="31" t="s">
        <v>244</v>
      </c>
      <c r="M39" s="31" t="str">
        <f t="shared" si="1"/>
        <v>DigiKey</v>
      </c>
      <c r="N39" s="32">
        <v>5.79</v>
      </c>
      <c r="O39" s="33">
        <v>1</v>
      </c>
      <c r="P39" s="32">
        <f>N39*O39</f>
        <v>5.79</v>
      </c>
      <c r="Q39" s="33"/>
      <c r="R39" s="34"/>
      <c r="U39">
        <f t="shared" si="2"/>
        <v>0</v>
      </c>
    </row>
    <row r="40" spans="1:21" hidden="1" x14ac:dyDescent="0.25">
      <c r="A40" s="35" t="s">
        <v>281</v>
      </c>
      <c r="B40" s="35" t="s">
        <v>246</v>
      </c>
      <c r="C40" s="36" t="s">
        <v>45</v>
      </c>
      <c r="D40" s="35" t="s">
        <v>249</v>
      </c>
      <c r="E40" s="35" t="s">
        <v>248</v>
      </c>
      <c r="F40" s="35"/>
      <c r="G40" s="35"/>
      <c r="H40" s="35"/>
      <c r="I40" s="36"/>
      <c r="J40" s="36" t="s">
        <v>36</v>
      </c>
      <c r="K40" s="36"/>
      <c r="L40" s="39" t="s">
        <v>247</v>
      </c>
      <c r="M40" s="31" t="str">
        <f t="shared" si="1"/>
        <v>DigiKey</v>
      </c>
      <c r="N40" s="40">
        <v>4.1399999999999997</v>
      </c>
      <c r="O40" s="41">
        <v>1</v>
      </c>
      <c r="P40" s="40">
        <f>N40*O40</f>
        <v>4.1399999999999997</v>
      </c>
      <c r="Q40" s="41"/>
      <c r="R40" s="25"/>
      <c r="U40">
        <f t="shared" si="2"/>
        <v>0</v>
      </c>
    </row>
    <row r="41" spans="1:21" ht="15" hidden="1" customHeight="1" x14ac:dyDescent="0.25">
      <c r="A41" s="28" t="s">
        <v>282</v>
      </c>
      <c r="B41" s="28" t="s">
        <v>242</v>
      </c>
      <c r="C41" s="42" t="s">
        <v>45</v>
      </c>
      <c r="D41" s="28" t="s">
        <v>284</v>
      </c>
      <c r="E41" s="28" t="s">
        <v>285</v>
      </c>
      <c r="F41" s="28">
        <v>0.05</v>
      </c>
      <c r="G41" s="28">
        <v>5</v>
      </c>
      <c r="H41" s="28"/>
      <c r="I41" s="42"/>
      <c r="J41" s="42" t="s">
        <v>36</v>
      </c>
      <c r="K41" s="42"/>
      <c r="L41" s="31" t="s">
        <v>283</v>
      </c>
      <c r="M41" s="31" t="str">
        <f t="shared" si="1"/>
        <v>DigiKey</v>
      </c>
      <c r="N41" s="32">
        <v>2.34</v>
      </c>
      <c r="O41" s="33">
        <v>1</v>
      </c>
      <c r="P41" s="40">
        <f t="shared" ref="P41:P42" si="7">N41*O41</f>
        <v>2.34</v>
      </c>
      <c r="Q41" s="33"/>
      <c r="R41" s="34"/>
    </row>
    <row r="42" spans="1:21" hidden="1" x14ac:dyDescent="0.25">
      <c r="A42" s="35" t="s">
        <v>282</v>
      </c>
      <c r="B42" s="35" t="s">
        <v>246</v>
      </c>
      <c r="C42" s="36" t="s">
        <v>45</v>
      </c>
      <c r="D42" s="35" t="s">
        <v>287</v>
      </c>
      <c r="E42" s="35" t="s">
        <v>288</v>
      </c>
      <c r="F42" s="35"/>
      <c r="G42" s="35"/>
      <c r="H42" s="35"/>
      <c r="I42" s="36"/>
      <c r="J42" s="36" t="s">
        <v>36</v>
      </c>
      <c r="K42" s="36"/>
      <c r="L42" s="39" t="s">
        <v>286</v>
      </c>
      <c r="M42" s="31" t="str">
        <f t="shared" si="1"/>
        <v>DigiKey</v>
      </c>
      <c r="N42" s="40">
        <v>1.17</v>
      </c>
      <c r="O42" s="41">
        <v>1</v>
      </c>
      <c r="P42" s="40">
        <f t="shared" si="7"/>
        <v>1.17</v>
      </c>
      <c r="Q42" s="41"/>
      <c r="R42" s="25"/>
    </row>
    <row r="43" spans="1:21" x14ac:dyDescent="0.25">
      <c r="A43" s="28"/>
      <c r="B43" s="28" t="s">
        <v>209</v>
      </c>
      <c r="C43" s="42" t="s">
        <v>45</v>
      </c>
      <c r="D43" s="28" t="s">
        <v>210</v>
      </c>
      <c r="E43" s="28" t="s">
        <v>211</v>
      </c>
      <c r="F43" s="28">
        <v>0.02</v>
      </c>
      <c r="G43" s="28">
        <v>5</v>
      </c>
      <c r="H43" s="28"/>
      <c r="I43" s="42"/>
      <c r="J43" s="42" t="s">
        <v>36</v>
      </c>
      <c r="K43" s="42"/>
      <c r="L43" s="31" t="s">
        <v>212</v>
      </c>
      <c r="M43" s="31" t="str">
        <f t="shared" si="1"/>
        <v>DigiKey</v>
      </c>
      <c r="N43" s="32">
        <v>2.5499999999999998</v>
      </c>
      <c r="O43" s="33">
        <v>1</v>
      </c>
      <c r="P43" s="32">
        <f t="shared" si="6"/>
        <v>2.5499999999999998</v>
      </c>
      <c r="Q43" s="33"/>
      <c r="R43" s="34"/>
      <c r="U43">
        <f t="shared" si="2"/>
        <v>1</v>
      </c>
    </row>
    <row r="44" spans="1:21" x14ac:dyDescent="0.25">
      <c r="A44" s="35"/>
      <c r="B44" s="35" t="s">
        <v>216</v>
      </c>
      <c r="C44" s="36" t="s">
        <v>45</v>
      </c>
      <c r="D44" s="35" t="s">
        <v>218</v>
      </c>
      <c r="E44" s="35" t="s">
        <v>219</v>
      </c>
      <c r="F44" s="35">
        <v>0.1</v>
      </c>
      <c r="G44" s="35">
        <v>5</v>
      </c>
      <c r="H44" s="35"/>
      <c r="I44" s="36"/>
      <c r="J44" s="36" t="s">
        <v>36</v>
      </c>
      <c r="K44" s="36"/>
      <c r="L44" s="39" t="s">
        <v>217</v>
      </c>
      <c r="M44" s="31" t="str">
        <f t="shared" si="1"/>
        <v>DigiKey</v>
      </c>
      <c r="N44" s="40">
        <v>4.5999999999999996</v>
      </c>
      <c r="O44" s="41">
        <v>1</v>
      </c>
      <c r="P44" s="40">
        <f t="shared" si="6"/>
        <v>4.5999999999999996</v>
      </c>
      <c r="Q44" s="41"/>
      <c r="R44" s="25"/>
      <c r="U44">
        <f t="shared" si="2"/>
        <v>1</v>
      </c>
    </row>
    <row r="45" spans="1:21" x14ac:dyDescent="0.25">
      <c r="A45" s="28"/>
      <c r="B45" s="28" t="s">
        <v>221</v>
      </c>
      <c r="C45" s="42" t="s">
        <v>45</v>
      </c>
      <c r="D45" s="28" t="s">
        <v>222</v>
      </c>
      <c r="E45" s="28" t="s">
        <v>223</v>
      </c>
      <c r="F45" s="28">
        <v>0.02</v>
      </c>
      <c r="G45" s="28">
        <v>5</v>
      </c>
      <c r="H45" s="28"/>
      <c r="I45" s="42"/>
      <c r="J45" s="42" t="s">
        <v>36</v>
      </c>
      <c r="K45" s="42"/>
      <c r="L45" s="31" t="s">
        <v>220</v>
      </c>
      <c r="M45" s="31" t="str">
        <f t="shared" si="1"/>
        <v>DigiKey</v>
      </c>
      <c r="N45" s="32">
        <v>0.6</v>
      </c>
      <c r="O45" s="33">
        <v>1</v>
      </c>
      <c r="P45" s="32">
        <f t="shared" si="6"/>
        <v>0.6</v>
      </c>
      <c r="Q45" s="33"/>
      <c r="R45" s="34"/>
      <c r="U45">
        <f t="shared" si="2"/>
        <v>1</v>
      </c>
    </row>
    <row r="46" spans="1:21" x14ac:dyDescent="0.25">
      <c r="A46" s="35"/>
      <c r="B46" s="35" t="s">
        <v>33</v>
      </c>
      <c r="C46" s="35" t="s">
        <v>34</v>
      </c>
      <c r="D46" s="35" t="s">
        <v>31</v>
      </c>
      <c r="E46" s="35" t="s">
        <v>35</v>
      </c>
      <c r="F46" s="35"/>
      <c r="G46" s="35"/>
      <c r="H46" s="35"/>
      <c r="I46" s="38"/>
      <c r="J46" s="38" t="s">
        <v>36</v>
      </c>
      <c r="K46" s="38"/>
      <c r="L46" s="39" t="s">
        <v>37</v>
      </c>
      <c r="M46" s="31" t="str">
        <f t="shared" si="1"/>
        <v>DigiKey</v>
      </c>
      <c r="N46" s="40">
        <v>0.88</v>
      </c>
      <c r="O46" s="41">
        <v>10</v>
      </c>
      <c r="P46" s="40">
        <f t="shared" si="0"/>
        <v>8.8000000000000007</v>
      </c>
      <c r="Q46" s="41" t="s">
        <v>21</v>
      </c>
      <c r="R46" s="25" t="s">
        <v>109</v>
      </c>
      <c r="S46" s="6"/>
      <c r="T46">
        <f t="shared" ref="T46:T51" si="8">IF(AND(Q46="Nicht Gekauft", R46="Benötigt"), P46, 0)</f>
        <v>8.8000000000000007</v>
      </c>
      <c r="U46">
        <f t="shared" si="2"/>
        <v>0</v>
      </c>
    </row>
    <row r="47" spans="1:21" x14ac:dyDescent="0.25">
      <c r="A47" s="28"/>
      <c r="B47" s="28" t="s">
        <v>38</v>
      </c>
      <c r="C47" s="28" t="s">
        <v>34</v>
      </c>
      <c r="D47" s="28" t="s">
        <v>39</v>
      </c>
      <c r="E47" s="28" t="s">
        <v>40</v>
      </c>
      <c r="F47" s="28"/>
      <c r="G47" s="28"/>
      <c r="H47" s="28"/>
      <c r="I47" s="43"/>
      <c r="J47" s="43" t="s">
        <v>36</v>
      </c>
      <c r="K47" s="43"/>
      <c r="L47" s="31" t="s">
        <v>41</v>
      </c>
      <c r="M47" s="31" t="str">
        <f t="shared" si="1"/>
        <v>DigiKey</v>
      </c>
      <c r="N47" s="32">
        <v>0.56999999999999995</v>
      </c>
      <c r="O47" s="33">
        <v>4</v>
      </c>
      <c r="P47" s="32">
        <f t="shared" si="0"/>
        <v>2.2799999999999998</v>
      </c>
      <c r="Q47" s="33" t="s">
        <v>21</v>
      </c>
      <c r="R47" s="34" t="s">
        <v>109</v>
      </c>
      <c r="S47" s="6"/>
      <c r="T47">
        <f t="shared" si="8"/>
        <v>2.2799999999999998</v>
      </c>
      <c r="U47">
        <f t="shared" si="2"/>
        <v>0</v>
      </c>
    </row>
    <row r="48" spans="1:21" x14ac:dyDescent="0.25">
      <c r="A48" s="35"/>
      <c r="B48" s="35" t="s">
        <v>42</v>
      </c>
      <c r="C48" s="35" t="s">
        <v>34</v>
      </c>
      <c r="D48" s="35" t="s">
        <v>43</v>
      </c>
      <c r="E48" s="35" t="s">
        <v>40</v>
      </c>
      <c r="F48" s="35"/>
      <c r="G48" s="35"/>
      <c r="H48" s="35"/>
      <c r="I48" s="38"/>
      <c r="J48" s="38" t="s">
        <v>36</v>
      </c>
      <c r="K48" s="38"/>
      <c r="L48" s="39" t="s">
        <v>44</v>
      </c>
      <c r="M48" s="31" t="str">
        <f t="shared" si="1"/>
        <v>DigiKey</v>
      </c>
      <c r="N48" s="40">
        <v>0.55000000000000004</v>
      </c>
      <c r="O48" s="41">
        <v>4</v>
      </c>
      <c r="P48" s="40">
        <f t="shared" si="0"/>
        <v>2.2000000000000002</v>
      </c>
      <c r="Q48" s="41" t="s">
        <v>21</v>
      </c>
      <c r="R48" s="25" t="s">
        <v>109</v>
      </c>
      <c r="S48" s="6"/>
      <c r="T48">
        <f t="shared" si="8"/>
        <v>2.2000000000000002</v>
      </c>
      <c r="U48">
        <f t="shared" si="2"/>
        <v>0</v>
      </c>
    </row>
    <row r="49" spans="1:21" hidden="1" x14ac:dyDescent="0.25">
      <c r="A49" s="28" t="s">
        <v>70</v>
      </c>
      <c r="B49" s="28" t="s">
        <v>71</v>
      </c>
      <c r="C49" s="28" t="s">
        <v>72</v>
      </c>
      <c r="D49" s="28" t="s">
        <v>73</v>
      </c>
      <c r="E49" s="28" t="s">
        <v>74</v>
      </c>
      <c r="F49" s="28"/>
      <c r="G49" s="28"/>
      <c r="H49" s="28"/>
      <c r="I49" s="42"/>
      <c r="J49" s="42" t="s">
        <v>36</v>
      </c>
      <c r="K49" s="42"/>
      <c r="L49" s="31" t="s">
        <v>75</v>
      </c>
      <c r="M49" s="31" t="str">
        <f t="shared" si="1"/>
        <v>DigiKey</v>
      </c>
      <c r="N49" s="32">
        <v>1.0900000000000001</v>
      </c>
      <c r="O49" s="33">
        <v>2</v>
      </c>
      <c r="P49" s="32">
        <f t="shared" si="0"/>
        <v>2.1800000000000002</v>
      </c>
      <c r="Q49" s="33" t="s">
        <v>21</v>
      </c>
      <c r="R49" s="34" t="s">
        <v>22</v>
      </c>
      <c r="S49" s="6"/>
      <c r="T49">
        <f t="shared" si="8"/>
        <v>0</v>
      </c>
      <c r="U49">
        <f t="shared" si="2"/>
        <v>0</v>
      </c>
    </row>
    <row r="50" spans="1:21" x14ac:dyDescent="0.25">
      <c r="A50" s="35" t="s">
        <v>76</v>
      </c>
      <c r="B50" s="35" t="s">
        <v>77</v>
      </c>
      <c r="C50" s="35" t="s">
        <v>72</v>
      </c>
      <c r="D50" s="35" t="s">
        <v>78</v>
      </c>
      <c r="E50" s="35" t="s">
        <v>79</v>
      </c>
      <c r="F50" s="35">
        <v>4.0000000000000002E-4</v>
      </c>
      <c r="G50" s="35"/>
      <c r="H50" s="35"/>
      <c r="I50" s="36"/>
      <c r="J50" s="36" t="s">
        <v>36</v>
      </c>
      <c r="K50" s="36"/>
      <c r="L50" s="39" t="s">
        <v>80</v>
      </c>
      <c r="M50" s="31" t="str">
        <f t="shared" si="1"/>
        <v>DigiKey</v>
      </c>
      <c r="N50" s="40">
        <v>4.49</v>
      </c>
      <c r="O50" s="41">
        <v>2</v>
      </c>
      <c r="P50" s="40">
        <f t="shared" si="0"/>
        <v>8.98</v>
      </c>
      <c r="Q50" s="41" t="s">
        <v>21</v>
      </c>
      <c r="R50" s="25" t="s">
        <v>22</v>
      </c>
      <c r="S50" s="6"/>
      <c r="T50">
        <f t="shared" si="8"/>
        <v>0</v>
      </c>
      <c r="U50">
        <f t="shared" si="2"/>
        <v>0</v>
      </c>
    </row>
    <row r="51" spans="1:21" hidden="1" x14ac:dyDescent="0.25">
      <c r="A51" s="28" t="s">
        <v>81</v>
      </c>
      <c r="B51" s="28" t="s">
        <v>77</v>
      </c>
      <c r="C51" s="28" t="s">
        <v>72</v>
      </c>
      <c r="D51" s="28" t="s">
        <v>82</v>
      </c>
      <c r="E51" s="28" t="s">
        <v>83</v>
      </c>
      <c r="F51" s="28"/>
      <c r="G51" s="28"/>
      <c r="H51" s="28"/>
      <c r="I51" s="42"/>
      <c r="J51" s="42" t="s">
        <v>46</v>
      </c>
      <c r="K51" s="42"/>
      <c r="L51" s="31" t="s">
        <v>84</v>
      </c>
      <c r="M51" s="31" t="str">
        <f t="shared" si="1"/>
        <v>Mouser</v>
      </c>
      <c r="N51" s="32">
        <v>2.81</v>
      </c>
      <c r="O51" s="33">
        <v>4</v>
      </c>
      <c r="P51" s="32">
        <f t="shared" si="0"/>
        <v>11.24</v>
      </c>
      <c r="Q51" s="33" t="s">
        <v>21</v>
      </c>
      <c r="R51" s="34" t="s">
        <v>109</v>
      </c>
      <c r="S51" s="6"/>
      <c r="T51">
        <f t="shared" si="8"/>
        <v>11.24</v>
      </c>
      <c r="U51">
        <f t="shared" si="2"/>
        <v>0</v>
      </c>
    </row>
    <row r="52" spans="1:21" x14ac:dyDescent="0.25">
      <c r="A52" s="35" t="s">
        <v>76</v>
      </c>
      <c r="B52" s="35" t="s">
        <v>77</v>
      </c>
      <c r="C52" s="35" t="s">
        <v>72</v>
      </c>
      <c r="D52" s="35" t="s">
        <v>131</v>
      </c>
      <c r="E52" s="35" t="s">
        <v>132</v>
      </c>
      <c r="F52" s="35"/>
      <c r="G52" s="35"/>
      <c r="H52" s="35"/>
      <c r="I52" s="36"/>
      <c r="J52" s="36" t="s">
        <v>119</v>
      </c>
      <c r="K52" s="36"/>
      <c r="L52" s="39" t="s">
        <v>130</v>
      </c>
      <c r="M52" s="31" t="str">
        <f t="shared" si="1"/>
        <v>3D-Jake</v>
      </c>
      <c r="N52" s="40">
        <v>5.99</v>
      </c>
      <c r="O52" s="41">
        <v>4</v>
      </c>
      <c r="P52" s="40">
        <f>N52*O52</f>
        <v>23.96</v>
      </c>
      <c r="Q52" s="41"/>
      <c r="R52" s="25"/>
      <c r="S52" s="6"/>
      <c r="U52">
        <f t="shared" si="2"/>
        <v>0</v>
      </c>
    </row>
    <row r="53" spans="1:21" hidden="1" x14ac:dyDescent="0.25">
      <c r="A53" s="28" t="s">
        <v>70</v>
      </c>
      <c r="B53" s="28" t="s">
        <v>77</v>
      </c>
      <c r="C53" s="42" t="s">
        <v>72</v>
      </c>
      <c r="D53" s="28" t="s">
        <v>142</v>
      </c>
      <c r="E53" s="28"/>
      <c r="F53" s="28"/>
      <c r="G53" s="28"/>
      <c r="H53" s="28"/>
      <c r="I53" s="42"/>
      <c r="J53" s="42" t="s">
        <v>119</v>
      </c>
      <c r="K53" s="42"/>
      <c r="L53" s="31" t="s">
        <v>141</v>
      </c>
      <c r="M53" s="31" t="str">
        <f t="shared" si="1"/>
        <v>3D-Jake</v>
      </c>
      <c r="N53" s="32">
        <v>2.99</v>
      </c>
      <c r="O53" s="33">
        <v>4</v>
      </c>
      <c r="P53" s="32">
        <f>N53*O53</f>
        <v>11.96</v>
      </c>
      <c r="Q53" s="33"/>
      <c r="R53" s="34"/>
      <c r="S53" s="6"/>
      <c r="U53">
        <f t="shared" si="2"/>
        <v>0</v>
      </c>
    </row>
    <row r="54" spans="1:21" hidden="1" x14ac:dyDescent="0.25">
      <c r="A54" s="35" t="s">
        <v>70</v>
      </c>
      <c r="B54" s="35" t="s">
        <v>135</v>
      </c>
      <c r="C54" s="36" t="s">
        <v>72</v>
      </c>
      <c r="D54" s="35" t="s">
        <v>134</v>
      </c>
      <c r="E54" s="37" t="s">
        <v>139</v>
      </c>
      <c r="F54" s="35"/>
      <c r="G54" s="35"/>
      <c r="H54" s="35"/>
      <c r="I54" s="36"/>
      <c r="J54" s="36" t="s">
        <v>36</v>
      </c>
      <c r="K54" s="36"/>
      <c r="L54" s="39" t="s">
        <v>133</v>
      </c>
      <c r="M54" s="31" t="str">
        <f t="shared" si="1"/>
        <v>DigiKey</v>
      </c>
      <c r="N54" s="40">
        <v>0.1</v>
      </c>
      <c r="O54" s="41">
        <v>10</v>
      </c>
      <c r="P54" s="40">
        <f>N54*O54</f>
        <v>1</v>
      </c>
      <c r="Q54" s="41"/>
      <c r="R54" s="25"/>
      <c r="S54" s="6"/>
      <c r="U54">
        <f t="shared" si="2"/>
        <v>0</v>
      </c>
    </row>
    <row r="55" spans="1:21" hidden="1" x14ac:dyDescent="0.25">
      <c r="A55" s="28" t="s">
        <v>70</v>
      </c>
      <c r="B55" s="28" t="s">
        <v>138</v>
      </c>
      <c r="C55" s="42" t="s">
        <v>72</v>
      </c>
      <c r="D55" s="28" t="s">
        <v>136</v>
      </c>
      <c r="E55" s="28" t="s">
        <v>140</v>
      </c>
      <c r="F55" s="28"/>
      <c r="G55" s="28"/>
      <c r="H55" s="28"/>
      <c r="I55" s="42"/>
      <c r="J55" s="42" t="s">
        <v>36</v>
      </c>
      <c r="K55" s="42"/>
      <c r="L55" s="31" t="s">
        <v>137</v>
      </c>
      <c r="M55" s="31" t="str">
        <f t="shared" si="1"/>
        <v>DigiKey</v>
      </c>
      <c r="N55" s="32">
        <v>5.54</v>
      </c>
      <c r="O55" s="33">
        <v>1</v>
      </c>
      <c r="P55" s="32">
        <f>N55*O55</f>
        <v>5.54</v>
      </c>
      <c r="Q55" s="33"/>
      <c r="R55" s="34"/>
      <c r="S55" s="6"/>
      <c r="U55">
        <f t="shared" si="2"/>
        <v>0</v>
      </c>
    </row>
    <row r="56" spans="1:21" hidden="1" x14ac:dyDescent="0.25">
      <c r="A56" s="35" t="s">
        <v>235</v>
      </c>
      <c r="B56" s="35" t="s">
        <v>236</v>
      </c>
      <c r="C56" s="36" t="s">
        <v>72</v>
      </c>
      <c r="D56" s="35" t="s">
        <v>238</v>
      </c>
      <c r="E56" s="35" t="s">
        <v>239</v>
      </c>
      <c r="F56" s="35"/>
      <c r="G56" s="35"/>
      <c r="H56" s="35"/>
      <c r="I56" s="36"/>
      <c r="J56" s="36" t="s">
        <v>36</v>
      </c>
      <c r="K56" s="36"/>
      <c r="L56" s="39" t="s">
        <v>237</v>
      </c>
      <c r="M56" s="31" t="str">
        <f t="shared" si="1"/>
        <v>DigiKey</v>
      </c>
      <c r="N56" s="40">
        <v>0.19</v>
      </c>
      <c r="O56" s="41">
        <v>1</v>
      </c>
      <c r="P56" s="40">
        <f>N56*O56</f>
        <v>0.19</v>
      </c>
      <c r="Q56" s="41"/>
      <c r="R56" s="25"/>
      <c r="S56" s="6"/>
      <c r="U56">
        <f t="shared" si="2"/>
        <v>0</v>
      </c>
    </row>
    <row r="57" spans="1:21" hidden="1" x14ac:dyDescent="0.25">
      <c r="A57" s="28" t="s">
        <v>143</v>
      </c>
      <c r="B57" s="28" t="s">
        <v>102</v>
      </c>
      <c r="C57" s="42" t="s">
        <v>72</v>
      </c>
      <c r="D57" s="29" t="s">
        <v>103</v>
      </c>
      <c r="E57" s="28" t="s">
        <v>104</v>
      </c>
      <c r="F57" s="28"/>
      <c r="G57" s="28"/>
      <c r="H57" s="28"/>
      <c r="I57" s="42"/>
      <c r="J57" s="42" t="s">
        <v>36</v>
      </c>
      <c r="K57" s="42"/>
      <c r="L57" s="31" t="s">
        <v>105</v>
      </c>
      <c r="M57" s="31" t="str">
        <f t="shared" si="1"/>
        <v>DigiKey</v>
      </c>
      <c r="N57" s="32">
        <v>16.100000000000001</v>
      </c>
      <c r="O57" s="33">
        <v>1</v>
      </c>
      <c r="P57" s="32">
        <f t="shared" si="0"/>
        <v>16.100000000000001</v>
      </c>
      <c r="Q57" s="33" t="s">
        <v>21</v>
      </c>
      <c r="R57" s="34" t="s">
        <v>109</v>
      </c>
      <c r="T57">
        <f>IF(AND(Q57="Nicht Gekauft", R57="Benötigt"), P57, 0)</f>
        <v>16.100000000000001</v>
      </c>
      <c r="U57">
        <f t="shared" si="2"/>
        <v>0</v>
      </c>
    </row>
    <row r="58" spans="1:21" hidden="1" x14ac:dyDescent="0.25">
      <c r="A58" s="35" t="s">
        <v>146</v>
      </c>
      <c r="B58" s="35" t="s">
        <v>102</v>
      </c>
      <c r="C58" s="36" t="s">
        <v>72</v>
      </c>
      <c r="D58" s="37" t="s">
        <v>145</v>
      </c>
      <c r="E58" s="35" t="s">
        <v>104</v>
      </c>
      <c r="F58" s="35"/>
      <c r="G58" s="35"/>
      <c r="H58" s="35"/>
      <c r="I58" s="36"/>
      <c r="J58" s="36" t="s">
        <v>50</v>
      </c>
      <c r="K58" s="36"/>
      <c r="L58" s="39" t="s">
        <v>264</v>
      </c>
      <c r="M58" s="31" t="str">
        <f t="shared" si="1"/>
        <v>Amazon</v>
      </c>
      <c r="N58" s="40">
        <v>6.99</v>
      </c>
      <c r="O58" s="41">
        <v>1</v>
      </c>
      <c r="P58" s="40">
        <f>N58*O58</f>
        <v>6.99</v>
      </c>
      <c r="Q58" s="41"/>
      <c r="R58" s="25"/>
      <c r="U58">
        <f t="shared" si="2"/>
        <v>0</v>
      </c>
    </row>
    <row r="59" spans="1:21" x14ac:dyDescent="0.25">
      <c r="A59" s="28" t="s">
        <v>144</v>
      </c>
      <c r="B59" s="28" t="s">
        <v>102</v>
      </c>
      <c r="C59" s="42" t="s">
        <v>72</v>
      </c>
      <c r="D59" s="29" t="s">
        <v>147</v>
      </c>
      <c r="E59" s="28" t="s">
        <v>148</v>
      </c>
      <c r="F59" s="28"/>
      <c r="G59" s="28"/>
      <c r="H59" s="28"/>
      <c r="I59" s="42"/>
      <c r="J59" s="42" t="s">
        <v>149</v>
      </c>
      <c r="K59" s="42"/>
      <c r="L59" s="31" t="s">
        <v>150</v>
      </c>
      <c r="M59" s="31" t="str">
        <f t="shared" si="1"/>
        <v>RobotShop</v>
      </c>
      <c r="N59" s="32">
        <v>9.33</v>
      </c>
      <c r="O59" s="33">
        <v>1</v>
      </c>
      <c r="P59" s="32">
        <f>N59*O59</f>
        <v>9.33</v>
      </c>
      <c r="Q59" s="33"/>
      <c r="R59" s="34"/>
      <c r="U59">
        <f t="shared" si="2"/>
        <v>0</v>
      </c>
    </row>
    <row r="60" spans="1:21" hidden="1" x14ac:dyDescent="0.25">
      <c r="A60" s="35" t="s">
        <v>151</v>
      </c>
      <c r="B60" s="35" t="s">
        <v>102</v>
      </c>
      <c r="C60" s="36" t="s">
        <v>72</v>
      </c>
      <c r="D60" s="37" t="s">
        <v>152</v>
      </c>
      <c r="E60" s="35" t="s">
        <v>153</v>
      </c>
      <c r="F60" s="35"/>
      <c r="G60" s="35"/>
      <c r="H60" s="35"/>
      <c r="I60" s="36"/>
      <c r="J60" s="36" t="s">
        <v>36</v>
      </c>
      <c r="K60" s="36"/>
      <c r="L60" s="39" t="s">
        <v>154</v>
      </c>
      <c r="M60" s="31" t="str">
        <f t="shared" si="1"/>
        <v>DigiKey</v>
      </c>
      <c r="N60" s="40">
        <v>3.39</v>
      </c>
      <c r="O60" s="41">
        <v>1</v>
      </c>
      <c r="P60" s="40">
        <f>N60*O60</f>
        <v>3.39</v>
      </c>
      <c r="Q60" s="41"/>
      <c r="R60" s="25"/>
      <c r="U60">
        <f t="shared" si="2"/>
        <v>0</v>
      </c>
    </row>
    <row r="61" spans="1:21" hidden="1" x14ac:dyDescent="0.25">
      <c r="A61" s="28" t="s">
        <v>58</v>
      </c>
      <c r="B61" s="28" t="s">
        <v>59</v>
      </c>
      <c r="C61" s="28" t="s">
        <v>57</v>
      </c>
      <c r="D61" s="28" t="s">
        <v>60</v>
      </c>
      <c r="E61" s="28" t="s">
        <v>61</v>
      </c>
      <c r="F61" s="28"/>
      <c r="G61" s="28"/>
      <c r="H61" s="28"/>
      <c r="I61" s="42"/>
      <c r="J61" s="42" t="s">
        <v>50</v>
      </c>
      <c r="K61" s="42"/>
      <c r="L61" s="31" t="s">
        <v>263</v>
      </c>
      <c r="M61" s="31" t="str">
        <f t="shared" si="1"/>
        <v>Amazon</v>
      </c>
      <c r="N61" s="32">
        <v>16.13</v>
      </c>
      <c r="O61" s="33">
        <v>1</v>
      </c>
      <c r="P61" s="32">
        <f t="shared" si="0"/>
        <v>16.13</v>
      </c>
      <c r="Q61" s="33" t="s">
        <v>21</v>
      </c>
      <c r="R61" s="34" t="s">
        <v>109</v>
      </c>
      <c r="T61">
        <f>IF(AND(Q61="Nicht Gekauft", R61="Benötigt"), P61, 0)</f>
        <v>16.13</v>
      </c>
      <c r="U61">
        <f t="shared" si="2"/>
        <v>0</v>
      </c>
    </row>
    <row r="62" spans="1:21" hidden="1" x14ac:dyDescent="0.25">
      <c r="A62" s="35" t="s">
        <v>62</v>
      </c>
      <c r="B62" s="35" t="s">
        <v>63</v>
      </c>
      <c r="C62" s="35" t="s">
        <v>57</v>
      </c>
      <c r="D62" s="35" t="s">
        <v>64</v>
      </c>
      <c r="E62" s="35" t="s">
        <v>65</v>
      </c>
      <c r="F62" s="35"/>
      <c r="G62" s="35"/>
      <c r="H62" s="35"/>
      <c r="I62" s="36"/>
      <c r="J62" s="36" t="s">
        <v>36</v>
      </c>
      <c r="K62" s="36"/>
      <c r="L62" s="39" t="s">
        <v>66</v>
      </c>
      <c r="M62" s="31" t="str">
        <f t="shared" si="1"/>
        <v>DigiKey</v>
      </c>
      <c r="N62" s="40">
        <v>2.97</v>
      </c>
      <c r="O62" s="41">
        <v>2</v>
      </c>
      <c r="P62" s="40">
        <f t="shared" si="0"/>
        <v>5.94</v>
      </c>
      <c r="Q62" s="41" t="s">
        <v>21</v>
      </c>
      <c r="R62" s="25" t="s">
        <v>22</v>
      </c>
      <c r="U62">
        <f t="shared" si="2"/>
        <v>0</v>
      </c>
    </row>
    <row r="63" spans="1:21" hidden="1" x14ac:dyDescent="0.25">
      <c r="A63" s="28" t="s">
        <v>62</v>
      </c>
      <c r="B63" s="28" t="s">
        <v>63</v>
      </c>
      <c r="C63" s="28" t="s">
        <v>57</v>
      </c>
      <c r="D63" s="28" t="s">
        <v>67</v>
      </c>
      <c r="E63" s="28" t="s">
        <v>65</v>
      </c>
      <c r="F63" s="28"/>
      <c r="G63" s="28"/>
      <c r="H63" s="28"/>
      <c r="I63" s="42"/>
      <c r="J63" s="42" t="s">
        <v>36</v>
      </c>
      <c r="K63" s="42"/>
      <c r="L63" s="31" t="s">
        <v>262</v>
      </c>
      <c r="M63" s="31" t="str">
        <f t="shared" si="1"/>
        <v>DigiKey</v>
      </c>
      <c r="N63" s="32">
        <v>5.92</v>
      </c>
      <c r="O63" s="33">
        <v>1</v>
      </c>
      <c r="P63" s="32">
        <f t="shared" si="0"/>
        <v>5.92</v>
      </c>
      <c r="Q63" s="33" t="s">
        <v>21</v>
      </c>
      <c r="R63" s="34" t="s">
        <v>22</v>
      </c>
      <c r="U63">
        <f t="shared" si="2"/>
        <v>0</v>
      </c>
    </row>
    <row r="64" spans="1:21" hidden="1" x14ac:dyDescent="0.25">
      <c r="A64" s="35" t="s">
        <v>62</v>
      </c>
      <c r="B64" s="35" t="s">
        <v>63</v>
      </c>
      <c r="C64" s="35" t="s">
        <v>57</v>
      </c>
      <c r="D64" s="35" t="s">
        <v>68</v>
      </c>
      <c r="E64" s="35" t="s">
        <v>65</v>
      </c>
      <c r="F64" s="35"/>
      <c r="G64" s="35"/>
      <c r="H64" s="35"/>
      <c r="I64" s="36"/>
      <c r="J64" s="36" t="s">
        <v>36</v>
      </c>
      <c r="K64" s="36"/>
      <c r="L64" s="39" t="s">
        <v>69</v>
      </c>
      <c r="M64" s="31" t="str">
        <f t="shared" si="1"/>
        <v>DigiKey</v>
      </c>
      <c r="N64" s="40">
        <v>2.64</v>
      </c>
      <c r="O64" s="41">
        <v>1</v>
      </c>
      <c r="P64" s="40">
        <f t="shared" si="0"/>
        <v>2.64</v>
      </c>
      <c r="Q64" s="41" t="s">
        <v>21</v>
      </c>
      <c r="R64" s="25" t="s">
        <v>22</v>
      </c>
      <c r="T64">
        <f>IF(AND(Q64="Nicht Gekauft", R64="Benötigt"), P64, 0)</f>
        <v>0</v>
      </c>
      <c r="U64">
        <f t="shared" si="2"/>
        <v>0</v>
      </c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4"/>
      <c r="J65" s="14"/>
      <c r="K65" s="14"/>
      <c r="L65" s="15"/>
      <c r="M65" s="15"/>
      <c r="N65" s="16"/>
      <c r="O65" s="17"/>
      <c r="P65" s="16"/>
      <c r="Q65" s="17"/>
    </row>
    <row r="67" spans="1:17" ht="15" customHeight="1" thickBot="1" x14ac:dyDescent="0.3">
      <c r="F67" s="5" t="s">
        <v>278</v>
      </c>
      <c r="G67" s="5" t="s">
        <v>278</v>
      </c>
    </row>
    <row r="68" spans="1:17" ht="15" customHeight="1" x14ac:dyDescent="0.25">
      <c r="F68" s="52" t="s">
        <v>273</v>
      </c>
      <c r="G68" s="52" t="s">
        <v>274</v>
      </c>
    </row>
    <row r="69" spans="1:17" ht="15" customHeight="1" thickBot="1" x14ac:dyDescent="0.3">
      <c r="F69" s="53">
        <f>SUMPRODUCT(F2:F64, O2:O64, U2:U64)</f>
        <v>4.2199999999999989</v>
      </c>
      <c r="G69" s="53" cm="1">
        <f t="array" ref="G69">SUMPRODUCT((G2:G64=12)*(F2:F64)*(O2:O64)*(U2:U64))</f>
        <v>2.1800000000000002</v>
      </c>
      <c r="H69" s="3"/>
    </row>
    <row r="70" spans="1:17" ht="15" customHeight="1" thickBot="1" x14ac:dyDescent="0.3">
      <c r="B70" t="s">
        <v>305</v>
      </c>
      <c r="C70" t="s">
        <v>306</v>
      </c>
      <c r="H70" s="3"/>
    </row>
    <row r="71" spans="1:17" ht="15" customHeight="1" x14ac:dyDescent="0.25">
      <c r="B71" t="s">
        <v>307</v>
      </c>
      <c r="C71" t="s">
        <v>308</v>
      </c>
      <c r="G71" s="52" t="s">
        <v>275</v>
      </c>
    </row>
    <row r="72" spans="1:17" ht="15" customHeight="1" thickBot="1" x14ac:dyDescent="0.3">
      <c r="A72" t="s">
        <v>329</v>
      </c>
      <c r="G72" s="53" cm="1">
        <f t="array" ref="G72">SUMPRODUCT((G2:G64=5)*(F2:F64)*(O2:O64)*(U2:U64))</f>
        <v>2.04</v>
      </c>
      <c r="H72" s="3"/>
    </row>
    <row r="73" spans="1:17" ht="15" customHeight="1" x14ac:dyDescent="0.25">
      <c r="A73" t="s">
        <v>321</v>
      </c>
      <c r="B73" t="s">
        <v>309</v>
      </c>
      <c r="C73" s="6" t="s">
        <v>310</v>
      </c>
      <c r="H73" s="3"/>
    </row>
    <row r="74" spans="1:17" ht="15" customHeight="1" thickBot="1" x14ac:dyDescent="0.3">
      <c r="A74" t="s">
        <v>316</v>
      </c>
      <c r="B74">
        <v>5013300200</v>
      </c>
      <c r="C74" s="6" t="s">
        <v>311</v>
      </c>
      <c r="F74" s="5" t="s">
        <v>279</v>
      </c>
      <c r="G74" s="5" t="s">
        <v>279</v>
      </c>
      <c r="H74" s="3"/>
    </row>
    <row r="75" spans="1:17" ht="15" customHeight="1" x14ac:dyDescent="0.25">
      <c r="A75" t="s">
        <v>314</v>
      </c>
      <c r="B75">
        <v>665103131822</v>
      </c>
      <c r="C75" t="s">
        <v>312</v>
      </c>
      <c r="F75" s="47" t="s">
        <v>273</v>
      </c>
      <c r="G75" s="47" t="s">
        <v>274</v>
      </c>
      <c r="H75" s="3"/>
    </row>
    <row r="76" spans="1:17" ht="15" customHeight="1" thickBot="1" x14ac:dyDescent="0.3">
      <c r="A76" t="s">
        <v>315</v>
      </c>
      <c r="B76">
        <v>665003113322</v>
      </c>
      <c r="C76" t="s">
        <v>313</v>
      </c>
      <c r="F76" s="48">
        <f>F69*$F$79</f>
        <v>6.3299999999999983</v>
      </c>
      <c r="G76" s="48">
        <f>G69*$F$79</f>
        <v>3.2700000000000005</v>
      </c>
      <c r="H76" s="3"/>
      <c r="L76" s="7"/>
      <c r="M76" s="7"/>
    </row>
    <row r="77" spans="1:17" ht="15" customHeight="1" thickBot="1" x14ac:dyDescent="0.3">
      <c r="H77" s="3"/>
    </row>
    <row r="78" spans="1:17" ht="15" customHeight="1" x14ac:dyDescent="0.25">
      <c r="A78" t="s">
        <v>330</v>
      </c>
      <c r="F78" s="50" t="s">
        <v>280</v>
      </c>
      <c r="G78" s="47" t="s">
        <v>275</v>
      </c>
      <c r="H78" s="3"/>
    </row>
    <row r="79" spans="1:17" ht="15" customHeight="1" thickBot="1" x14ac:dyDescent="0.3">
      <c r="A79" t="s">
        <v>322</v>
      </c>
      <c r="B79" t="s">
        <v>320</v>
      </c>
      <c r="C79" t="s">
        <v>325</v>
      </c>
      <c r="F79" s="51">
        <v>1.5</v>
      </c>
      <c r="G79" s="48">
        <f>G72*$F$79</f>
        <v>3.06</v>
      </c>
      <c r="H79" s="3"/>
    </row>
    <row r="80" spans="1:17" ht="15" customHeight="1" x14ac:dyDescent="0.25">
      <c r="A80" t="s">
        <v>316</v>
      </c>
      <c r="B80" t="s">
        <v>324</v>
      </c>
      <c r="C80" s="6" t="s">
        <v>323</v>
      </c>
      <c r="H80" s="3"/>
      <c r="I80" s="3" t="s">
        <v>108</v>
      </c>
    </row>
    <row r="81" spans="1:7" ht="15" customHeight="1" thickBot="1" x14ac:dyDescent="0.3">
      <c r="F81" s="5" t="s">
        <v>277</v>
      </c>
      <c r="G81" s="5" t="s">
        <v>277</v>
      </c>
    </row>
    <row r="82" spans="1:7" ht="15" customHeight="1" x14ac:dyDescent="0.25">
      <c r="A82" t="s">
        <v>326</v>
      </c>
      <c r="B82" t="s">
        <v>328</v>
      </c>
      <c r="C82" t="s">
        <v>327</v>
      </c>
      <c r="F82" s="54" t="s">
        <v>273</v>
      </c>
      <c r="G82" s="55" t="s">
        <v>274</v>
      </c>
    </row>
    <row r="83" spans="1:7" ht="15" customHeight="1" thickBot="1" x14ac:dyDescent="0.3">
      <c r="F83" s="56">
        <v>5.5888</v>
      </c>
      <c r="G83" s="57">
        <v>3.04</v>
      </c>
    </row>
    <row r="84" spans="1:7" ht="15" customHeight="1" thickBot="1" x14ac:dyDescent="0.3">
      <c r="A84" t="s">
        <v>329</v>
      </c>
      <c r="F84" s="49"/>
      <c r="G84" s="49"/>
    </row>
    <row r="85" spans="1:7" ht="15" customHeight="1" x14ac:dyDescent="0.25">
      <c r="A85" t="s">
        <v>316</v>
      </c>
      <c r="B85">
        <v>665002113322</v>
      </c>
      <c r="C85" t="s">
        <v>317</v>
      </c>
      <c r="F85" s="49"/>
      <c r="G85" s="54" t="s">
        <v>275</v>
      </c>
    </row>
    <row r="86" spans="1:7" ht="15" customHeight="1" thickBot="1" x14ac:dyDescent="0.3">
      <c r="A86" t="s">
        <v>319</v>
      </c>
      <c r="B86">
        <v>665102131822</v>
      </c>
      <c r="C86" t="s">
        <v>318</v>
      </c>
      <c r="F86" s="49"/>
      <c r="G86" s="56">
        <v>2.548</v>
      </c>
    </row>
    <row r="88" spans="1:7" ht="15" customHeight="1" x14ac:dyDescent="0.25">
      <c r="F88" t="s">
        <v>289</v>
      </c>
    </row>
    <row r="89" spans="1:7" ht="15" customHeight="1" x14ac:dyDescent="0.25">
      <c r="A89" t="s">
        <v>334</v>
      </c>
      <c r="B89" t="s">
        <v>331</v>
      </c>
      <c r="C89" t="s">
        <v>332</v>
      </c>
      <c r="F89" t="s">
        <v>290</v>
      </c>
      <c r="G89">
        <v>8</v>
      </c>
    </row>
    <row r="90" spans="1:7" ht="15" customHeight="1" x14ac:dyDescent="0.25">
      <c r="A90" t="s">
        <v>335</v>
      </c>
      <c r="B90" t="s">
        <v>333</v>
      </c>
      <c r="C90" t="s">
        <v>336</v>
      </c>
      <c r="F90" t="s">
        <v>291</v>
      </c>
      <c r="G90">
        <v>5</v>
      </c>
    </row>
    <row r="91" spans="1:7" ht="15" customHeight="1" x14ac:dyDescent="0.25">
      <c r="F91" t="s">
        <v>292</v>
      </c>
      <c r="G91">
        <v>0.05</v>
      </c>
    </row>
    <row r="93" spans="1:7" ht="15" customHeight="1" x14ac:dyDescent="0.25">
      <c r="F93" t="s">
        <v>279</v>
      </c>
    </row>
    <row r="94" spans="1:7" ht="15" customHeight="1" x14ac:dyDescent="0.25">
      <c r="F94" t="s">
        <v>293</v>
      </c>
      <c r="G94">
        <f>G89-G76</f>
        <v>4.7299999999999995</v>
      </c>
    </row>
    <row r="95" spans="1:7" ht="15" customHeight="1" x14ac:dyDescent="0.25">
      <c r="F95" t="s">
        <v>294</v>
      </c>
      <c r="G95">
        <f>G90+G91-G79</f>
        <v>1.9899999999999998</v>
      </c>
    </row>
  </sheetData>
  <autoFilter ref="A1:R64" xr:uid="{9A9C0DAD-F6B9-4E54-9647-FAF0BAA0CA58}">
    <filterColumn colId="0">
      <filters blank="1">
        <filter val="ACC3"/>
        <filter val="BF4"/>
        <filter val="BP2"/>
        <filter val="F2"/>
        <filter val="S1"/>
        <filter val="SP2"/>
        <filter val="TP2"/>
      </filters>
    </filterColumn>
  </autoFilter>
  <customSheetViews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1"/>
      <autoFilter ref="A1:R60" xr:uid="{295BE6A1-DF71-41DB-94C7-7837EDCDE11B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2"/>
      <autoFilter ref="A1:R59" xr:uid="{9A3F37CD-16ED-4594-BA05-4EDD4C42FF90}"/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3"/>
      <autoFilter ref="A1:R59" xr:uid="{EDDF351F-117D-4CBE-9584-2D660F584372}"/>
    </customSheetView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4"/>
      <autoFilter ref="A1:R62" xr:uid="{D2F7AB5A-BFBE-4552-87D4-1589C9F803D8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9:Q70 Q72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9:R65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9:R65" xr:uid="{DF639F38-DCBF-4FB0-9016-BE70B5447265}">
      <formula1>"Benötigt,Nicht benötigt"</formula1>
    </dataValidation>
    <dataValidation type="list" allowBlank="1" showInputMessage="1" showErrorMessage="1" sqref="Q2:Q25 Q29:Q65" xr:uid="{BB82D80E-695D-4A38-A148-48463DFE8321}">
      <formula1>"Gekauft,Nicht Gekauft"</formula1>
    </dataValidation>
  </dataValidations>
  <hyperlinks>
    <hyperlink ref="L2" r:id="rId5" xr:uid="{134576B2-6870-47F8-80B5-95CA9B97F9E2}"/>
    <hyperlink ref="L46" r:id="rId6" xr:uid="{F3AD9EFC-A933-40C0-B3D6-105AE81F974F}"/>
    <hyperlink ref="L47" r:id="rId7" xr:uid="{0B081703-43B3-49C1-ABA0-60C83F319C14}"/>
    <hyperlink ref="L48" r:id="rId8" xr:uid="{A386B0E7-0270-440F-94E8-1A585C273E01}"/>
    <hyperlink ref="L29" r:id="rId9" xr:uid="{6E8ED221-C460-4F2D-A839-674D0DD8E486}"/>
    <hyperlink ref="L62" r:id="rId10" xr:uid="{9A0B0992-EB9B-485C-8743-AB5373B961C2}"/>
    <hyperlink ref="L64" r:id="rId11" xr:uid="{B67FB571-1B87-4184-A2B3-AF411BD87D35}"/>
    <hyperlink ref="L50" r:id="rId12" xr:uid="{57963C92-CE56-4D91-B1F1-7FA05F5BC3A8}"/>
    <hyperlink ref="L49" r:id="rId13" xr:uid="{9D795571-0999-43FF-9A1F-496FF99C86C0}"/>
    <hyperlink ref="L51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57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52" r:id="rId23" xr:uid="{1242A3DC-9FDC-4C47-9270-1B4A92E75E73}"/>
    <hyperlink ref="L26" r:id="rId24" xr:uid="{3ED73B15-E49B-4E21-BF8D-06828BFBADB2}"/>
    <hyperlink ref="L9" r:id="rId25" xr:uid="{E62708AD-A075-4D9D-9BC8-2CBD617B66EE}"/>
    <hyperlink ref="L27" r:id="rId26" xr:uid="{488C7B18-56E0-4061-83E3-FAA678922DF9}"/>
    <hyperlink ref="L33" r:id="rId27" xr:uid="{02A8F53B-7033-433E-97B4-37D43B10ABDE}"/>
    <hyperlink ref="C73" r:id="rId28" xr:uid="{F989E443-6F04-45A5-A5B6-83699464B796}"/>
    <hyperlink ref="C74" r:id="rId29" xr:uid="{EA26BA1A-7CE5-4F25-9686-9C9961368AD7}"/>
    <hyperlink ref="C80" r:id="rId30" xr:uid="{627D7733-F0E4-49C3-A927-788CACD174D1}"/>
  </hyperlinks>
  <pageMargins left="0.7" right="0.7" top="0.78740157499999996" bottom="0.78740157499999996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2025-02-19T11:13:51Z</dcterms:modified>
  <cp:category/>
  <cp:contentStatus/>
</cp:coreProperties>
</file>