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8E0E3445-F13B-4E39-93AE-E0B67D3C8BF0}" xr6:coauthVersionLast="47" xr6:coauthVersionMax="47" xr10:uidLastSave="{00000000-0000-0000-0000-000000000000}"/>
  <bookViews>
    <workbookView xWindow="38280" yWindow="2880" windowWidth="29040" windowHeight="15720" xr2:uid="{00000000-000D-0000-FFFF-FFFF00000000}"/>
  </bookViews>
  <sheets>
    <sheet name="2ndMainBoard" sheetId="5" r:id="rId1"/>
  </sheets>
  <definedNames>
    <definedName name="_xlnm._FilterDatabase" localSheetId="0" hidden="1">'2ndMainBoard'!$A$1:$R$80</definedName>
    <definedName name="Z_14407C96_79A3_4D80_86DC_7BE14F8182CE_.wvu.Cols" localSheetId="0" hidden="1">'2ndMainBoard'!$I:$I,'2ndMainBoard'!$M:$M,'2ndMainBoard'!$P:$R,'2ndMainBoard'!$T:$AD</definedName>
    <definedName name="Z_14407C96_79A3_4D80_86DC_7BE14F8182CE_.wvu.FilterData" localSheetId="0" hidden="1">'2ndMainBoard'!$A$1:$R$80</definedName>
    <definedName name="Z_36C50999_9392_45D3_927D_2C21A30118D3_.wvu.Cols" localSheetId="0" hidden="1">'2ndMainBoard'!$F:$L,'2ndMainBoard'!$O:$AD</definedName>
    <definedName name="Z_36C50999_9392_45D3_927D_2C21A30118D3_.wvu.FilterData" localSheetId="0" hidden="1">'2ndMainBoard'!$A$1:$R$80</definedName>
    <definedName name="Z_86D49B71_F0A7_4EDF_9F83_437E8F1DE26F_.wvu.Cols" localSheetId="0" hidden="1">'2ndMainBoard'!$H:$L,'2ndMainBoard'!$Q:$R,'2ndMainBoard'!$T:$U</definedName>
    <definedName name="Z_86D49B71_F0A7_4EDF_9F83_437E8F1DE26F_.wvu.FilterData" localSheetId="0" hidden="1">'2ndMainBoard'!$A$1:$R$80</definedName>
    <definedName name="Z_AD0CFDC5_A886_4774_8323_B873BC9D36B7_.wvu.Cols" localSheetId="0" hidden="1">'2ndMainBoard'!$F:$L,'2ndMainBoard'!$Q:$R,'2ndMainBoard'!$T:$V</definedName>
    <definedName name="Z_AD0CFDC5_A886_4774_8323_B873BC9D36B7_.wvu.FilterData" localSheetId="0" hidden="1">'2ndMainBoard'!$A$1:$R$80</definedName>
    <definedName name="Z_B27C99E1_F194_4CDD_BEEF_0E7944A43981_.wvu.Cols" localSheetId="0" hidden="1">'2ndMainBoard'!$F:$L,'2ndMainBoard'!$Q:$R,'2ndMainBoard'!$T:$V</definedName>
    <definedName name="Z_B27C99E1_F194_4CDD_BEEF_0E7944A43981_.wvu.FilterData" localSheetId="0" hidden="1">'2ndMainBoard'!$A$1:$R$80</definedName>
    <definedName name="Z_E3E09E1D_E21B_434F_8777_BA2F5DFE998D_.wvu.FilterData" localSheetId="0" hidden="1">'2ndMainBoard'!$A$1:$R$80</definedName>
  </definedNames>
  <calcPr calcId="191029"/>
  <customWorkbookViews>
    <customWorkbookView name="Anforderungen_Auswahl" guid="{36C50999-9392-45D3-927D-2C21A30118D3}" maximized="1" xWindow="-8" yWindow="-8" windowWidth="1936" windowHeight="1056" activeSheetId="5"/>
    <customWorkbookView name="Schaltplan_V5" guid="{B27C99E1-F194-4CDD-BEEF-0E7944A43981}" maximized="1" xWindow="-8" yWindow="-8" windowWidth="1936" windowHeight="1056" activeSheetId="5"/>
    <customWorkbookView name="Schaltplan_Strombudget_V3" guid="{86D49B71-F0A7-4EDF-9F83-437E8F1DE26F}" maximized="1" xWindow="2552" yWindow="192" windowWidth="1936" windowHeight="1048" activeSheetId="5"/>
    <customWorkbookView name="Bauteil hinzufügen" guid="{14407C96-79A3-4D80-86DC-7BE14F8182CE}" maximized="1" xWindow="2552" yWindow="192" windowWidth="1936" windowHeight="1048" activeSheetId="5"/>
    <customWorkbookView name="Default_V2" guid="{E3E09E1D-E21B-434F-8777-BA2F5DFE998D}" maximized="1" xWindow="2552" yWindow="192" windowWidth="1936" windowHeight="1048" activeSheetId="5"/>
    <customWorkbookView name="Schaltplan_V4" guid="{AD0CFDC5-A886-4774-8323-B873BC9D36B7}"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 i="5" l="1"/>
  <c r="P60" i="5"/>
  <c r="P61" i="5"/>
  <c r="P62" i="5"/>
  <c r="P63" i="5"/>
  <c r="P64" i="5"/>
  <c r="P65" i="5"/>
  <c r="P66" i="5"/>
  <c r="P67" i="5"/>
  <c r="M59" i="5"/>
  <c r="M64" i="5"/>
  <c r="M2" i="5"/>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2" i="5"/>
  <c r="M63" i="5"/>
  <c r="M66" i="5"/>
  <c r="M68" i="5"/>
  <c r="P68" i="5"/>
  <c r="M72" i="5"/>
  <c r="P72" i="5"/>
  <c r="M75" i="5"/>
  <c r="P75" i="5"/>
  <c r="P7" i="5"/>
  <c r="P10" i="5"/>
  <c r="P11" i="5"/>
  <c r="P12" i="5"/>
  <c r="P13" i="5"/>
  <c r="P14" i="5"/>
  <c r="P15" i="5"/>
  <c r="P19" i="5"/>
  <c r="P20" i="5"/>
  <c r="P21" i="5"/>
  <c r="P22" i="5"/>
  <c r="P23" i="5"/>
  <c r="P24" i="5"/>
  <c r="P25" i="5"/>
  <c r="P26" i="5"/>
  <c r="P27" i="5"/>
  <c r="P30" i="5"/>
  <c r="M50" i="5"/>
  <c r="M51" i="5"/>
  <c r="M52" i="5"/>
  <c r="M60" i="5"/>
  <c r="M61" i="5"/>
  <c r="M65" i="5"/>
  <c r="M67" i="5"/>
  <c r="M69" i="5"/>
  <c r="M70" i="5"/>
  <c r="M71" i="5"/>
  <c r="M73" i="5"/>
  <c r="M74" i="5"/>
  <c r="M76" i="5"/>
  <c r="M77" i="5"/>
  <c r="M78" i="5"/>
  <c r="M79" i="5"/>
  <c r="M80"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60" i="5"/>
  <c r="U61" i="5"/>
  <c r="U65" i="5"/>
  <c r="U66" i="5"/>
  <c r="U67" i="5"/>
  <c r="U68" i="5"/>
  <c r="U69" i="5"/>
  <c r="U70" i="5"/>
  <c r="U71" i="5"/>
  <c r="U72" i="5"/>
  <c r="U73" i="5"/>
  <c r="U74" i="5"/>
  <c r="U75" i="5"/>
  <c r="U76" i="5"/>
  <c r="U77" i="5"/>
  <c r="U78" i="5"/>
  <c r="U79" i="5"/>
  <c r="U80" i="5"/>
  <c r="U2" i="5"/>
  <c r="P52" i="5"/>
  <c r="P51" i="5"/>
  <c r="P34" i="5"/>
  <c r="P32" i="5"/>
  <c r="P76" i="5" l="1"/>
  <c r="P74" i="5"/>
  <c r="P71" i="5"/>
  <c r="P70" i="5"/>
  <c r="P69" i="5"/>
  <c r="P4" i="5"/>
  <c r="P73" i="5" l="1"/>
  <c r="T73" i="5" s="1"/>
  <c r="T65" i="5"/>
  <c r="T66" i="5"/>
  <c r="T80" i="5"/>
  <c r="T7" i="5"/>
  <c r="F7" i="5"/>
  <c r="F98" i="5" s="1"/>
  <c r="T15" i="5"/>
  <c r="T11" i="5"/>
  <c r="T12" i="5"/>
  <c r="T13" i="5"/>
  <c r="T39" i="5"/>
  <c r="T40" i="5"/>
  <c r="T41" i="5"/>
  <c r="T10" i="5"/>
  <c r="T5" i="5"/>
  <c r="T58" i="5"/>
  <c r="T60" i="5"/>
  <c r="T61" i="5"/>
  <c r="P77" i="5"/>
  <c r="T77" i="5" s="1"/>
  <c r="P78" i="5"/>
  <c r="P79" i="5"/>
  <c r="P80" i="5"/>
  <c r="T67" i="5"/>
  <c r="G88" i="5" l="1" a="1"/>
  <c r="G88" i="5" s="1"/>
  <c r="G95" i="5" s="1"/>
  <c r="G111" i="5" s="1"/>
  <c r="F85" i="5"/>
  <c r="F92" i="5" s="1"/>
  <c r="G85" i="5" a="1"/>
  <c r="G85" i="5" s="1"/>
  <c r="G92" i="5" s="1"/>
  <c r="G110" i="5" s="1"/>
  <c r="T2" i="5"/>
  <c r="Z7" i="5" s="1"/>
  <c r="Z1" i="5"/>
  <c r="Z5"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<sst xmlns="http://schemas.openxmlformats.org/spreadsheetml/2006/main" count="681" uniqueCount="417">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</sst>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4"/>
  <sheetViews>
    <sheetView tabSelected="1" zoomScaleNormal="100" workbookViewId="0">
      <pane ySplit="1" topLeftCell="A2" activePane="bottomLeft" state="frozen"/>
      <selection pane="bottomLeft" activeCell="D40" sqref="D40"/>
    </sheetView>
  </sheetViews>
  <sheetFormatPr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customWidth="1"/>
    <col min="16" max="16" width="15.28515625" customWidth="1"/>
    <col min="17" max="17" width="23.42578125" style="2" hidden="1" customWidth="1"/>
    <col min="18" max="18" width="24.42578125" style="2" hidden="1" customWidth="1"/>
    <col min="19" max="19" width="10.7109375" customWidth="1"/>
    <col min="20" max="20" width="14.42578125" hidden="1" customWidth="1"/>
    <col min="21" max="22" width="17" hidden="1" customWidth="1"/>
    <col min="23" max="23" width="17" customWidth="1"/>
    <col min="24" max="25" width="9.140625" customWidth="1"/>
    <col min="26" max="26" width="11.5703125" customWidth="1"/>
    <col min="27" max="29" width="9.140625" customWidth="1"/>
    <col min="30" max="30" width="11.42578125"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SUMIFS(P10:P80,Q10:Q80, "Nicht Gekauft",R10:R80,"Benötigt")</f>
        <v>59.019999999999996</v>
      </c>
      <c r="AB1" s="55" t="s">
        <v>106</v>
      </c>
      <c r="AC1" s="56"/>
      <c r="AD1" s="10">
        <f>SUM(P2:P80)</f>
        <v>457.49000000000007</v>
      </c>
      <c r="AF1" t="s">
        <v>361</v>
      </c>
      <c r="AH1" t="s">
        <v>366</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80" si="0">N2*O2</f>
        <v>9.91</v>
      </c>
      <c r="Q2" s="30" t="s">
        <v>51</v>
      </c>
      <c r="R2" s="31" t="s">
        <v>108</v>
      </c>
      <c r="T2">
        <f>IF(AND(Q2="Nicht Gekauft", R2="Benötigt"), P2, 0)</f>
        <v>0</v>
      </c>
      <c r="U2">
        <f>SUBTOTAL(103, G2)</f>
        <v>0</v>
      </c>
      <c r="AF2" t="s">
        <v>362</v>
      </c>
    </row>
    <row r="3" spans="1:34" ht="15.75" thickBot="1" x14ac:dyDescent="0.3">
      <c r="A3" s="50" t="s">
        <v>114</v>
      </c>
      <c r="B3" s="50" t="s">
        <v>23</v>
      </c>
      <c r="C3" s="54" t="s">
        <v>16</v>
      </c>
      <c r="D3" s="51" t="s">
        <v>24</v>
      </c>
      <c r="E3" s="50" t="s">
        <v>25</v>
      </c>
      <c r="F3" s="50">
        <v>1.5</v>
      </c>
      <c r="G3" s="50">
        <v>12</v>
      </c>
      <c r="H3" s="50"/>
      <c r="I3" s="54"/>
      <c r="J3" s="54" t="s">
        <v>26</v>
      </c>
      <c r="K3" s="54"/>
      <c r="L3" s="50" t="s">
        <v>27</v>
      </c>
      <c r="M3" s="50" t="str">
        <f t="shared" ref="M3:M68" si="1">HYPERLINK(L3,J3)</f>
        <v>AZ-Delivery</v>
      </c>
      <c r="N3" s="52">
        <v>6.99</v>
      </c>
      <c r="O3" s="53">
        <v>1</v>
      </c>
      <c r="P3" s="33">
        <f t="shared" si="0"/>
        <v>6.99</v>
      </c>
      <c r="Q3" s="34" t="s">
        <v>21</v>
      </c>
      <c r="R3" s="25" t="s">
        <v>108</v>
      </c>
      <c r="U3">
        <f t="shared" ref="U3:U80" si="2">SUBTOTAL(103, G3)</f>
        <v>1</v>
      </c>
      <c r="AF3" t="s">
        <v>363</v>
      </c>
    </row>
    <row r="4" spans="1:34" ht="15.75" hidden="1"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0</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SUBTOTAL(9,P1:P80)</f>
        <v>262.67999999999995</v>
      </c>
      <c r="AF5" t="s">
        <v>364</v>
      </c>
    </row>
    <row r="6" spans="1:34" x14ac:dyDescent="0.25">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365</v>
      </c>
    </row>
    <row r="7" spans="1:34" hidden="1"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0</v>
      </c>
      <c r="X7" s="59" t="s">
        <v>109</v>
      </c>
      <c r="Y7" s="60"/>
      <c r="Z7" s="9">
        <f>SUBTOTAL(9,T1:T80)</f>
        <v>10.51</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367</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hidden="1"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hidden="1"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hidden="1"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hidden="1"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hidden="1"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hidden="1"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368</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370</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369</v>
      </c>
    </row>
    <row r="19" spans="1:32" hidden="1" x14ac:dyDescent="0.25">
      <c r="A19" s="50" t="s">
        <v>332</v>
      </c>
      <c r="B19" s="50" t="s">
        <v>333</v>
      </c>
      <c r="C19" s="50" t="s">
        <v>173</v>
      </c>
      <c r="D19" s="50" t="s">
        <v>301</v>
      </c>
      <c r="E19" s="50" t="s">
        <v>334</v>
      </c>
      <c r="F19" s="50"/>
      <c r="G19" s="50"/>
      <c r="H19" s="50">
        <v>2.54</v>
      </c>
      <c r="I19" s="54"/>
      <c r="J19" s="54" t="s">
        <v>35</v>
      </c>
      <c r="K19" s="54"/>
      <c r="L19" s="50" t="s">
        <v>302</v>
      </c>
      <c r="M19" s="50" t="str">
        <f t="shared" si="1"/>
        <v>DigiKey</v>
      </c>
      <c r="N19" s="52">
        <v>0.78</v>
      </c>
      <c r="O19" s="53">
        <v>1</v>
      </c>
      <c r="P19" s="33">
        <f t="shared" si="0"/>
        <v>0.78</v>
      </c>
      <c r="Q19" s="34"/>
      <c r="R19" s="25"/>
      <c r="S19" s="8"/>
    </row>
    <row r="20" spans="1:32" hidden="1" x14ac:dyDescent="0.25">
      <c r="A20" s="50" t="s">
        <v>332</v>
      </c>
      <c r="B20" s="50" t="s">
        <v>335</v>
      </c>
      <c r="C20" s="50" t="s">
        <v>173</v>
      </c>
      <c r="D20" s="50" t="s">
        <v>299</v>
      </c>
      <c r="E20" s="50" t="s">
        <v>336</v>
      </c>
      <c r="F20" s="50"/>
      <c r="G20" s="50"/>
      <c r="H20" s="50">
        <v>2.54</v>
      </c>
      <c r="I20" s="54"/>
      <c r="J20" s="54" t="s">
        <v>35</v>
      </c>
      <c r="K20" s="54"/>
      <c r="L20" s="50" t="s">
        <v>300</v>
      </c>
      <c r="M20" s="50" t="str">
        <f>HYPERLINK(L20,J20)</f>
        <v>DigiKey</v>
      </c>
      <c r="N20" s="52">
        <v>1.73</v>
      </c>
      <c r="O20" s="53">
        <v>1</v>
      </c>
      <c r="P20" s="33">
        <f t="shared" si="0"/>
        <v>1.73</v>
      </c>
      <c r="Q20" s="34"/>
      <c r="R20" s="25"/>
      <c r="S20" s="8"/>
    </row>
    <row r="21" spans="1:32" hidden="1" x14ac:dyDescent="0.25">
      <c r="A21" s="50" t="s">
        <v>337</v>
      </c>
      <c r="B21" s="50" t="s">
        <v>338</v>
      </c>
      <c r="C21" s="50" t="s">
        <v>173</v>
      </c>
      <c r="D21" s="50" t="s">
        <v>303</v>
      </c>
      <c r="E21" s="50" t="s">
        <v>340</v>
      </c>
      <c r="F21" s="50"/>
      <c r="G21" s="50"/>
      <c r="H21" s="50">
        <v>1</v>
      </c>
      <c r="I21" s="54"/>
      <c r="J21" s="54" t="s">
        <v>35</v>
      </c>
      <c r="K21" s="54"/>
      <c r="L21" s="50" t="s">
        <v>304</v>
      </c>
      <c r="M21" s="50" t="str">
        <f t="shared" si="1"/>
        <v>DigiKey</v>
      </c>
      <c r="N21" s="52">
        <v>1.46</v>
      </c>
      <c r="O21" s="53"/>
      <c r="P21" s="33">
        <f t="shared" si="0"/>
        <v>0</v>
      </c>
      <c r="Q21" s="34"/>
      <c r="R21" s="25"/>
      <c r="S21" s="8"/>
    </row>
    <row r="22" spans="1:32" hidden="1" x14ac:dyDescent="0.25">
      <c r="A22" s="50" t="s">
        <v>337</v>
      </c>
      <c r="B22" s="50" t="s">
        <v>339</v>
      </c>
      <c r="C22" s="50" t="s">
        <v>173</v>
      </c>
      <c r="D22" s="50">
        <v>5013300200</v>
      </c>
      <c r="E22" s="50" t="s">
        <v>341</v>
      </c>
      <c r="F22" s="50"/>
      <c r="G22" s="50"/>
      <c r="H22" s="50">
        <v>1</v>
      </c>
      <c r="I22" s="54"/>
      <c r="J22" s="54" t="s">
        <v>35</v>
      </c>
      <c r="K22" s="54"/>
      <c r="L22" s="50" t="s">
        <v>305</v>
      </c>
      <c r="M22" s="50" t="str">
        <f t="shared" si="1"/>
        <v>DigiKey</v>
      </c>
      <c r="N22" s="52">
        <v>0.21</v>
      </c>
      <c r="O22" s="53">
        <v>1</v>
      </c>
      <c r="P22" s="33">
        <f t="shared" si="0"/>
        <v>0.21</v>
      </c>
      <c r="Q22" s="34"/>
      <c r="R22" s="25"/>
      <c r="S22" s="8"/>
    </row>
    <row r="23" spans="1:32" hidden="1" x14ac:dyDescent="0.25">
      <c r="A23" s="50" t="s">
        <v>337</v>
      </c>
      <c r="B23" s="50" t="s">
        <v>333</v>
      </c>
      <c r="C23" s="50" t="s">
        <v>173</v>
      </c>
      <c r="D23" s="50">
        <v>665103131822</v>
      </c>
      <c r="E23" s="50" t="s">
        <v>342</v>
      </c>
      <c r="F23" s="50"/>
      <c r="G23" s="50"/>
      <c r="H23" s="50">
        <v>1</v>
      </c>
      <c r="I23" s="54"/>
      <c r="J23" s="54" t="s">
        <v>35</v>
      </c>
      <c r="K23" s="54"/>
      <c r="L23" s="50" t="s">
        <v>306</v>
      </c>
      <c r="M23" s="50" t="str">
        <f t="shared" si="1"/>
        <v>DigiKey</v>
      </c>
      <c r="N23" s="52">
        <v>0.75</v>
      </c>
      <c r="O23" s="53">
        <v>1</v>
      </c>
      <c r="P23" s="33">
        <f t="shared" si="0"/>
        <v>0.75</v>
      </c>
      <c r="Q23" s="34"/>
      <c r="R23" s="25"/>
      <c r="S23" s="8"/>
    </row>
    <row r="24" spans="1:32" hidden="1" x14ac:dyDescent="0.25">
      <c r="A24" s="50" t="s">
        <v>337</v>
      </c>
      <c r="B24" s="50" t="s">
        <v>343</v>
      </c>
      <c r="C24" s="50" t="s">
        <v>173</v>
      </c>
      <c r="D24" s="50">
        <v>665003113322</v>
      </c>
      <c r="E24" s="50" t="s">
        <v>344</v>
      </c>
      <c r="F24" s="50"/>
      <c r="G24" s="50"/>
      <c r="H24" s="50">
        <v>1</v>
      </c>
      <c r="I24" s="54"/>
      <c r="J24" s="54" t="s">
        <v>35</v>
      </c>
      <c r="K24" s="54"/>
      <c r="L24" s="50" t="s">
        <v>307</v>
      </c>
      <c r="M24" s="50" t="str">
        <f t="shared" si="1"/>
        <v>DigiKey</v>
      </c>
      <c r="N24" s="52">
        <v>0.2</v>
      </c>
      <c r="O24" s="53">
        <v>1</v>
      </c>
      <c r="P24" s="33">
        <f t="shared" si="0"/>
        <v>0.2</v>
      </c>
      <c r="Q24" s="34"/>
      <c r="R24" s="25"/>
      <c r="S24" s="8"/>
    </row>
    <row r="25" spans="1:32" hidden="1" x14ac:dyDescent="0.25">
      <c r="A25" s="50" t="s">
        <v>345</v>
      </c>
      <c r="B25" s="50" t="s">
        <v>346</v>
      </c>
      <c r="C25" s="50" t="s">
        <v>173</v>
      </c>
      <c r="D25" s="50" t="s">
        <v>310</v>
      </c>
      <c r="E25" s="50" t="s">
        <v>348</v>
      </c>
      <c r="F25" s="50" t="s">
        <v>347</v>
      </c>
      <c r="G25" s="50"/>
      <c r="H25" s="50">
        <v>1.27</v>
      </c>
      <c r="I25" s="54"/>
      <c r="J25" s="54" t="s">
        <v>35</v>
      </c>
      <c r="K25" s="54"/>
      <c r="L25" s="50" t="s">
        <v>313</v>
      </c>
      <c r="M25" s="50" t="str">
        <f t="shared" si="1"/>
        <v>DigiKey</v>
      </c>
      <c r="N25" s="52">
        <v>1.24</v>
      </c>
      <c r="O25" s="53">
        <v>1</v>
      </c>
      <c r="P25" s="33">
        <f t="shared" si="0"/>
        <v>1.24</v>
      </c>
      <c r="Q25" s="34"/>
      <c r="R25" s="25"/>
      <c r="S25" s="8"/>
    </row>
    <row r="26" spans="1:32" hidden="1" x14ac:dyDescent="0.25">
      <c r="A26" s="50" t="s">
        <v>345</v>
      </c>
      <c r="B26" s="50" t="s">
        <v>339</v>
      </c>
      <c r="C26" s="50" t="s">
        <v>349</v>
      </c>
      <c r="D26" s="50" t="s">
        <v>312</v>
      </c>
      <c r="E26" s="50" t="s">
        <v>350</v>
      </c>
      <c r="F26" s="50"/>
      <c r="G26" s="50"/>
      <c r="H26" s="50">
        <v>1.27</v>
      </c>
      <c r="I26" s="54"/>
      <c r="J26" s="54" t="s">
        <v>35</v>
      </c>
      <c r="K26" s="54"/>
      <c r="L26" s="50" t="s">
        <v>311</v>
      </c>
      <c r="M26" s="50" t="str">
        <f t="shared" si="1"/>
        <v>DigiKey</v>
      </c>
      <c r="N26" s="52">
        <v>0.32</v>
      </c>
      <c r="O26" s="53">
        <v>1</v>
      </c>
      <c r="P26" s="33">
        <f t="shared" si="0"/>
        <v>0.32</v>
      </c>
      <c r="Q26" s="34"/>
      <c r="R26" s="25"/>
      <c r="S26" s="8"/>
    </row>
    <row r="27" spans="1:32" hidden="1" x14ac:dyDescent="0.25">
      <c r="A27" s="50" t="s">
        <v>345</v>
      </c>
      <c r="B27" s="50" t="s">
        <v>351</v>
      </c>
      <c r="C27" s="50" t="s">
        <v>173</v>
      </c>
      <c r="D27" s="50" t="s">
        <v>314</v>
      </c>
      <c r="E27" s="50" t="s">
        <v>352</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353</v>
      </c>
      <c r="B28" s="50" t="s">
        <v>355</v>
      </c>
      <c r="C28" s="50" t="s">
        <v>357</v>
      </c>
      <c r="D28" s="50">
        <v>665002113322</v>
      </c>
      <c r="E28" s="50" t="s">
        <v>354</v>
      </c>
      <c r="F28" s="50"/>
      <c r="G28" s="50"/>
      <c r="H28" s="50">
        <v>1</v>
      </c>
      <c r="I28" s="54"/>
      <c r="J28" s="54" t="s">
        <v>35</v>
      </c>
      <c r="K28" s="54"/>
      <c r="L28" s="50" t="s">
        <v>308</v>
      </c>
      <c r="M28" s="50" t="str">
        <f t="shared" si="1"/>
        <v>DigiKey</v>
      </c>
      <c r="N28" s="52">
        <v>0.13</v>
      </c>
      <c r="O28" s="53">
        <v>1</v>
      </c>
      <c r="P28" s="33">
        <f t="shared" si="0"/>
        <v>0.13</v>
      </c>
      <c r="Q28" s="34"/>
      <c r="R28" s="25"/>
      <c r="S28" s="8"/>
      <c r="AF28" t="s">
        <v>372</v>
      </c>
    </row>
    <row r="29" spans="1:32" x14ac:dyDescent="0.25">
      <c r="A29" s="50" t="s">
        <v>353</v>
      </c>
      <c r="B29" s="50" t="s">
        <v>356</v>
      </c>
      <c r="C29" s="50" t="s">
        <v>357</v>
      </c>
      <c r="D29" s="50">
        <v>665102131822</v>
      </c>
      <c r="E29" s="50" t="s">
        <v>358</v>
      </c>
      <c r="F29" s="50"/>
      <c r="G29" s="50"/>
      <c r="H29" s="50">
        <v>1</v>
      </c>
      <c r="I29" s="54"/>
      <c r="J29" s="54" t="s">
        <v>35</v>
      </c>
      <c r="K29" s="54"/>
      <c r="L29" s="50" t="s">
        <v>309</v>
      </c>
      <c r="M29" s="50" t="str">
        <f t="shared" si="1"/>
        <v>DigiKey</v>
      </c>
      <c r="N29" s="52">
        <v>0.61</v>
      </c>
      <c r="O29" s="53">
        <v>1</v>
      </c>
      <c r="P29" s="33">
        <f t="shared" si="0"/>
        <v>0.61</v>
      </c>
      <c r="Q29" s="34"/>
      <c r="R29" s="25"/>
      <c r="S29" s="8"/>
      <c r="AF29" t="s">
        <v>371</v>
      </c>
    </row>
    <row r="30" spans="1:32" hidden="1" x14ac:dyDescent="0.25">
      <c r="A30" s="50" t="s">
        <v>179</v>
      </c>
      <c r="B30" s="50" t="s">
        <v>178</v>
      </c>
      <c r="C30" s="50" t="s">
        <v>331</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331</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375</v>
      </c>
      <c r="AF31" t="s">
        <v>373</v>
      </c>
    </row>
    <row r="32" spans="1:32" ht="15" hidden="1" customHeight="1" x14ac:dyDescent="0.25">
      <c r="A32" s="50" t="s">
        <v>193</v>
      </c>
      <c r="B32" s="50" t="s">
        <v>184</v>
      </c>
      <c r="C32" s="54" t="s">
        <v>331</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331</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376</v>
      </c>
      <c r="AF33" t="s">
        <v>374</v>
      </c>
      <c r="AG33" t="s">
        <v>377</v>
      </c>
    </row>
    <row r="34" spans="1:37" ht="15" hidden="1" customHeight="1" x14ac:dyDescent="0.25">
      <c r="A34" s="50" t="s">
        <v>195</v>
      </c>
      <c r="B34" s="50" t="s">
        <v>184</v>
      </c>
      <c r="C34" s="54" t="s">
        <v>331</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331</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378</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379</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380</v>
      </c>
      <c r="AG38" t="s">
        <v>381</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382</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383</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384</v>
      </c>
    </row>
    <row r="45" spans="1:37" x14ac:dyDescent="0.25">
      <c r="A45" s="50"/>
      <c r="B45" s="50" t="s">
        <v>359</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385</v>
      </c>
      <c r="AK45" t="s">
        <v>386</v>
      </c>
    </row>
    <row r="46" spans="1:37" x14ac:dyDescent="0.25">
      <c r="A46" s="50"/>
      <c r="B46" s="50" t="s">
        <v>360</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385</v>
      </c>
      <c r="AK46" t="s">
        <v>386</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387</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388</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389</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390</v>
      </c>
      <c r="AG53" t="s">
        <v>391</v>
      </c>
      <c r="AH53" t="s">
        <v>392</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390</v>
      </c>
      <c r="AG54" t="s">
        <v>393</v>
      </c>
      <c r="AH54" t="s">
        <v>394</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G56" t="s">
        <v>395</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396</v>
      </c>
      <c r="AG57" t="s">
        <v>397</v>
      </c>
    </row>
    <row r="58" spans="1:34" x14ac:dyDescent="0.25">
      <c r="A58" s="50"/>
      <c r="B58" s="50" t="s">
        <v>33</v>
      </c>
      <c r="C58" s="50" t="s">
        <v>325</v>
      </c>
      <c r="D58" s="50">
        <v>971070154</v>
      </c>
      <c r="E58" s="50" t="s">
        <v>34</v>
      </c>
      <c r="F58" s="50"/>
      <c r="G58" s="50"/>
      <c r="H58" s="50"/>
      <c r="I58" s="54"/>
      <c r="J58" s="54" t="s">
        <v>35</v>
      </c>
      <c r="K58" s="54"/>
      <c r="L58" s="50" t="s">
        <v>36</v>
      </c>
      <c r="M58" s="50" t="str">
        <f t="shared" si="1"/>
        <v>DigiKey</v>
      </c>
      <c r="N58" s="52">
        <v>0.88</v>
      </c>
      <c r="O58" s="53">
        <v>4</v>
      </c>
      <c r="P58" s="33">
        <f t="shared" si="0"/>
        <v>3.52</v>
      </c>
      <c r="Q58" s="34" t="s">
        <v>21</v>
      </c>
      <c r="R58" s="25" t="s">
        <v>108</v>
      </c>
      <c r="S58" s="6"/>
      <c r="T58">
        <f t="shared" ref="T58:T67" si="7">IF(AND(Q58="Nicht Gekauft", R58="Benötigt"), P58, 0)</f>
        <v>3.52</v>
      </c>
      <c r="U58">
        <f t="shared" si="2"/>
        <v>0</v>
      </c>
      <c r="AF58" t="s">
        <v>398</v>
      </c>
      <c r="AG58" t="s">
        <v>414</v>
      </c>
    </row>
    <row r="59" spans="1:34" x14ac:dyDescent="0.25">
      <c r="A59" s="50"/>
      <c r="B59" s="50" t="s">
        <v>33</v>
      </c>
      <c r="C59" s="50" t="s">
        <v>325</v>
      </c>
      <c r="D59" s="50">
        <v>971110154</v>
      </c>
      <c r="E59" s="50" t="s">
        <v>415</v>
      </c>
      <c r="F59" s="50"/>
      <c r="G59" s="50"/>
      <c r="H59" s="50"/>
      <c r="I59" s="54"/>
      <c r="J59" s="54" t="s">
        <v>35</v>
      </c>
      <c r="K59" s="54"/>
      <c r="L59" s="50" t="s">
        <v>416</v>
      </c>
      <c r="M59" s="50" t="str">
        <f t="shared" si="1"/>
        <v>DigiKey</v>
      </c>
      <c r="N59" s="52">
        <v>0.75</v>
      </c>
      <c r="O59" s="53">
        <v>4</v>
      </c>
      <c r="P59" s="33">
        <f t="shared" si="0"/>
        <v>3</v>
      </c>
      <c r="Q59" s="34"/>
      <c r="R59" s="25"/>
      <c r="S59" s="6"/>
    </row>
    <row r="60" spans="1:34" hidden="1" x14ac:dyDescent="0.25">
      <c r="A60" s="50" t="s">
        <v>326</v>
      </c>
      <c r="B60" s="50" t="s">
        <v>37</v>
      </c>
      <c r="C60" s="50" t="s">
        <v>325</v>
      </c>
      <c r="D60" s="50" t="s">
        <v>38</v>
      </c>
      <c r="E60" s="50" t="s">
        <v>39</v>
      </c>
      <c r="F60" s="50"/>
      <c r="G60" s="50"/>
      <c r="H60" s="50"/>
      <c r="I60" s="54"/>
      <c r="J60" s="54" t="s">
        <v>35</v>
      </c>
      <c r="K60" s="54"/>
      <c r="L60" s="50" t="s">
        <v>40</v>
      </c>
      <c r="M60" s="50" t="str">
        <f t="shared" si="1"/>
        <v>DigiKey</v>
      </c>
      <c r="N60" s="52">
        <v>0.56999999999999995</v>
      </c>
      <c r="O60" s="53">
        <v>4</v>
      </c>
      <c r="P60" s="33">
        <f t="shared" si="0"/>
        <v>2.2799999999999998</v>
      </c>
      <c r="Q60" s="30" t="s">
        <v>21</v>
      </c>
      <c r="R60" s="31" t="s">
        <v>108</v>
      </c>
      <c r="S60" s="6"/>
      <c r="T60">
        <f t="shared" si="7"/>
        <v>2.2799999999999998</v>
      </c>
      <c r="U60">
        <f t="shared" si="2"/>
        <v>0</v>
      </c>
    </row>
    <row r="61" spans="1:34" hidden="1" x14ac:dyDescent="0.25">
      <c r="A61" s="50" t="s">
        <v>326</v>
      </c>
      <c r="B61" s="50" t="s">
        <v>41</v>
      </c>
      <c r="C61" s="50" t="s">
        <v>325</v>
      </c>
      <c r="D61" s="50" t="s">
        <v>42</v>
      </c>
      <c r="E61" s="50" t="s">
        <v>39</v>
      </c>
      <c r="F61" s="50"/>
      <c r="G61" s="50"/>
      <c r="H61" s="50"/>
      <c r="I61" s="54"/>
      <c r="J61" s="54" t="s">
        <v>35</v>
      </c>
      <c r="K61" s="54"/>
      <c r="L61" s="50" t="s">
        <v>43</v>
      </c>
      <c r="M61" s="50" t="str">
        <f t="shared" si="1"/>
        <v>DigiKey</v>
      </c>
      <c r="N61" s="52">
        <v>0.55000000000000004</v>
      </c>
      <c r="O61" s="53">
        <v>4</v>
      </c>
      <c r="P61" s="33">
        <f t="shared" si="0"/>
        <v>2.2000000000000002</v>
      </c>
      <c r="Q61" s="34" t="s">
        <v>21</v>
      </c>
      <c r="R61" s="25" t="s">
        <v>108</v>
      </c>
      <c r="S61" s="6"/>
      <c r="T61">
        <f t="shared" si="7"/>
        <v>2.2000000000000002</v>
      </c>
      <c r="U61">
        <f t="shared" si="2"/>
        <v>0</v>
      </c>
    </row>
    <row r="62" spans="1:34" x14ac:dyDescent="0.25">
      <c r="A62" s="50" t="s">
        <v>329</v>
      </c>
      <c r="B62" s="50" t="s">
        <v>37</v>
      </c>
      <c r="C62" s="50" t="s">
        <v>325</v>
      </c>
      <c r="D62" s="50" t="s">
        <v>321</v>
      </c>
      <c r="E62" s="50" t="s">
        <v>328</v>
      </c>
      <c r="F62" s="50"/>
      <c r="G62" s="50"/>
      <c r="H62" s="50"/>
      <c r="I62" s="54"/>
      <c r="J62" s="54" t="s">
        <v>35</v>
      </c>
      <c r="K62" s="50" t="s">
        <v>327</v>
      </c>
      <c r="L62" s="50" t="s">
        <v>322</v>
      </c>
      <c r="M62" s="50" t="str">
        <f t="shared" si="1"/>
        <v>DigiKey</v>
      </c>
      <c r="N62" s="52">
        <v>2.6</v>
      </c>
      <c r="O62" s="53">
        <v>2</v>
      </c>
      <c r="P62" s="33">
        <f t="shared" si="0"/>
        <v>5.2</v>
      </c>
      <c r="Q62" s="34"/>
      <c r="R62" s="25"/>
      <c r="S62" s="6"/>
      <c r="AF62" t="s">
        <v>399</v>
      </c>
      <c r="AG62" t="s">
        <v>410</v>
      </c>
    </row>
    <row r="63" spans="1:34" x14ac:dyDescent="0.25">
      <c r="A63" s="50" t="s">
        <v>329</v>
      </c>
      <c r="B63" s="50" t="s">
        <v>41</v>
      </c>
      <c r="C63" s="50" t="s">
        <v>325</v>
      </c>
      <c r="D63" s="50" t="s">
        <v>323</v>
      </c>
      <c r="E63" s="50" t="s">
        <v>328</v>
      </c>
      <c r="F63" s="50"/>
      <c r="G63" s="50"/>
      <c r="H63" s="50"/>
      <c r="I63" s="54"/>
      <c r="J63" s="54" t="s">
        <v>35</v>
      </c>
      <c r="K63" s="50" t="s">
        <v>330</v>
      </c>
      <c r="L63" s="50" t="s">
        <v>324</v>
      </c>
      <c r="M63" s="50" t="str">
        <f t="shared" si="1"/>
        <v>DigiKey</v>
      </c>
      <c r="N63" s="52">
        <v>1.53</v>
      </c>
      <c r="O63" s="53">
        <v>2</v>
      </c>
      <c r="P63" s="33">
        <f t="shared" si="0"/>
        <v>3.06</v>
      </c>
      <c r="Q63" s="34"/>
      <c r="R63" s="25"/>
      <c r="S63" s="6"/>
      <c r="AF63" t="s">
        <v>400</v>
      </c>
      <c r="AG63" t="s">
        <v>411</v>
      </c>
    </row>
    <row r="64" spans="1:34" x14ac:dyDescent="0.25">
      <c r="A64" s="50" t="s">
        <v>329</v>
      </c>
      <c r="B64" s="50" t="s">
        <v>405</v>
      </c>
      <c r="C64" s="50" t="s">
        <v>325</v>
      </c>
      <c r="D64" s="50" t="s">
        <v>406</v>
      </c>
      <c r="E64" s="50" t="s">
        <v>407</v>
      </c>
      <c r="F64" s="50"/>
      <c r="G64" s="50"/>
      <c r="H64" s="50"/>
      <c r="I64" s="54"/>
      <c r="J64" s="54" t="s">
        <v>45</v>
      </c>
      <c r="K64" s="50" t="s">
        <v>409</v>
      </c>
      <c r="L64" s="50" t="s">
        <v>408</v>
      </c>
      <c r="M64" s="50" t="str">
        <f t="shared" si="1"/>
        <v>Mouser</v>
      </c>
      <c r="N64" s="52">
        <v>2.17</v>
      </c>
      <c r="O64" s="53">
        <v>1</v>
      </c>
      <c r="P64" s="33">
        <f t="shared" si="0"/>
        <v>2.17</v>
      </c>
      <c r="Q64" s="34"/>
      <c r="R64" s="25"/>
      <c r="S64" s="6"/>
      <c r="AF64" t="s">
        <v>412</v>
      </c>
      <c r="AG64" t="s">
        <v>413</v>
      </c>
    </row>
    <row r="65" spans="1:33" hidden="1" x14ac:dyDescent="0.25">
      <c r="A65" s="50" t="s">
        <v>69</v>
      </c>
      <c r="B65" s="50" t="s">
        <v>70</v>
      </c>
      <c r="C65" s="50" t="s">
        <v>71</v>
      </c>
      <c r="D65" s="50" t="s">
        <v>72</v>
      </c>
      <c r="E65" s="50" t="s">
        <v>73</v>
      </c>
      <c r="F65" s="50"/>
      <c r="G65" s="50"/>
      <c r="H65" s="50"/>
      <c r="I65" s="54"/>
      <c r="J65" s="54" t="s">
        <v>35</v>
      </c>
      <c r="K65" s="54"/>
      <c r="L65" s="50" t="s">
        <v>74</v>
      </c>
      <c r="M65" s="50" t="str">
        <f t="shared" si="1"/>
        <v>DigiKey</v>
      </c>
      <c r="N65" s="52">
        <v>1.0900000000000001</v>
      </c>
      <c r="O65" s="53">
        <v>2</v>
      </c>
      <c r="P65" s="33">
        <f t="shared" si="0"/>
        <v>2.1800000000000002</v>
      </c>
      <c r="Q65" s="30" t="s">
        <v>21</v>
      </c>
      <c r="R65" s="31" t="s">
        <v>22</v>
      </c>
      <c r="S65" s="6"/>
      <c r="T65">
        <f t="shared" si="7"/>
        <v>0</v>
      </c>
      <c r="U65">
        <f t="shared" si="2"/>
        <v>0</v>
      </c>
    </row>
    <row r="66" spans="1:33" x14ac:dyDescent="0.25">
      <c r="A66" s="50" t="s">
        <v>75</v>
      </c>
      <c r="B66" s="50" t="s">
        <v>76</v>
      </c>
      <c r="C66" s="50" t="s">
        <v>71</v>
      </c>
      <c r="D66" s="50" t="s">
        <v>77</v>
      </c>
      <c r="E66" s="50" t="s">
        <v>78</v>
      </c>
      <c r="F66" s="50">
        <v>4.0000000000000002E-4</v>
      </c>
      <c r="G66" s="50"/>
      <c r="H66" s="50"/>
      <c r="I66" s="54"/>
      <c r="J66" s="54" t="s">
        <v>35</v>
      </c>
      <c r="K66" s="54"/>
      <c r="L66" s="50" t="s">
        <v>79</v>
      </c>
      <c r="M66" s="50" t="str">
        <f t="shared" si="1"/>
        <v>DigiKey</v>
      </c>
      <c r="N66" s="52">
        <v>4.49</v>
      </c>
      <c r="O66" s="53">
        <v>2</v>
      </c>
      <c r="P66" s="33">
        <f t="shared" si="0"/>
        <v>8.98</v>
      </c>
      <c r="Q66" s="34" t="s">
        <v>21</v>
      </c>
      <c r="R66" s="25" t="s">
        <v>22</v>
      </c>
      <c r="S66" s="6"/>
      <c r="T66">
        <f t="shared" si="7"/>
        <v>0</v>
      </c>
      <c r="U66">
        <f t="shared" si="2"/>
        <v>0</v>
      </c>
      <c r="AF66" t="s">
        <v>401</v>
      </c>
      <c r="AG66" t="s">
        <v>403</v>
      </c>
    </row>
    <row r="67" spans="1:33" hidden="1" x14ac:dyDescent="0.25">
      <c r="A67" s="50" t="s">
        <v>80</v>
      </c>
      <c r="B67" s="50" t="s">
        <v>76</v>
      </c>
      <c r="C67" s="50" t="s">
        <v>71</v>
      </c>
      <c r="D67" s="50" t="s">
        <v>81</v>
      </c>
      <c r="E67" s="50" t="s">
        <v>82</v>
      </c>
      <c r="F67" s="50"/>
      <c r="G67" s="50"/>
      <c r="H67" s="50"/>
      <c r="I67" s="54"/>
      <c r="J67" s="54" t="s">
        <v>45</v>
      </c>
      <c r="K67" s="54"/>
      <c r="L67" s="50" t="s">
        <v>83</v>
      </c>
      <c r="M67" s="50" t="str">
        <f t="shared" si="1"/>
        <v>Mouser</v>
      </c>
      <c r="N67" s="52">
        <v>2.81</v>
      </c>
      <c r="O67" s="53">
        <v>4</v>
      </c>
      <c r="P67" s="33">
        <f t="shared" si="0"/>
        <v>11.24</v>
      </c>
      <c r="Q67" s="30" t="s">
        <v>21</v>
      </c>
      <c r="R67" s="31" t="s">
        <v>108</v>
      </c>
      <c r="S67" s="6"/>
      <c r="T67">
        <f t="shared" si="7"/>
        <v>11.24</v>
      </c>
      <c r="U67">
        <f t="shared" si="2"/>
        <v>0</v>
      </c>
    </row>
    <row r="68" spans="1:33" x14ac:dyDescent="0.25">
      <c r="A68" s="50" t="s">
        <v>75</v>
      </c>
      <c r="B68" s="50" t="s">
        <v>76</v>
      </c>
      <c r="C68" s="50" t="s">
        <v>71</v>
      </c>
      <c r="D68" s="50" t="s">
        <v>130</v>
      </c>
      <c r="E68" s="50" t="s">
        <v>131</v>
      </c>
      <c r="F68" s="50"/>
      <c r="G68" s="50"/>
      <c r="H68" s="50"/>
      <c r="I68" s="54"/>
      <c r="J68" s="54" t="s">
        <v>118</v>
      </c>
      <c r="K68" s="54"/>
      <c r="L68" s="50" t="s">
        <v>129</v>
      </c>
      <c r="M68" s="50" t="str">
        <f t="shared" si="1"/>
        <v>3D-Jake</v>
      </c>
      <c r="N68" s="52">
        <v>5.99</v>
      </c>
      <c r="O68" s="53">
        <v>4</v>
      </c>
      <c r="P68" s="33">
        <f>N68*O68</f>
        <v>23.96</v>
      </c>
      <c r="Q68" s="34" t="s">
        <v>51</v>
      </c>
      <c r="R68" s="25"/>
      <c r="S68" s="6"/>
      <c r="U68">
        <f t="shared" si="2"/>
        <v>0</v>
      </c>
    </row>
    <row r="69" spans="1:33" hidden="1" x14ac:dyDescent="0.25">
      <c r="A69" s="50" t="s">
        <v>69</v>
      </c>
      <c r="B69" s="50" t="s">
        <v>76</v>
      </c>
      <c r="C69" s="54" t="s">
        <v>71</v>
      </c>
      <c r="D69" s="50" t="s">
        <v>141</v>
      </c>
      <c r="E69" s="50"/>
      <c r="F69" s="50"/>
      <c r="G69" s="50"/>
      <c r="H69" s="50"/>
      <c r="I69" s="54"/>
      <c r="J69" s="54" t="s">
        <v>118</v>
      </c>
      <c r="K69" s="54"/>
      <c r="L69" s="50" t="s">
        <v>140</v>
      </c>
      <c r="M69" s="50" t="str">
        <f t="shared" ref="M69:M79" si="8">HYPERLINK(L69,J69)</f>
        <v>3D-Jake</v>
      </c>
      <c r="N69" s="52">
        <v>2.99</v>
      </c>
      <c r="O69" s="53">
        <v>4</v>
      </c>
      <c r="P69" s="29">
        <f>N69*O69</f>
        <v>11.96</v>
      </c>
      <c r="Q69" s="30"/>
      <c r="R69" s="31"/>
      <c r="S69" s="6"/>
      <c r="U69">
        <f t="shared" si="2"/>
        <v>0</v>
      </c>
    </row>
    <row r="70" spans="1:33" hidden="1" x14ac:dyDescent="0.25">
      <c r="A70" s="50" t="s">
        <v>69</v>
      </c>
      <c r="B70" s="50" t="s">
        <v>134</v>
      </c>
      <c r="C70" s="54" t="s">
        <v>71</v>
      </c>
      <c r="D70" s="50" t="s">
        <v>133</v>
      </c>
      <c r="E70" s="51" t="s">
        <v>138</v>
      </c>
      <c r="F70" s="50"/>
      <c r="G70" s="50"/>
      <c r="H70" s="50"/>
      <c r="I70" s="54"/>
      <c r="J70" s="54" t="s">
        <v>35</v>
      </c>
      <c r="K70" s="54"/>
      <c r="L70" s="50" t="s">
        <v>132</v>
      </c>
      <c r="M70" s="50" t="str">
        <f>HYPERLINK(L70,J70)</f>
        <v>DigiKey</v>
      </c>
      <c r="N70" s="52">
        <v>0.1</v>
      </c>
      <c r="O70" s="53">
        <v>10</v>
      </c>
      <c r="P70" s="33">
        <f>N70*O70</f>
        <v>1</v>
      </c>
      <c r="Q70" s="34"/>
      <c r="R70" s="25"/>
      <c r="S70" s="6"/>
      <c r="U70">
        <f t="shared" si="2"/>
        <v>0</v>
      </c>
    </row>
    <row r="71" spans="1:33" hidden="1" x14ac:dyDescent="0.25">
      <c r="A71" s="50" t="s">
        <v>69</v>
      </c>
      <c r="B71" s="50" t="s">
        <v>137</v>
      </c>
      <c r="C71" s="54" t="s">
        <v>71</v>
      </c>
      <c r="D71" s="50" t="s">
        <v>135</v>
      </c>
      <c r="E71" s="50" t="s">
        <v>139</v>
      </c>
      <c r="F71" s="50"/>
      <c r="G71" s="50"/>
      <c r="H71" s="50"/>
      <c r="I71" s="54"/>
      <c r="J71" s="54" t="s">
        <v>35</v>
      </c>
      <c r="K71" s="54"/>
      <c r="L71" s="50" t="s">
        <v>136</v>
      </c>
      <c r="M71" s="50" t="str">
        <f t="shared" si="8"/>
        <v>DigiKey</v>
      </c>
      <c r="N71" s="52">
        <v>5.54</v>
      </c>
      <c r="O71" s="53">
        <v>1</v>
      </c>
      <c r="P71" s="29">
        <f>N71*O71</f>
        <v>5.54</v>
      </c>
      <c r="Q71" s="30"/>
      <c r="R71" s="31"/>
      <c r="S71" s="6"/>
      <c r="U71">
        <f t="shared" si="2"/>
        <v>0</v>
      </c>
    </row>
    <row r="72" spans="1:33" x14ac:dyDescent="0.25">
      <c r="A72" s="50" t="s">
        <v>75</v>
      </c>
      <c r="B72" s="50" t="s">
        <v>231</v>
      </c>
      <c r="C72" s="54" t="s">
        <v>71</v>
      </c>
      <c r="D72" s="50" t="s">
        <v>233</v>
      </c>
      <c r="E72" s="50" t="s">
        <v>234</v>
      </c>
      <c r="F72" s="50"/>
      <c r="G72" s="50"/>
      <c r="H72" s="50"/>
      <c r="I72" s="54"/>
      <c r="J72" s="54" t="s">
        <v>35</v>
      </c>
      <c r="K72" s="54"/>
      <c r="L72" s="50" t="s">
        <v>232</v>
      </c>
      <c r="M72" s="50" t="str">
        <f t="shared" si="8"/>
        <v>DigiKey</v>
      </c>
      <c r="N72" s="52">
        <v>0.19</v>
      </c>
      <c r="O72" s="53">
        <v>1</v>
      </c>
      <c r="P72" s="33">
        <f>N72*O72</f>
        <v>0.19</v>
      </c>
      <c r="Q72" s="34"/>
      <c r="R72" s="25"/>
      <c r="S72" s="6"/>
      <c r="U72">
        <f t="shared" si="2"/>
        <v>0</v>
      </c>
      <c r="AF72" t="s">
        <v>402</v>
      </c>
    </row>
    <row r="73" spans="1:33" hidden="1" x14ac:dyDescent="0.25">
      <c r="A73" s="50" t="s">
        <v>142</v>
      </c>
      <c r="B73" s="50" t="s">
        <v>101</v>
      </c>
      <c r="C73" s="54" t="s">
        <v>71</v>
      </c>
      <c r="D73" s="51" t="s">
        <v>102</v>
      </c>
      <c r="E73" s="50" t="s">
        <v>103</v>
      </c>
      <c r="F73" s="50"/>
      <c r="G73" s="50"/>
      <c r="H73" s="50"/>
      <c r="I73" s="54"/>
      <c r="J73" s="54" t="s">
        <v>35</v>
      </c>
      <c r="K73" s="54"/>
      <c r="L73" s="50" t="s">
        <v>104</v>
      </c>
      <c r="M73" s="50" t="str">
        <f t="shared" si="8"/>
        <v>DigiKey</v>
      </c>
      <c r="N73" s="52">
        <v>16.100000000000001</v>
      </c>
      <c r="O73" s="53">
        <v>1</v>
      </c>
      <c r="P73" s="29">
        <f t="shared" si="0"/>
        <v>16.100000000000001</v>
      </c>
      <c r="Q73" s="30" t="s">
        <v>21</v>
      </c>
      <c r="R73" s="31" t="s">
        <v>108</v>
      </c>
      <c r="T73">
        <f>IF(AND(Q73="Nicht Gekauft", R73="Benötigt"), P73, 0)</f>
        <v>16.100000000000001</v>
      </c>
      <c r="U73">
        <f t="shared" si="2"/>
        <v>0</v>
      </c>
    </row>
    <row r="74" spans="1:33" hidden="1" x14ac:dyDescent="0.25">
      <c r="A74" s="50" t="s">
        <v>145</v>
      </c>
      <c r="B74" s="50" t="s">
        <v>101</v>
      </c>
      <c r="C74" s="54" t="s">
        <v>71</v>
      </c>
      <c r="D74" s="51" t="s">
        <v>144</v>
      </c>
      <c r="E74" s="50" t="s">
        <v>103</v>
      </c>
      <c r="F74" s="50"/>
      <c r="G74" s="50"/>
      <c r="H74" s="50"/>
      <c r="I74" s="54"/>
      <c r="J74" s="54" t="s">
        <v>49</v>
      </c>
      <c r="K74" s="54"/>
      <c r="L74" s="50" t="s">
        <v>259</v>
      </c>
      <c r="M74" s="50" t="str">
        <f t="shared" si="8"/>
        <v>Amazon</v>
      </c>
      <c r="N74" s="52">
        <v>6.99</v>
      </c>
      <c r="O74" s="53">
        <v>1</v>
      </c>
      <c r="P74" s="33">
        <f>N74*O74</f>
        <v>6.99</v>
      </c>
      <c r="Q74" s="34"/>
      <c r="R74" s="25"/>
      <c r="U74">
        <f t="shared" si="2"/>
        <v>0</v>
      </c>
    </row>
    <row r="75" spans="1:33" x14ac:dyDescent="0.25">
      <c r="A75" s="50" t="s">
        <v>143</v>
      </c>
      <c r="B75" s="50" t="s">
        <v>101</v>
      </c>
      <c r="C75" s="54" t="s">
        <v>71</v>
      </c>
      <c r="D75" s="51" t="s">
        <v>146</v>
      </c>
      <c r="E75" s="50" t="s">
        <v>147</v>
      </c>
      <c r="F75" s="50"/>
      <c r="G75" s="50"/>
      <c r="H75" s="50"/>
      <c r="I75" s="54"/>
      <c r="J75" s="54" t="s">
        <v>148</v>
      </c>
      <c r="K75" s="54"/>
      <c r="L75" s="50" t="s">
        <v>149</v>
      </c>
      <c r="M75" s="50" t="str">
        <f t="shared" si="8"/>
        <v>RobotShop</v>
      </c>
      <c r="N75" s="52">
        <v>9.33</v>
      </c>
      <c r="O75" s="53">
        <v>1</v>
      </c>
      <c r="P75" s="29">
        <f>N75*O75</f>
        <v>9.33</v>
      </c>
      <c r="Q75" s="30"/>
      <c r="R75" s="31"/>
      <c r="U75">
        <f t="shared" si="2"/>
        <v>0</v>
      </c>
      <c r="AF75" t="s">
        <v>404</v>
      </c>
    </row>
    <row r="76" spans="1:33" hidden="1" x14ac:dyDescent="0.25">
      <c r="A76" s="50" t="s">
        <v>150</v>
      </c>
      <c r="B76" s="50" t="s">
        <v>101</v>
      </c>
      <c r="C76" s="54" t="s">
        <v>71</v>
      </c>
      <c r="D76" s="51" t="s">
        <v>151</v>
      </c>
      <c r="E76" s="50" t="s">
        <v>152</v>
      </c>
      <c r="F76" s="50"/>
      <c r="G76" s="50"/>
      <c r="H76" s="50"/>
      <c r="I76" s="54"/>
      <c r="J76" s="54" t="s">
        <v>35</v>
      </c>
      <c r="K76" s="54"/>
      <c r="L76" s="50" t="s">
        <v>153</v>
      </c>
      <c r="M76" s="50" t="str">
        <f t="shared" si="8"/>
        <v>DigiKey</v>
      </c>
      <c r="N76" s="52">
        <v>3.39</v>
      </c>
      <c r="O76" s="53">
        <v>1</v>
      </c>
      <c r="P76" s="33">
        <f>N76*O76</f>
        <v>3.39</v>
      </c>
      <c r="Q76" s="34"/>
      <c r="R76" s="25"/>
      <c r="U76">
        <f t="shared" si="2"/>
        <v>0</v>
      </c>
    </row>
    <row r="77" spans="1:33" hidden="1" x14ac:dyDescent="0.25">
      <c r="A77" s="50" t="s">
        <v>57</v>
      </c>
      <c r="B77" s="50" t="s">
        <v>58</v>
      </c>
      <c r="C77" s="50" t="s">
        <v>56</v>
      </c>
      <c r="D77" s="50" t="s">
        <v>59</v>
      </c>
      <c r="E77" s="50" t="s">
        <v>60</v>
      </c>
      <c r="F77" s="50"/>
      <c r="G77" s="50"/>
      <c r="H77" s="50"/>
      <c r="I77" s="54"/>
      <c r="J77" s="54" t="s">
        <v>49</v>
      </c>
      <c r="K77" s="54"/>
      <c r="L77" s="50" t="s">
        <v>258</v>
      </c>
      <c r="M77" s="50" t="str">
        <f t="shared" si="8"/>
        <v>Amazon</v>
      </c>
      <c r="N77" s="52">
        <v>16.13</v>
      </c>
      <c r="O77" s="53">
        <v>1</v>
      </c>
      <c r="P77" s="29">
        <f t="shared" si="0"/>
        <v>16.13</v>
      </c>
      <c r="Q77" s="30" t="s">
        <v>21</v>
      </c>
      <c r="R77" s="31" t="s">
        <v>108</v>
      </c>
      <c r="T77">
        <f>IF(AND(Q77="Nicht Gekauft", R77="Benötigt"), P77, 0)</f>
        <v>16.13</v>
      </c>
      <c r="U77">
        <f t="shared" si="2"/>
        <v>0</v>
      </c>
    </row>
    <row r="78" spans="1:33" hidden="1" x14ac:dyDescent="0.25">
      <c r="A78" s="50" t="s">
        <v>61</v>
      </c>
      <c r="B78" s="50" t="s">
        <v>62</v>
      </c>
      <c r="C78" s="50" t="s">
        <v>56</v>
      </c>
      <c r="D78" s="50" t="s">
        <v>63</v>
      </c>
      <c r="E78" s="50" t="s">
        <v>64</v>
      </c>
      <c r="F78" s="50"/>
      <c r="G78" s="50"/>
      <c r="H78" s="50"/>
      <c r="I78" s="54"/>
      <c r="J78" s="54" t="s">
        <v>35</v>
      </c>
      <c r="K78" s="54"/>
      <c r="L78" s="50" t="s">
        <v>65</v>
      </c>
      <c r="M78" s="50" t="str">
        <f t="shared" si="8"/>
        <v>DigiKey</v>
      </c>
      <c r="N78" s="52">
        <v>2.97</v>
      </c>
      <c r="O78" s="53">
        <v>2</v>
      </c>
      <c r="P78" s="33">
        <f t="shared" si="0"/>
        <v>5.94</v>
      </c>
      <c r="Q78" s="34" t="s">
        <v>21</v>
      </c>
      <c r="R78" s="25" t="s">
        <v>22</v>
      </c>
      <c r="U78">
        <f t="shared" si="2"/>
        <v>0</v>
      </c>
    </row>
    <row r="79" spans="1:33" hidden="1" x14ac:dyDescent="0.25">
      <c r="A79" s="50" t="s">
        <v>61</v>
      </c>
      <c r="B79" s="50" t="s">
        <v>62</v>
      </c>
      <c r="C79" s="50" t="s">
        <v>56</v>
      </c>
      <c r="D79" s="50" t="s">
        <v>66</v>
      </c>
      <c r="E79" s="50" t="s">
        <v>64</v>
      </c>
      <c r="F79" s="50"/>
      <c r="G79" s="50"/>
      <c r="H79" s="50"/>
      <c r="I79" s="54"/>
      <c r="J79" s="54" t="s">
        <v>35</v>
      </c>
      <c r="K79" s="54"/>
      <c r="L79" s="50" t="s">
        <v>257</v>
      </c>
      <c r="M79" s="50" t="str">
        <f t="shared" si="8"/>
        <v>DigiKey</v>
      </c>
      <c r="N79" s="52">
        <v>5.92</v>
      </c>
      <c r="O79" s="53">
        <v>1</v>
      </c>
      <c r="P79" s="29">
        <f t="shared" si="0"/>
        <v>5.92</v>
      </c>
      <c r="Q79" s="30" t="s">
        <v>21</v>
      </c>
      <c r="R79" s="31" t="s">
        <v>22</v>
      </c>
      <c r="U79">
        <f t="shared" si="2"/>
        <v>0</v>
      </c>
    </row>
    <row r="80" spans="1:33" hidden="1" x14ac:dyDescent="0.25">
      <c r="A80" s="50" t="s">
        <v>61</v>
      </c>
      <c r="B80" s="50" t="s">
        <v>62</v>
      </c>
      <c r="C80" s="50" t="s">
        <v>56</v>
      </c>
      <c r="D80" s="50" t="s">
        <v>67</v>
      </c>
      <c r="E80" s="50" t="s">
        <v>64</v>
      </c>
      <c r="F80" s="50"/>
      <c r="G80" s="50"/>
      <c r="H80" s="50"/>
      <c r="I80" s="54"/>
      <c r="J80" s="54" t="s">
        <v>35</v>
      </c>
      <c r="K80" s="54"/>
      <c r="L80" s="50" t="s">
        <v>68</v>
      </c>
      <c r="M80" s="50" t="str">
        <f>HYPERLINK(L80,J80)</f>
        <v>DigiKey</v>
      </c>
      <c r="N80" s="52">
        <v>2.64</v>
      </c>
      <c r="O80" s="53">
        <v>1</v>
      </c>
      <c r="P80" s="33">
        <f t="shared" si="0"/>
        <v>2.64</v>
      </c>
      <c r="Q80" s="34" t="s">
        <v>21</v>
      </c>
      <c r="R80" s="25" t="s">
        <v>22</v>
      </c>
      <c r="T80">
        <f>IF(AND(Q80="Nicht Gekauft", R80="Benötigt"), P80, 0)</f>
        <v>0</v>
      </c>
      <c r="U80">
        <f t="shared" si="2"/>
        <v>0</v>
      </c>
    </row>
    <row r="81" spans="1:17" x14ac:dyDescent="0.25">
      <c r="A81" s="13"/>
      <c r="B81" s="13"/>
      <c r="C81" s="13"/>
      <c r="D81" s="13"/>
      <c r="E81" s="13"/>
      <c r="F81" s="13"/>
      <c r="G81" s="13"/>
      <c r="H81" s="13"/>
      <c r="I81" s="14"/>
      <c r="J81" s="14"/>
      <c r="K81" s="14"/>
      <c r="L81" s="15"/>
      <c r="M81" s="15"/>
      <c r="N81" s="16"/>
      <c r="O81" s="17"/>
      <c r="P81" s="16"/>
      <c r="Q81" s="17"/>
    </row>
    <row r="82" spans="1:17" ht="15" customHeight="1" x14ac:dyDescent="0.25">
      <c r="P82" s="49"/>
    </row>
    <row r="83" spans="1:17" ht="15" customHeight="1" thickBot="1" x14ac:dyDescent="0.3">
      <c r="F83" s="5" t="s">
        <v>273</v>
      </c>
      <c r="G83" s="5" t="s">
        <v>273</v>
      </c>
    </row>
    <row r="84" spans="1:17" ht="15" customHeight="1" x14ac:dyDescent="0.25">
      <c r="F84" s="43" t="s">
        <v>268</v>
      </c>
      <c r="G84" s="43" t="s">
        <v>269</v>
      </c>
    </row>
    <row r="85" spans="1:17" ht="15" customHeight="1" thickBot="1" x14ac:dyDescent="0.3">
      <c r="F85" s="44">
        <f>SUMPRODUCT(F2:F80, O2:O80, U2:U80)</f>
        <v>4.7199999999999989</v>
      </c>
      <c r="G85" s="44" t="e" cm="1">
        <f t="array" ref="G85">SUMPRODUCT((G2:G80=12)*(F2:F80)*(O2:O80)*(U2:U80))</f>
        <v>#VALUE!</v>
      </c>
      <c r="H85" s="3"/>
    </row>
    <row r="86" spans="1:17" ht="15" customHeight="1" thickBot="1" x14ac:dyDescent="0.3">
      <c r="H86" s="3"/>
    </row>
    <row r="87" spans="1:17" ht="15" customHeight="1" x14ac:dyDescent="0.25">
      <c r="G87" s="43" t="s">
        <v>270</v>
      </c>
    </row>
    <row r="88" spans="1:17" ht="15" customHeight="1" thickBot="1" x14ac:dyDescent="0.3">
      <c r="G88" s="44" t="e" cm="1">
        <f t="array" ref="G88">SUMPRODUCT((G2:G80=5)*(F2:F80)*(O2:O80)*(U2:U80))</f>
        <v>#VALUE!</v>
      </c>
      <c r="H88" s="3"/>
    </row>
    <row r="89" spans="1:17" ht="15" customHeight="1" x14ac:dyDescent="0.25">
      <c r="H89" s="3"/>
    </row>
    <row r="90" spans="1:17" ht="15" customHeight="1" thickBot="1" x14ac:dyDescent="0.3">
      <c r="F90" s="5" t="s">
        <v>274</v>
      </c>
      <c r="G90" s="5" t="s">
        <v>274</v>
      </c>
      <c r="H90" s="3"/>
    </row>
    <row r="91" spans="1:17" ht="15" customHeight="1" x14ac:dyDescent="0.25">
      <c r="F91" s="38" t="s">
        <v>268</v>
      </c>
      <c r="G91" s="38" t="s">
        <v>269</v>
      </c>
      <c r="H91" s="3"/>
    </row>
    <row r="92" spans="1:17" ht="15" customHeight="1" thickBot="1" x14ac:dyDescent="0.3">
      <c r="F92" s="39">
        <f>F85*$F$95</f>
        <v>7.0799999999999983</v>
      </c>
      <c r="G92" s="39" t="e">
        <f>G85*$F$95</f>
        <v>#VALUE!</v>
      </c>
      <c r="H92" s="3"/>
      <c r="L92" s="7"/>
      <c r="M92" s="7"/>
    </row>
    <row r="93" spans="1:17" ht="15" customHeight="1" thickBot="1" x14ac:dyDescent="0.3">
      <c r="H93" s="3"/>
    </row>
    <row r="94" spans="1:17" ht="15" customHeight="1" x14ac:dyDescent="0.25">
      <c r="F94" s="41" t="s">
        <v>275</v>
      </c>
      <c r="G94" s="38" t="s">
        <v>270</v>
      </c>
      <c r="H94" s="3"/>
    </row>
    <row r="95" spans="1:17" ht="15" customHeight="1" thickBot="1" x14ac:dyDescent="0.3">
      <c r="F95" s="42">
        <v>1.5</v>
      </c>
      <c r="G95" s="39" t="e">
        <f>G88*$F$95</f>
        <v>#VALUE!</v>
      </c>
      <c r="H95" s="3"/>
    </row>
    <row r="96" spans="1:17" ht="15" customHeight="1" x14ac:dyDescent="0.25">
      <c r="H96" s="3"/>
      <c r="I96" s="3" t="s">
        <v>107</v>
      </c>
    </row>
    <row r="97" spans="6:7" ht="15" customHeight="1" thickBot="1" x14ac:dyDescent="0.3">
      <c r="F97" s="5" t="s">
        <v>272</v>
      </c>
      <c r="G97" s="5" t="s">
        <v>272</v>
      </c>
    </row>
    <row r="98" spans="6:7" ht="15" customHeight="1" thickBot="1" x14ac:dyDescent="0.3">
      <c r="F98" s="47">
        <f>SUM(F2:F80)</f>
        <v>4.622399999999999</v>
      </c>
      <c r="G98" s="46" t="s">
        <v>269</v>
      </c>
    </row>
    <row r="99" spans="6:7" ht="15" customHeight="1" thickBot="1" x14ac:dyDescent="0.3">
      <c r="G99" s="48">
        <v>3.04</v>
      </c>
    </row>
    <row r="100" spans="6:7" ht="15" customHeight="1" thickBot="1" x14ac:dyDescent="0.3">
      <c r="F100" s="40"/>
      <c r="G100" s="40"/>
    </row>
    <row r="101" spans="6:7" ht="15" customHeight="1" x14ac:dyDescent="0.25">
      <c r="F101" s="40"/>
      <c r="G101" s="45" t="s">
        <v>270</v>
      </c>
    </row>
    <row r="102" spans="6:7" ht="15" customHeight="1" thickBot="1" x14ac:dyDescent="0.3">
      <c r="F102" s="40"/>
      <c r="G102" s="47">
        <v>2.548</v>
      </c>
    </row>
    <row r="104" spans="6:7" ht="15" customHeight="1" x14ac:dyDescent="0.25">
      <c r="F104" t="s">
        <v>284</v>
      </c>
    </row>
    <row r="105" spans="6:7" ht="15" customHeight="1" x14ac:dyDescent="0.25">
      <c r="F105" t="s">
        <v>285</v>
      </c>
      <c r="G105">
        <v>8</v>
      </c>
    </row>
    <row r="106" spans="6:7" ht="15" customHeight="1" x14ac:dyDescent="0.25">
      <c r="F106" t="s">
        <v>286</v>
      </c>
      <c r="G106">
        <v>5</v>
      </c>
    </row>
    <row r="107" spans="6:7" ht="15" customHeight="1" x14ac:dyDescent="0.25">
      <c r="F107" t="s">
        <v>287</v>
      </c>
      <c r="G107">
        <v>0.05</v>
      </c>
    </row>
    <row r="109" spans="6:7" ht="15" customHeight="1" x14ac:dyDescent="0.25">
      <c r="F109" t="s">
        <v>274</v>
      </c>
    </row>
    <row r="110" spans="6:7" ht="15" customHeight="1" x14ac:dyDescent="0.25">
      <c r="F110" t="s">
        <v>288</v>
      </c>
      <c r="G110" t="e">
        <f>G105-G92</f>
        <v>#VALUE!</v>
      </c>
    </row>
    <row r="111" spans="6:7" ht="15" customHeight="1" x14ac:dyDescent="0.25">
      <c r="F111" t="s">
        <v>289</v>
      </c>
      <c r="G111" t="e">
        <f>G106+G107-G95</f>
        <v>#VALUE!</v>
      </c>
    </row>
    <row r="114" spans="6:6" ht="15" customHeight="1" x14ac:dyDescent="0.25">
      <c r="F114" t="s">
        <v>329</v>
      </c>
    </row>
  </sheetData>
  <autoFilter ref="A1:R80" xr:uid="{9A9C0DAD-F6B9-4E54-9647-FAF0BAA0CA58}">
    <filterColumn colId="0">
      <filters blank="1">
        <filter val="ACC3"/>
        <filter val="BF4"/>
        <filter val="BL"/>
        <filter val="BP2"/>
        <filter val="F2"/>
        <filter val="POW1"/>
        <filter val="POW2"/>
        <filter val="S1"/>
        <filter val="SP2"/>
        <filter val="ST4"/>
        <filter val="SV2"/>
        <filter val="TP2"/>
      </filters>
    </filterColumn>
  </autoFilter>
  <customSheetViews>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1"/>
      <autoFilter ref="A1:R78" xr:uid="{0FDDA5BD-E889-4482-8303-2644EE3A63B3}">
        <filterColumn colId="0">
          <filters blank="1">
            <filter val="ACC3"/>
            <filter val="BF4"/>
            <filter val="BL"/>
            <filter val="BP2"/>
            <filter val="F2"/>
            <filter val="POW2"/>
            <filter val="S1"/>
            <filter val="SP2"/>
            <filter val="ST4"/>
            <filter val="SV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2"/>
      <autoFilter ref="A1:R78" xr:uid="{7477A24A-9A92-4B9E-920B-4B3A2FBC589F}">
        <filterColumn colId="0">
          <filters blank="1">
            <filter val="ACC3"/>
            <filter val="BF4"/>
            <filter val="BL"/>
            <filter val="BP2"/>
            <filter val="F2"/>
            <filter val="POW2"/>
            <filter val="S1"/>
            <filter val="SP2"/>
            <filter val="ST4"/>
            <filter val="SV2"/>
            <filter val="TP2"/>
          </filters>
        </filterColumn>
      </autoFilter>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3"/>
      <autoFilter ref="A1:R60" xr:uid="{C8209875-D1EF-4CE1-A145-69DB7949B778}">
        <filterColumn colId="0">
          <filters blank="1">
            <filter val="ACC3"/>
            <filter val="BF4"/>
            <filter val="BP2"/>
            <filter val="F2"/>
            <filter val="S1"/>
            <filter val="SP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4"/>
      <autoFilter ref="A1:R59" xr:uid="{C093EBB5-CB3A-493E-A2F2-809E4BF94865}"/>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5"/>
      <autoFilter ref="A1:R59" xr:uid="{4EA4EDE7-A15E-449C-ABB9-9CF20D2D808C}"/>
    </customSheetView>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6"/>
      <autoFilter ref="A1:R62" xr:uid="{44F3EF3D-DCCE-4B20-B4AF-FF23C63314B4}">
        <filterColumn colId="0">
          <filters blank="1">
            <filter val="ACC3"/>
            <filter val="BF4"/>
            <filter val="BP2"/>
            <filter val="F2"/>
            <filter val="POW2"/>
            <filter val="S1"/>
            <filter val="SP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6 Q88: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81">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39:R81 R2:R35" xr:uid="{DF639F38-DCBF-4FB0-9016-BE70B5447265}">
      <formula1>"Benötigt,Nicht benötigt"</formula1>
    </dataValidation>
    <dataValidation type="list" allowBlank="1" showInputMessage="1" showErrorMessage="1" sqref="Q39:Q81 Q2:Q35" xr:uid="{BB82D80E-695D-4A38-A148-48463DFE8321}">
      <formula1>"Gekauft,Nicht Gekauft"</formula1>
    </dataValidation>
  </dataValidations>
  <hyperlinks>
    <hyperlink ref="L2" r:id="rId7" xr:uid="{134576B2-6870-47F8-80B5-95CA9B97F9E2}"/>
    <hyperlink ref="L58" r:id="rId8" xr:uid="{F3AD9EFC-A933-40C0-B3D6-105AE81F974F}"/>
    <hyperlink ref="L60" r:id="rId9" xr:uid="{0B081703-43B3-49C1-ABA0-60C83F319C14}"/>
    <hyperlink ref="L61" r:id="rId10" xr:uid="{A386B0E7-0270-440F-94E8-1A585C273E01}"/>
    <hyperlink ref="L39" r:id="rId11" xr:uid="{6E8ED221-C460-4F2D-A839-674D0DD8E486}"/>
    <hyperlink ref="L78" r:id="rId12" xr:uid="{9A0B0992-EB9B-485C-8743-AB5373B961C2}"/>
    <hyperlink ref="L80" r:id="rId13" xr:uid="{B67FB571-1B87-4184-A2B3-AF411BD87D35}"/>
    <hyperlink ref="L66" r:id="rId14" xr:uid="{57963C92-CE56-4D91-B1F1-7FA05F5BC3A8}"/>
    <hyperlink ref="L65" r:id="rId15" xr:uid="{9D795571-0999-43FF-9A1F-496FF99C86C0}"/>
    <hyperlink ref="L67"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3" r:id="rId21" xr:uid="{D632E27D-8B4B-473B-9951-117DBC2C36E0}"/>
    <hyperlink ref="L3" r:id="rId22" xr:uid="{C49F6822-A4DD-42C2-B3BF-0381D137937C}"/>
    <hyperlink ref="L5" r:id="rId23" xr:uid="{BF0FEABB-4850-4BC5-A11D-D889C6B926FD}"/>
    <hyperlink ref="L8" r:id="rId24" xr:uid="{21389653-C0FE-46E1-B136-04B9A0DE28C5}"/>
    <hyperlink ref="L68"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2" r:id="rId30" display="https://www.samtec.com/products/hle-107-02-l-dv" xr:uid="{AF2D4394-67CE-4447-B187-DA356AB0AFD4}"/>
    <hyperlink ref="L62" r:id="rId31" xr:uid="{3CAA47B9-FD6F-4B23-A59B-6E4BF51797D7}"/>
    <hyperlink ref="L21" r:id="rId32" xr:uid="{8FDFC79B-94E5-4C68-84E1-D5C8679D313C}"/>
    <hyperlink ref="L22" r:id="rId33" xr:uid="{3CB626FF-165C-4A7E-A7FE-D41E681D5EC5}"/>
    <hyperlink ref="L70"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2025-02-27T14:23:13Z</dcterms:modified>
  <cp:category/>
  <cp:contentStatus/>
</cp:coreProperties>
</file>