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First meta-analysis\"/>
    </mc:Choice>
  </mc:AlternateContent>
  <xr:revisionPtr revIDLastSave="0" documentId="8_{8E096E1C-99B1-4DA8-87DA-BC72B9C2C615}" xr6:coauthVersionLast="47" xr6:coauthVersionMax="47" xr10:uidLastSave="{00000000-0000-0000-0000-000000000000}"/>
  <bookViews>
    <workbookView xWindow="13992" yWindow="3804" windowWidth="17280" windowHeight="129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128" i="1" l="1"/>
  <c r="X128" i="1"/>
  <c r="Y124" i="1"/>
  <c r="X124" i="1"/>
  <c r="Y119" i="1"/>
  <c r="X119" i="1"/>
  <c r="X103" i="1"/>
  <c r="Y103" i="1"/>
  <c r="Y70" i="1"/>
  <c r="X70" i="1"/>
  <c r="Y28" i="1"/>
  <c r="X28" i="1"/>
  <c r="Y9" i="1"/>
  <c r="X9" i="1"/>
  <c r="S8" i="1"/>
  <c r="S5" i="1"/>
  <c r="P89" i="1"/>
  <c r="O28" i="1"/>
  <c r="P28" i="1"/>
  <c r="R28" i="1"/>
  <c r="S28" i="1"/>
  <c r="Z28" i="1" l="1"/>
  <c r="D106" i="1"/>
  <c r="C106" i="1"/>
  <c r="D105" i="1"/>
  <c r="C105" i="1"/>
  <c r="S105" i="1"/>
  <c r="R105" i="1"/>
  <c r="S106" i="1"/>
  <c r="R106" i="1"/>
  <c r="P105" i="1"/>
  <c r="O105" i="1"/>
  <c r="P106" i="1"/>
  <c r="O106" i="1"/>
  <c r="Z127" i="1"/>
  <c r="Z126" i="1"/>
  <c r="Z123" i="1"/>
  <c r="Z122" i="1"/>
  <c r="Z121" i="1"/>
  <c r="Z118" i="1"/>
  <c r="BF117" i="1"/>
  <c r="BE117" i="1"/>
  <c r="Z117" i="1"/>
  <c r="BF69" i="1"/>
  <c r="BE69" i="1"/>
  <c r="D69" i="1"/>
  <c r="C69" i="1"/>
  <c r="S69" i="1"/>
  <c r="S70" i="1" s="1"/>
  <c r="R69" i="1"/>
  <c r="R70" i="1" s="1"/>
  <c r="P69" i="1"/>
  <c r="P70" i="1" s="1"/>
  <c r="O69" i="1"/>
  <c r="O70" i="1" s="1"/>
  <c r="Z68" i="1"/>
  <c r="BF66" i="1"/>
  <c r="BE66" i="1"/>
  <c r="Z66" i="1"/>
  <c r="D66" i="1"/>
  <c r="C66" i="1"/>
  <c r="D102" i="1"/>
  <c r="C102" i="1"/>
  <c r="S102" i="1"/>
  <c r="R102" i="1"/>
  <c r="P102" i="1"/>
  <c r="O102" i="1"/>
  <c r="D101" i="1"/>
  <c r="C101" i="1"/>
  <c r="S101" i="1"/>
  <c r="R101" i="1"/>
  <c r="P101" i="1"/>
  <c r="O101" i="1"/>
  <c r="Z100" i="1"/>
  <c r="Z99" i="1"/>
  <c r="Z98" i="1"/>
  <c r="Z97" i="1"/>
  <c r="D97" i="1"/>
  <c r="C97" i="1"/>
  <c r="S97" i="1"/>
  <c r="R97" i="1"/>
  <c r="P97" i="1"/>
  <c r="O97" i="1"/>
  <c r="BF39" i="1"/>
  <c r="BE39" i="1"/>
  <c r="BF38" i="1"/>
  <c r="BE38" i="1"/>
  <c r="D89" i="1"/>
  <c r="C89" i="1"/>
  <c r="S89" i="1"/>
  <c r="R89" i="1"/>
  <c r="O89" i="1"/>
  <c r="D88" i="1"/>
  <c r="C88" i="1"/>
  <c r="S88" i="1"/>
  <c r="R88" i="1"/>
  <c r="P88" i="1"/>
  <c r="P91" i="1" s="1"/>
  <c r="O88" i="1"/>
  <c r="BF28" i="1"/>
  <c r="BE28" i="1"/>
  <c r="BG27" i="1"/>
  <c r="BG26" i="1"/>
  <c r="D23" i="1"/>
  <c r="C23" i="1"/>
  <c r="D22" i="1"/>
  <c r="C22" i="1"/>
  <c r="T21" i="1"/>
  <c r="Q20" i="1"/>
  <c r="T19" i="1"/>
  <c r="Q19" i="1"/>
  <c r="Z14" i="1"/>
  <c r="Z13" i="1"/>
  <c r="BF8" i="1"/>
  <c r="BE8" i="1"/>
  <c r="Z8" i="1"/>
  <c r="D8" i="1"/>
  <c r="C8" i="1"/>
  <c r="R8" i="1"/>
  <c r="T8" i="1" s="1"/>
  <c r="P8" i="1"/>
  <c r="O8" i="1"/>
  <c r="BF7" i="1"/>
  <c r="BE7" i="1"/>
  <c r="Z7" i="1"/>
  <c r="D7" i="1"/>
  <c r="C7" i="1"/>
  <c r="S7" i="1"/>
  <c r="S9" i="1" s="1"/>
  <c r="R7" i="1"/>
  <c r="P7" i="1"/>
  <c r="O7" i="1"/>
  <c r="BF5" i="1"/>
  <c r="BE5" i="1"/>
  <c r="Z5" i="1"/>
  <c r="D5" i="1"/>
  <c r="C5" i="1"/>
  <c r="R5" i="1"/>
  <c r="P5" i="1"/>
  <c r="O5" i="1"/>
  <c r="Z128" i="1" l="1"/>
  <c r="BG8" i="1"/>
  <c r="BE9" i="1"/>
  <c r="BF9" i="1"/>
  <c r="P9" i="1"/>
  <c r="O91" i="1"/>
  <c r="Q91" i="1" s="1"/>
  <c r="Z124" i="1"/>
  <c r="Z70" i="1"/>
  <c r="BE70" i="1"/>
  <c r="BF70" i="1"/>
  <c r="Z119" i="1"/>
  <c r="Z9" i="1"/>
  <c r="Z103" i="1"/>
  <c r="R9" i="1"/>
  <c r="BG5" i="1"/>
  <c r="R107" i="1"/>
  <c r="T89" i="1"/>
  <c r="O9" i="1"/>
  <c r="BG39" i="1"/>
  <c r="D70" i="1"/>
  <c r="BG7" i="1"/>
  <c r="T28" i="1"/>
  <c r="C28" i="1"/>
  <c r="Q8" i="1"/>
  <c r="D28" i="1"/>
  <c r="Q28" i="1"/>
  <c r="BG38" i="1"/>
  <c r="T106" i="1"/>
  <c r="Q101" i="1"/>
  <c r="D103" i="1"/>
  <c r="C90" i="1"/>
  <c r="Q89" i="1"/>
  <c r="E97" i="1"/>
  <c r="T101" i="1"/>
  <c r="S107" i="1"/>
  <c r="E101" i="1"/>
  <c r="T105" i="1"/>
  <c r="C9" i="1"/>
  <c r="E5" i="1"/>
  <c r="Q102" i="1"/>
  <c r="C107" i="1"/>
  <c r="O107" i="1"/>
  <c r="D107" i="1"/>
  <c r="E8" i="1"/>
  <c r="P107" i="1"/>
  <c r="Q5" i="1"/>
  <c r="E66" i="1"/>
  <c r="T88" i="1"/>
  <c r="E105" i="1"/>
  <c r="T7" i="1"/>
  <c r="T9" i="1" s="1"/>
  <c r="D90" i="1"/>
  <c r="BG69" i="1"/>
  <c r="BG117" i="1"/>
  <c r="BE40" i="1"/>
  <c r="BF40" i="1"/>
  <c r="Q69" i="1"/>
  <c r="Q70" i="1" s="1"/>
  <c r="Q105" i="1"/>
  <c r="O103" i="1"/>
  <c r="Q106" i="1"/>
  <c r="P103" i="1"/>
  <c r="T102" i="1"/>
  <c r="BG66" i="1"/>
  <c r="E7" i="1"/>
  <c r="T69" i="1"/>
  <c r="T70" i="1" s="1"/>
  <c r="BG28" i="1"/>
  <c r="T97" i="1"/>
  <c r="E102" i="1"/>
  <c r="E69" i="1"/>
  <c r="E106" i="1"/>
  <c r="Q97" i="1"/>
  <c r="E23" i="1"/>
  <c r="Q88" i="1"/>
  <c r="S103" i="1"/>
  <c r="R103" i="1"/>
  <c r="Q7" i="1"/>
  <c r="D9" i="1"/>
  <c r="C103" i="1"/>
  <c r="C70" i="1"/>
  <c r="E22" i="1"/>
  <c r="BG9" i="1" l="1"/>
  <c r="E28" i="1"/>
  <c r="T5" i="1"/>
  <c r="BG70" i="1"/>
  <c r="Q9" i="1"/>
  <c r="E103" i="1"/>
  <c r="E9" i="1"/>
  <c r="Q107" i="1"/>
  <c r="T107" i="1"/>
  <c r="T103" i="1"/>
  <c r="E70" i="1"/>
  <c r="E107" i="1"/>
  <c r="Q103" i="1"/>
  <c r="BG40" i="1"/>
</calcChain>
</file>

<file path=xl/sharedStrings.xml><?xml version="1.0" encoding="utf-8"?>
<sst xmlns="http://schemas.openxmlformats.org/spreadsheetml/2006/main" count="1672" uniqueCount="114">
  <si>
    <t>Von Einem</t>
  </si>
  <si>
    <t>Cremolini</t>
  </si>
  <si>
    <t>PRIME</t>
  </si>
  <si>
    <t>PEAK</t>
  </si>
  <si>
    <t>Left</t>
  </si>
  <si>
    <t>Right</t>
  </si>
  <si>
    <t>Total</t>
  </si>
  <si>
    <t>Number of participants</t>
  </si>
  <si>
    <t>Sex</t>
  </si>
  <si>
    <t>Male</t>
  </si>
  <si>
    <t>Female</t>
  </si>
  <si>
    <t>Age (median [range])</t>
  </si>
  <si>
    <t>62(27-82)</t>
  </si>
  <si>
    <t>64(33-83)</t>
  </si>
  <si>
    <t>61(32-78)</t>
  </si>
  <si>
    <t>64.5(40-80)</t>
  </si>
  <si>
    <t>62(29-86)</t>
  </si>
  <si>
    <t>64(34-86)</t>
  </si>
  <si>
    <t>63(32-77)</t>
  </si>
  <si>
    <t>61(47-74)</t>
  </si>
  <si>
    <t>59(29-75)</t>
  </si>
  <si>
    <t>61(29-75)</t>
  </si>
  <si>
    <t>Treatment arm</t>
  </si>
  <si>
    <t>CAPIRI + Cetuximab</t>
  </si>
  <si>
    <t>-</t>
  </si>
  <si>
    <t>CAPOX + Cetuximab</t>
  </si>
  <si>
    <t>FOLFOX</t>
  </si>
  <si>
    <t>FOLFOX + Cetuximab</t>
  </si>
  <si>
    <t>Bevacizumab</t>
  </si>
  <si>
    <t xml:space="preserve">Unclear </t>
  </si>
  <si>
    <t>Panitumumab + FOLFOX</t>
  </si>
  <si>
    <t>Bevacizumab  + FOLFOX</t>
  </si>
  <si>
    <t>Panitumumab + FOLFIRI</t>
  </si>
  <si>
    <t>FOLFIRI</t>
  </si>
  <si>
    <t>Panitumumab + BSC</t>
  </si>
  <si>
    <t>BSC</t>
  </si>
  <si>
    <t>FOLFIRI + Bevacizumab</t>
  </si>
  <si>
    <t>FOLFOXIRI + Bevacizumab</t>
  </si>
  <si>
    <t>Baseline ECOG PS</t>
  </si>
  <si>
    <t>&lt;=1</t>
  </si>
  <si>
    <t>&gt;=2</t>
  </si>
  <si>
    <t>NA</t>
  </si>
  <si>
    <t>Primary tumor resected</t>
  </si>
  <si>
    <t>Yes</t>
  </si>
  <si>
    <t>No</t>
  </si>
  <si>
    <t>Presentation of metastasis</t>
  </si>
  <si>
    <t>Synchronous</t>
  </si>
  <si>
    <t>Metachronous</t>
  </si>
  <si>
    <t>Site of metastasis (at diagnosis)</t>
  </si>
  <si>
    <t>Liver</t>
  </si>
  <si>
    <t>Lung</t>
  </si>
  <si>
    <t>Distant nodes</t>
  </si>
  <si>
    <t>Peritoneum</t>
  </si>
  <si>
    <t>Other</t>
  </si>
  <si>
    <t>Liver+ other</t>
  </si>
  <si>
    <t>Metastatic sites</t>
  </si>
  <si>
    <t>KRAS mutation</t>
  </si>
  <si>
    <t>Code 12</t>
  </si>
  <si>
    <t>Code 13</t>
  </si>
  <si>
    <t>Other codons</t>
  </si>
  <si>
    <t>Double mutation</t>
  </si>
  <si>
    <t>Wild type</t>
  </si>
  <si>
    <t>Code 12/13</t>
  </si>
  <si>
    <t xml:space="preserve">All Codes </t>
  </si>
  <si>
    <t>NRAS mutation</t>
  </si>
  <si>
    <t>BRAF mutation</t>
  </si>
  <si>
    <t>Performance status Karnofsky</t>
  </si>
  <si>
    <t>100+90</t>
  </si>
  <si>
    <t>80+70</t>
  </si>
  <si>
    <t>Prior therapy</t>
  </si>
  <si>
    <t>WHO Performance Status</t>
  </si>
  <si>
    <t>Histopathology grading</t>
  </si>
  <si>
    <t xml:space="preserve">PN Classification </t>
  </si>
  <si>
    <t>PT Classification</t>
  </si>
  <si>
    <t>T1 - T2</t>
  </si>
  <si>
    <t>T3-T4</t>
  </si>
  <si>
    <t>Bowel obstruction and perforation</t>
  </si>
  <si>
    <t>VELI</t>
  </si>
  <si>
    <t>MMR Status</t>
  </si>
  <si>
    <t>Previous adjuvant therapy</t>
  </si>
  <si>
    <t>CEA &gt;100 ng/mL</t>
  </si>
  <si>
    <t>Colon cancer liver metastases size &gt;3 cm</t>
  </si>
  <si>
    <t>Colon cancer liver metastases number &gt;3</t>
  </si>
  <si>
    <t>Bilobar liver disease</t>
  </si>
  <si>
    <t>Extrahepatic disease</t>
  </si>
  <si>
    <t>R0 resection</t>
  </si>
  <si>
    <t>Prehepatic resection chemotherapy</t>
  </si>
  <si>
    <t>Posthepatic resection chemotherapy</t>
  </si>
  <si>
    <t>Anti-EGFR</t>
  </si>
  <si>
    <t>Missing</t>
  </si>
  <si>
    <t>Well differentiated</t>
  </si>
  <si>
    <t xml:space="preserve">Moderately
differentiated </t>
  </si>
  <si>
    <t>Poorly differentiated</t>
  </si>
  <si>
    <t>Undifferentiated</t>
  </si>
  <si>
    <t>Vascular Invasion or
Lymphatic infiltration</t>
  </si>
  <si>
    <t>Bowel obstruction
and/or perforation</t>
  </si>
  <si>
    <t>No bowel obstruction
and no perforation</t>
  </si>
  <si>
    <t>No Vascular Invasion
and no Lymphatic
infiltration</t>
  </si>
  <si>
    <t xml:space="preserve">pMMR
(MSI-low) </t>
  </si>
  <si>
    <t>dMMR
(MSI-high)</t>
  </si>
  <si>
    <t>CRYSTAL</t>
  </si>
  <si>
    <t>FIRE-3</t>
  </si>
  <si>
    <t>CALGB 80405</t>
  </si>
  <si>
    <t>AIO KRK0207</t>
  </si>
  <si>
    <t>TRIBE</t>
  </si>
  <si>
    <t>AIO KRK‑0104</t>
  </si>
  <si>
    <t>JACCRO CC−05/06</t>
  </si>
  <si>
    <t>MACRO−2+PLANET</t>
  </si>
  <si>
    <t>OPTIMOX3 DREAM</t>
  </si>
  <si>
    <t>Demurtas</t>
  </si>
  <si>
    <t>Kamran</t>
  </si>
  <si>
    <t>Fiala</t>
  </si>
  <si>
    <t>Uhlyarik</t>
  </si>
  <si>
    <t>CAIRO−3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</si>
</sst>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4"/>
  <sheetViews>
    <sheetView tabSelected="1" topLeftCell="BA1" zoomScale="70" zoomScaleNormal="70" workbookViewId="0">
      <selection activeCell="BI2" sqref="BI2"/>
    </sheetView>
  </sheetViews>
  <sheetFormatPr defaultColWidth="9" defaultRowHeight="14.4"/>
  <cols>
    <col min="1" max="1" width="34.6640625" style="1" customWidth="1"/>
    <col min="2" max="2" width="24.33203125" style="1" customWidth="1"/>
    <col min="3" max="4" width="20" style="1" customWidth="1"/>
    <col min="5" max="14" width="20" style="2" customWidth="1"/>
    <col min="15" max="16" width="20" style="1" customWidth="1"/>
    <col min="17" max="17" width="20" style="2" customWidth="1"/>
    <col min="18" max="19" width="20" style="1" customWidth="1"/>
    <col min="20" max="23" width="20" style="2" customWidth="1"/>
    <col min="24" max="26" width="9" style="1"/>
    <col min="27" max="56" width="20" style="2" customWidth="1"/>
    <col min="57" max="16384" width="9" style="1"/>
  </cols>
  <sheetData>
    <row r="1" spans="1:63"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0" t="s">
        <v>0</v>
      </c>
      <c r="Y1" s="10"/>
      <c r="Z1" s="10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0" t="s">
        <v>1</v>
      </c>
      <c r="BF1" s="10"/>
      <c r="BG1" s="10"/>
      <c r="BI1" s="5"/>
      <c r="BJ1" s="5"/>
      <c r="BK1" s="5"/>
    </row>
    <row r="2" spans="1:63">
      <c r="C2" s="15">
        <v>20050181</v>
      </c>
      <c r="D2" s="15"/>
      <c r="E2" s="15"/>
      <c r="F2" s="12" t="s">
        <v>100</v>
      </c>
      <c r="G2" s="12"/>
      <c r="H2" s="12"/>
      <c r="I2" s="12" t="s">
        <v>101</v>
      </c>
      <c r="J2" s="12"/>
      <c r="K2" s="12"/>
      <c r="L2" s="12" t="s">
        <v>102</v>
      </c>
      <c r="M2" s="12"/>
      <c r="N2" s="12"/>
      <c r="O2" s="11" t="s">
        <v>2</v>
      </c>
      <c r="P2" s="11"/>
      <c r="Q2" s="12"/>
      <c r="R2" s="11" t="s">
        <v>3</v>
      </c>
      <c r="S2" s="11"/>
      <c r="T2" s="12"/>
      <c r="U2" s="12" t="s">
        <v>103</v>
      </c>
      <c r="V2" s="12"/>
      <c r="W2" s="12"/>
      <c r="X2" s="10" t="s">
        <v>105</v>
      </c>
      <c r="Y2" s="10"/>
      <c r="Z2" s="10"/>
      <c r="AA2" s="12" t="s">
        <v>104</v>
      </c>
      <c r="AB2" s="12"/>
      <c r="AC2" s="12"/>
      <c r="AD2" s="12" t="s">
        <v>103</v>
      </c>
      <c r="AE2" s="12"/>
      <c r="AF2" s="12"/>
      <c r="AG2" s="12" t="s">
        <v>106</v>
      </c>
      <c r="AH2" s="12"/>
      <c r="AI2" s="12"/>
      <c r="AJ2" s="12" t="s">
        <v>107</v>
      </c>
      <c r="AK2" s="12"/>
      <c r="AL2" s="12"/>
      <c r="AM2" s="12" t="s">
        <v>108</v>
      </c>
      <c r="AN2" s="12"/>
      <c r="AO2" s="12"/>
      <c r="AP2" s="12" t="s">
        <v>109</v>
      </c>
      <c r="AQ2" s="12"/>
      <c r="AR2" s="12"/>
      <c r="AS2" s="12" t="s">
        <v>110</v>
      </c>
      <c r="AT2" s="12"/>
      <c r="AU2" s="12"/>
      <c r="AV2" s="12" t="s">
        <v>111</v>
      </c>
      <c r="AW2" s="12"/>
      <c r="AX2" s="12"/>
      <c r="AY2" s="12" t="s">
        <v>112</v>
      </c>
      <c r="AZ2" s="12"/>
      <c r="BA2" s="12"/>
      <c r="BB2" s="12" t="s">
        <v>113</v>
      </c>
      <c r="BC2" s="12"/>
      <c r="BD2" s="12"/>
    </row>
    <row r="3" spans="1:63">
      <c r="C3" s="1" t="s">
        <v>4</v>
      </c>
      <c r="D3" s="1" t="s">
        <v>5</v>
      </c>
      <c r="E3" s="2" t="s">
        <v>6</v>
      </c>
      <c r="F3" s="6" t="s">
        <v>4</v>
      </c>
      <c r="G3" s="6" t="s">
        <v>5</v>
      </c>
      <c r="H3" s="2" t="s">
        <v>6</v>
      </c>
      <c r="I3" s="6" t="s">
        <v>4</v>
      </c>
      <c r="J3" s="6" t="s">
        <v>5</v>
      </c>
      <c r="K3" s="2" t="s">
        <v>6</v>
      </c>
      <c r="L3" s="6" t="s">
        <v>4</v>
      </c>
      <c r="M3" s="6" t="s">
        <v>5</v>
      </c>
      <c r="N3" s="2" t="s">
        <v>6</v>
      </c>
      <c r="O3" s="1" t="s">
        <v>4</v>
      </c>
      <c r="P3" s="1" t="s">
        <v>5</v>
      </c>
      <c r="Q3" s="2" t="s">
        <v>6</v>
      </c>
      <c r="R3" s="1" t="s">
        <v>4</v>
      </c>
      <c r="S3" s="1" t="s">
        <v>5</v>
      </c>
      <c r="T3" s="2" t="s">
        <v>6</v>
      </c>
      <c r="U3" s="6" t="s">
        <v>4</v>
      </c>
      <c r="V3" s="6" t="s">
        <v>5</v>
      </c>
      <c r="W3" s="2" t="s">
        <v>6</v>
      </c>
      <c r="X3" s="1" t="s">
        <v>4</v>
      </c>
      <c r="Y3" s="1" t="s">
        <v>5</v>
      </c>
      <c r="Z3" s="9" t="s">
        <v>6</v>
      </c>
      <c r="AA3" s="6" t="s">
        <v>4</v>
      </c>
      <c r="AB3" s="6" t="s">
        <v>5</v>
      </c>
      <c r="AC3" s="2" t="s">
        <v>6</v>
      </c>
      <c r="AD3" s="6" t="s">
        <v>4</v>
      </c>
      <c r="AE3" s="6" t="s">
        <v>5</v>
      </c>
      <c r="AF3" s="2" t="s">
        <v>6</v>
      </c>
      <c r="AG3" s="6" t="s">
        <v>4</v>
      </c>
      <c r="AH3" s="6" t="s">
        <v>5</v>
      </c>
      <c r="AI3" s="2" t="s">
        <v>6</v>
      </c>
      <c r="AJ3" s="6" t="s">
        <v>4</v>
      </c>
      <c r="AK3" s="6" t="s">
        <v>5</v>
      </c>
      <c r="AL3" s="2" t="s">
        <v>6</v>
      </c>
      <c r="AM3" s="6" t="s">
        <v>4</v>
      </c>
      <c r="AN3" s="6" t="s">
        <v>5</v>
      </c>
      <c r="AO3" s="2" t="s">
        <v>6</v>
      </c>
      <c r="AP3" s="6" t="s">
        <v>4</v>
      </c>
      <c r="AQ3" s="6" t="s">
        <v>5</v>
      </c>
      <c r="AR3" s="2" t="s">
        <v>6</v>
      </c>
      <c r="AS3" s="6" t="s">
        <v>4</v>
      </c>
      <c r="AT3" s="6" t="s">
        <v>5</v>
      </c>
      <c r="AU3" s="2" t="s">
        <v>6</v>
      </c>
      <c r="AV3" s="6" t="s">
        <v>4</v>
      </c>
      <c r="AW3" s="6" t="s">
        <v>5</v>
      </c>
      <c r="AX3" s="2" t="s">
        <v>6</v>
      </c>
      <c r="AY3" s="6" t="s">
        <v>4</v>
      </c>
      <c r="AZ3" s="6" t="s">
        <v>5</v>
      </c>
      <c r="BA3" s="2" t="s">
        <v>6</v>
      </c>
      <c r="BB3" s="6" t="s">
        <v>4</v>
      </c>
      <c r="BC3" s="6" t="s">
        <v>5</v>
      </c>
      <c r="BD3" s="2" t="s">
        <v>6</v>
      </c>
      <c r="BE3" s="1" t="s">
        <v>4</v>
      </c>
      <c r="BF3" s="1" t="s">
        <v>5</v>
      </c>
      <c r="BG3" s="1" t="s">
        <v>6</v>
      </c>
    </row>
    <row r="5" spans="1:63">
      <c r="A5" s="1" t="s">
        <v>7</v>
      </c>
      <c r="C5" s="1">
        <f>183+194+150+148</f>
        <v>675</v>
      </c>
      <c r="D5" s="1">
        <f>76+65+31+39</f>
        <v>211</v>
      </c>
      <c r="E5" s="2">
        <f>C5+D5</f>
        <v>886</v>
      </c>
      <c r="O5" s="1">
        <f>166+158</f>
        <v>324</v>
      </c>
      <c r="P5" s="1">
        <f>64+70</f>
        <v>134</v>
      </c>
      <c r="Q5" s="2">
        <f>O5+P5</f>
        <v>458</v>
      </c>
      <c r="R5" s="1">
        <f>14+19</f>
        <v>33</v>
      </c>
      <c r="S5" s="1">
        <f>11+10</f>
        <v>21</v>
      </c>
      <c r="T5" s="2">
        <f>SUM(O5:S5)</f>
        <v>970</v>
      </c>
      <c r="X5" s="1">
        <v>100</v>
      </c>
      <c r="Y5" s="1">
        <v>46</v>
      </c>
      <c r="Z5" s="1">
        <f>X5+Y5</f>
        <v>146</v>
      </c>
      <c r="BE5" s="1">
        <f>129+113</f>
        <v>242</v>
      </c>
      <c r="BF5" s="1">
        <f>116</f>
        <v>116</v>
      </c>
      <c r="BG5" s="1">
        <f>BE5+BF5</f>
        <v>358</v>
      </c>
    </row>
    <row r="7" spans="1:63">
      <c r="A7" s="1" t="s">
        <v>8</v>
      </c>
      <c r="B7" s="1" t="s">
        <v>9</v>
      </c>
      <c r="C7" s="1">
        <f>100+121+102+102</f>
        <v>425</v>
      </c>
      <c r="D7" s="1">
        <f>44+37+16+20</f>
        <v>117</v>
      </c>
      <c r="E7" s="2">
        <f>D7+C7</f>
        <v>542</v>
      </c>
      <c r="O7" s="1">
        <f>107+90</f>
        <v>197</v>
      </c>
      <c r="P7" s="1">
        <f>45+42</f>
        <v>87</v>
      </c>
      <c r="Q7" s="2">
        <f>O7+P7</f>
        <v>284</v>
      </c>
      <c r="R7" s="1">
        <f>6+11</f>
        <v>17</v>
      </c>
      <c r="S7" s="1">
        <f>7+7</f>
        <v>14</v>
      </c>
      <c r="T7" s="2">
        <f>R7+S7</f>
        <v>31</v>
      </c>
      <c r="X7" s="1">
        <v>77</v>
      </c>
      <c r="Y7" s="1">
        <v>28</v>
      </c>
      <c r="Z7" s="1">
        <f>X7+Y7</f>
        <v>105</v>
      </c>
      <c r="BE7" s="1">
        <f>67+75</f>
        <v>142</v>
      </c>
      <c r="BF7" s="1">
        <f>31+45</f>
        <v>76</v>
      </c>
      <c r="BG7" s="1">
        <f>BE7+BF7</f>
        <v>218</v>
      </c>
    </row>
    <row r="8" spans="1:63">
      <c r="B8" s="1" t="s">
        <v>10</v>
      </c>
      <c r="C8" s="1">
        <f>83+73+48+46</f>
        <v>250</v>
      </c>
      <c r="D8" s="1">
        <f>32+28+15+19</f>
        <v>94</v>
      </c>
      <c r="E8" s="2">
        <f>D8+C8</f>
        <v>344</v>
      </c>
      <c r="O8" s="1">
        <f>59+68</f>
        <v>127</v>
      </c>
      <c r="P8" s="1">
        <f>19+28</f>
        <v>47</v>
      </c>
      <c r="Q8" s="2">
        <f>O8+P8</f>
        <v>174</v>
      </c>
      <c r="R8" s="1">
        <f>8+8</f>
        <v>16</v>
      </c>
      <c r="S8" s="1">
        <f>4+3</f>
        <v>7</v>
      </c>
      <c r="T8" s="2">
        <f>R8+S8</f>
        <v>23</v>
      </c>
      <c r="X8" s="1">
        <v>23</v>
      </c>
      <c r="Y8" s="1">
        <v>18</v>
      </c>
      <c r="Z8" s="1">
        <f>X8+Y8</f>
        <v>41</v>
      </c>
      <c r="BE8" s="1">
        <f>62+38</f>
        <v>100</v>
      </c>
      <c r="BF8" s="1">
        <f>13+27</f>
        <v>40</v>
      </c>
      <c r="BG8" s="1">
        <f>BE8+BF8</f>
        <v>140</v>
      </c>
    </row>
    <row r="9" spans="1:63">
      <c r="C9" s="2">
        <f>SUM(C7:C8)</f>
        <v>675</v>
      </c>
      <c r="D9" s="2">
        <f>SUM(D7:D8)</f>
        <v>211</v>
      </c>
      <c r="E9" s="2">
        <f>SUM(E7:E8)</f>
        <v>886</v>
      </c>
      <c r="O9" s="1">
        <f t="shared" ref="O9:T9" si="0">SUM(O7:O8)</f>
        <v>324</v>
      </c>
      <c r="P9" s="1">
        <f t="shared" si="0"/>
        <v>134</v>
      </c>
      <c r="Q9" s="2">
        <f t="shared" si="0"/>
        <v>458</v>
      </c>
      <c r="R9" s="1">
        <f t="shared" si="0"/>
        <v>33</v>
      </c>
      <c r="S9" s="1">
        <f t="shared" si="0"/>
        <v>21</v>
      </c>
      <c r="T9" s="2">
        <f t="shared" si="0"/>
        <v>54</v>
      </c>
      <c r="X9" s="1">
        <f>SUM(X7:X8)</f>
        <v>100</v>
      </c>
      <c r="Y9" s="1">
        <f>SUM(Y7:Y8)</f>
        <v>46</v>
      </c>
      <c r="Z9" s="1">
        <f>SUM(Z7:Z8)</f>
        <v>146</v>
      </c>
      <c r="BE9" s="1">
        <f t="shared" ref="BE9:BG9" si="1">SUM(BE7:BE8)</f>
        <v>242</v>
      </c>
      <c r="BF9" s="1">
        <f t="shared" si="1"/>
        <v>116</v>
      </c>
      <c r="BG9" s="1">
        <f t="shared" si="1"/>
        <v>358</v>
      </c>
    </row>
    <row r="10" spans="1:63" s="4" customForma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2"/>
      <c r="T10" s="2"/>
      <c r="U10" s="2"/>
      <c r="V10" s="2"/>
      <c r="W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63">
      <c r="A11" s="1" t="s">
        <v>11</v>
      </c>
      <c r="C11" s="1" t="s">
        <v>16</v>
      </c>
      <c r="D11" s="1" t="s">
        <v>17</v>
      </c>
      <c r="E11" s="2" t="s">
        <v>24</v>
      </c>
      <c r="O11" s="1" t="s">
        <v>12</v>
      </c>
      <c r="P11" s="1" t="s">
        <v>13</v>
      </c>
      <c r="Q11" s="2" t="s">
        <v>24</v>
      </c>
      <c r="R11" s="1" t="s">
        <v>14</v>
      </c>
      <c r="S11" s="1" t="s">
        <v>15</v>
      </c>
      <c r="T11" s="2" t="s">
        <v>24</v>
      </c>
      <c r="X11" s="1" t="s">
        <v>18</v>
      </c>
      <c r="Y11" s="1" t="s">
        <v>19</v>
      </c>
      <c r="Z11" s="2" t="s">
        <v>24</v>
      </c>
      <c r="BE11" s="1" t="s">
        <v>20</v>
      </c>
      <c r="BF11" s="1" t="s">
        <v>21</v>
      </c>
      <c r="BG11" s="2" t="s">
        <v>24</v>
      </c>
    </row>
    <row r="13" spans="1:63">
      <c r="A13" s="1" t="s">
        <v>22</v>
      </c>
      <c r="B13" s="1" t="s">
        <v>23</v>
      </c>
      <c r="C13" s="2" t="s">
        <v>24</v>
      </c>
      <c r="D13" s="2" t="s">
        <v>24</v>
      </c>
      <c r="E13" s="2" t="s">
        <v>24</v>
      </c>
      <c r="O13" s="2" t="s">
        <v>24</v>
      </c>
      <c r="P13" s="2" t="s">
        <v>24</v>
      </c>
      <c r="Q13" s="2" t="s">
        <v>24</v>
      </c>
      <c r="R13" s="2" t="s">
        <v>24</v>
      </c>
      <c r="S13" s="2" t="s">
        <v>24</v>
      </c>
      <c r="T13" s="2" t="s">
        <v>24</v>
      </c>
      <c r="X13" s="1">
        <v>52</v>
      </c>
      <c r="Y13" s="1">
        <v>23</v>
      </c>
      <c r="Z13" s="1">
        <f>X13+Y13</f>
        <v>75</v>
      </c>
      <c r="BE13" s="2" t="s">
        <v>24</v>
      </c>
      <c r="BF13" s="2" t="s">
        <v>24</v>
      </c>
      <c r="BG13" s="2" t="s">
        <v>24</v>
      </c>
    </row>
    <row r="14" spans="1:63">
      <c r="B14" s="1" t="s">
        <v>25</v>
      </c>
      <c r="C14" s="2" t="s">
        <v>24</v>
      </c>
      <c r="D14" s="2" t="s">
        <v>24</v>
      </c>
      <c r="E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 s="2" t="s">
        <v>24</v>
      </c>
      <c r="X14" s="1">
        <v>48</v>
      </c>
      <c r="Y14" s="1">
        <v>23</v>
      </c>
      <c r="Z14" s="1">
        <f>X14+Y14</f>
        <v>71</v>
      </c>
      <c r="BE14" s="2" t="s">
        <v>24</v>
      </c>
      <c r="BF14" s="2" t="s">
        <v>24</v>
      </c>
      <c r="BG14" s="2" t="s">
        <v>24</v>
      </c>
    </row>
    <row r="15" spans="1:63">
      <c r="B15" s="1" t="s">
        <v>26</v>
      </c>
      <c r="C15" s="2" t="s">
        <v>24</v>
      </c>
      <c r="D15" s="2" t="s">
        <v>24</v>
      </c>
      <c r="E15" s="2" t="s">
        <v>24</v>
      </c>
      <c r="O15" s="2" t="s">
        <v>24</v>
      </c>
      <c r="P15" s="2" t="s">
        <v>24</v>
      </c>
      <c r="Q15" s="2" t="s">
        <v>24</v>
      </c>
      <c r="R15" s="2" t="s">
        <v>24</v>
      </c>
      <c r="S15" s="2" t="s">
        <v>24</v>
      </c>
      <c r="T15" s="2" t="s">
        <v>24</v>
      </c>
      <c r="X15" s="2" t="s">
        <v>24</v>
      </c>
      <c r="Y15" s="2" t="s">
        <v>24</v>
      </c>
      <c r="Z15" s="2" t="s">
        <v>24</v>
      </c>
      <c r="BE15" s="2" t="s">
        <v>24</v>
      </c>
      <c r="BF15" s="2" t="s">
        <v>24</v>
      </c>
      <c r="BG15" s="2" t="s">
        <v>24</v>
      </c>
    </row>
    <row r="16" spans="1:63">
      <c r="B16" s="1" t="s">
        <v>27</v>
      </c>
      <c r="C16" s="2" t="s">
        <v>24</v>
      </c>
      <c r="D16" s="2" t="s">
        <v>24</v>
      </c>
      <c r="E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  <c r="S16" s="2" t="s">
        <v>24</v>
      </c>
      <c r="T16" s="2" t="s">
        <v>24</v>
      </c>
      <c r="X16" s="2" t="s">
        <v>24</v>
      </c>
      <c r="Y16" s="2" t="s">
        <v>24</v>
      </c>
      <c r="Z16" s="2" t="s">
        <v>24</v>
      </c>
      <c r="BE16" s="2" t="s">
        <v>24</v>
      </c>
      <c r="BF16" s="2" t="s">
        <v>24</v>
      </c>
      <c r="BG16" s="2" t="s">
        <v>24</v>
      </c>
    </row>
    <row r="17" spans="1:59">
      <c r="B17" s="1" t="s">
        <v>28</v>
      </c>
      <c r="C17" s="2" t="s">
        <v>24</v>
      </c>
      <c r="D17" s="2" t="s">
        <v>24</v>
      </c>
      <c r="E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  <c r="S17" s="2" t="s">
        <v>24</v>
      </c>
      <c r="T17" s="2" t="s">
        <v>24</v>
      </c>
      <c r="X17" s="2" t="s">
        <v>24</v>
      </c>
      <c r="Y17" s="2" t="s">
        <v>24</v>
      </c>
      <c r="Z17" s="2" t="s">
        <v>24</v>
      </c>
      <c r="BE17" s="2" t="s">
        <v>24</v>
      </c>
      <c r="BF17" s="2" t="s">
        <v>24</v>
      </c>
      <c r="BG17" s="2" t="s">
        <v>24</v>
      </c>
    </row>
    <row r="18" spans="1:59">
      <c r="B18" s="1" t="s">
        <v>29</v>
      </c>
      <c r="C18" s="2" t="s">
        <v>24</v>
      </c>
      <c r="D18" s="2" t="s">
        <v>24</v>
      </c>
      <c r="E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24</v>
      </c>
      <c r="T18" s="2" t="s">
        <v>24</v>
      </c>
      <c r="X18" s="2" t="s">
        <v>24</v>
      </c>
      <c r="Y18" s="2" t="s">
        <v>24</v>
      </c>
      <c r="Z18" s="2" t="s">
        <v>24</v>
      </c>
      <c r="BE18" s="2" t="s">
        <v>24</v>
      </c>
      <c r="BF18" s="2" t="s">
        <v>24</v>
      </c>
      <c r="BG18" s="2" t="s">
        <v>24</v>
      </c>
    </row>
    <row r="19" spans="1:59">
      <c r="B19" s="1" t="s">
        <v>30</v>
      </c>
      <c r="C19" s="2" t="s">
        <v>24</v>
      </c>
      <c r="D19" s="2" t="s">
        <v>24</v>
      </c>
      <c r="E19" s="2" t="s">
        <v>24</v>
      </c>
      <c r="O19" s="1">
        <v>166</v>
      </c>
      <c r="P19" s="1">
        <v>64</v>
      </c>
      <c r="Q19" s="2">
        <f>O19+P19</f>
        <v>230</v>
      </c>
      <c r="R19" s="1">
        <v>14</v>
      </c>
      <c r="S19" s="1">
        <v>11</v>
      </c>
      <c r="T19" s="2">
        <f>R19+S19</f>
        <v>25</v>
      </c>
      <c r="X19" s="2" t="s">
        <v>24</v>
      </c>
      <c r="Y19" s="2" t="s">
        <v>24</v>
      </c>
      <c r="Z19" s="2" t="s">
        <v>24</v>
      </c>
      <c r="BE19" s="2" t="s">
        <v>24</v>
      </c>
      <c r="BF19" s="2" t="s">
        <v>24</v>
      </c>
      <c r="BG19" s="2" t="s">
        <v>24</v>
      </c>
    </row>
    <row r="20" spans="1:59">
      <c r="B20" s="1" t="s">
        <v>26</v>
      </c>
      <c r="C20" s="2" t="s">
        <v>24</v>
      </c>
      <c r="D20" s="2" t="s">
        <v>24</v>
      </c>
      <c r="E20" s="2" t="s">
        <v>24</v>
      </c>
      <c r="O20" s="1">
        <v>158</v>
      </c>
      <c r="P20" s="1">
        <v>70</v>
      </c>
      <c r="Q20" s="2">
        <f>O20+P20</f>
        <v>228</v>
      </c>
      <c r="R20" s="2" t="s">
        <v>24</v>
      </c>
      <c r="S20" s="2" t="s">
        <v>24</v>
      </c>
      <c r="T20" s="2" t="s">
        <v>24</v>
      </c>
      <c r="X20" s="2" t="s">
        <v>24</v>
      </c>
      <c r="Y20" s="2" t="s">
        <v>24</v>
      </c>
      <c r="Z20" s="2" t="s">
        <v>24</v>
      </c>
      <c r="BE20" s="2" t="s">
        <v>24</v>
      </c>
      <c r="BF20" s="2" t="s">
        <v>24</v>
      </c>
      <c r="BG20" s="2" t="s">
        <v>24</v>
      </c>
    </row>
    <row r="21" spans="1:59">
      <c r="B21" s="1" t="s">
        <v>31</v>
      </c>
      <c r="C21" s="2" t="s">
        <v>24</v>
      </c>
      <c r="D21" s="2" t="s">
        <v>24</v>
      </c>
      <c r="E21" s="2" t="s">
        <v>24</v>
      </c>
      <c r="O21" s="2" t="s">
        <v>24</v>
      </c>
      <c r="P21" s="2" t="s">
        <v>24</v>
      </c>
      <c r="Q21" s="2" t="s">
        <v>24</v>
      </c>
      <c r="R21" s="1">
        <v>19</v>
      </c>
      <c r="S21" s="1">
        <v>10</v>
      </c>
      <c r="T21" s="2">
        <f>R21+S21</f>
        <v>29</v>
      </c>
      <c r="X21" s="2" t="s">
        <v>24</v>
      </c>
      <c r="Y21" s="2" t="s">
        <v>24</v>
      </c>
      <c r="Z21" s="2" t="s">
        <v>24</v>
      </c>
      <c r="BE21" s="2" t="s">
        <v>24</v>
      </c>
      <c r="BF21" s="2" t="s">
        <v>24</v>
      </c>
      <c r="BG21" s="2" t="s">
        <v>24</v>
      </c>
    </row>
    <row r="22" spans="1:59">
      <c r="B22" s="1" t="s">
        <v>32</v>
      </c>
      <c r="C22" s="1">
        <f>183+150</f>
        <v>333</v>
      </c>
      <c r="D22" s="1">
        <f>31+76</f>
        <v>107</v>
      </c>
      <c r="E22" s="2">
        <f>C22+D22</f>
        <v>440</v>
      </c>
      <c r="O22" s="2" t="s">
        <v>24</v>
      </c>
      <c r="P22" s="2" t="s">
        <v>24</v>
      </c>
      <c r="Q22" s="2" t="s">
        <v>24</v>
      </c>
      <c r="R22" s="2" t="s">
        <v>24</v>
      </c>
      <c r="S22" s="2" t="s">
        <v>24</v>
      </c>
      <c r="T22" s="2" t="s">
        <v>24</v>
      </c>
      <c r="X22" s="2" t="s">
        <v>24</v>
      </c>
      <c r="Y22" s="2" t="s">
        <v>24</v>
      </c>
      <c r="Z22" s="2" t="s">
        <v>24</v>
      </c>
      <c r="BE22" s="2" t="s">
        <v>24</v>
      </c>
      <c r="BF22" s="2" t="s">
        <v>24</v>
      </c>
      <c r="BG22" s="2" t="s">
        <v>24</v>
      </c>
    </row>
    <row r="23" spans="1:59">
      <c r="B23" s="1" t="s">
        <v>33</v>
      </c>
      <c r="C23" s="1">
        <f>194+148</f>
        <v>342</v>
      </c>
      <c r="D23" s="1">
        <f>39+65</f>
        <v>104</v>
      </c>
      <c r="E23" s="2">
        <f>C23+D23</f>
        <v>446</v>
      </c>
      <c r="O23" s="2" t="s">
        <v>24</v>
      </c>
      <c r="P23" s="2" t="s">
        <v>24</v>
      </c>
      <c r="Q23" s="2" t="s">
        <v>24</v>
      </c>
      <c r="R23" s="2" t="s">
        <v>24</v>
      </c>
      <c r="S23" s="2" t="s">
        <v>24</v>
      </c>
      <c r="T23" s="2" t="s">
        <v>24</v>
      </c>
      <c r="X23" s="2" t="s">
        <v>24</v>
      </c>
      <c r="Y23" s="2" t="s">
        <v>24</v>
      </c>
      <c r="Z23" s="2" t="s">
        <v>24</v>
      </c>
      <c r="BE23" s="2" t="s">
        <v>24</v>
      </c>
      <c r="BF23" s="2" t="s">
        <v>24</v>
      </c>
      <c r="BG23" s="2" t="s">
        <v>24</v>
      </c>
    </row>
    <row r="24" spans="1:59">
      <c r="B24" s="1" t="s">
        <v>34</v>
      </c>
      <c r="C24" s="2" t="s">
        <v>24</v>
      </c>
      <c r="D24" s="2" t="s">
        <v>24</v>
      </c>
      <c r="E24" s="2" t="s">
        <v>24</v>
      </c>
      <c r="O24" s="2" t="s">
        <v>24</v>
      </c>
      <c r="P24" s="2" t="s">
        <v>24</v>
      </c>
      <c r="Q24" s="2" t="s">
        <v>24</v>
      </c>
      <c r="R24" s="2" t="s">
        <v>24</v>
      </c>
      <c r="S24" s="2" t="s">
        <v>24</v>
      </c>
      <c r="T24" s="2" t="s">
        <v>24</v>
      </c>
      <c r="X24" s="2" t="s">
        <v>24</v>
      </c>
      <c r="Y24" s="2" t="s">
        <v>24</v>
      </c>
      <c r="Z24" s="2" t="s">
        <v>24</v>
      </c>
      <c r="BE24" s="2" t="s">
        <v>24</v>
      </c>
      <c r="BF24" s="2" t="s">
        <v>24</v>
      </c>
      <c r="BG24" s="2" t="s">
        <v>24</v>
      </c>
    </row>
    <row r="25" spans="1:59">
      <c r="B25" s="1" t="s">
        <v>35</v>
      </c>
      <c r="C25" s="2" t="s">
        <v>24</v>
      </c>
      <c r="D25" s="2" t="s">
        <v>24</v>
      </c>
      <c r="E25" s="2" t="s">
        <v>24</v>
      </c>
      <c r="O25" s="2" t="s">
        <v>24</v>
      </c>
      <c r="P25" s="2" t="s">
        <v>24</v>
      </c>
      <c r="Q25" s="2" t="s">
        <v>24</v>
      </c>
      <c r="R25" s="2" t="s">
        <v>24</v>
      </c>
      <c r="S25" s="2" t="s">
        <v>24</v>
      </c>
      <c r="T25" s="2" t="s">
        <v>24</v>
      </c>
      <c r="X25" s="2" t="s">
        <v>24</v>
      </c>
      <c r="Y25" s="2" t="s">
        <v>24</v>
      </c>
      <c r="Z25" s="2" t="s">
        <v>24</v>
      </c>
      <c r="BE25" s="2" t="s">
        <v>24</v>
      </c>
      <c r="BF25" s="2" t="s">
        <v>24</v>
      </c>
      <c r="BG25" s="2" t="s">
        <v>24</v>
      </c>
    </row>
    <row r="26" spans="1:59">
      <c r="B26" s="1" t="s">
        <v>36</v>
      </c>
      <c r="C26" s="2" t="s">
        <v>24</v>
      </c>
      <c r="D26" s="2" t="s">
        <v>24</v>
      </c>
      <c r="E26" s="2" t="s">
        <v>24</v>
      </c>
      <c r="O26" s="2" t="s">
        <v>24</v>
      </c>
      <c r="P26" s="2" t="s">
        <v>24</v>
      </c>
      <c r="Q26" s="2" t="s">
        <v>24</v>
      </c>
      <c r="R26" s="2" t="s">
        <v>24</v>
      </c>
      <c r="S26" s="2" t="s">
        <v>24</v>
      </c>
      <c r="T26" s="2" t="s">
        <v>24</v>
      </c>
      <c r="X26" s="2" t="s">
        <v>24</v>
      </c>
      <c r="Y26" s="2" t="s">
        <v>24</v>
      </c>
      <c r="Z26" s="2" t="s">
        <v>24</v>
      </c>
      <c r="BE26" s="1">
        <v>129</v>
      </c>
      <c r="BF26" s="1">
        <v>44</v>
      </c>
      <c r="BG26" s="1">
        <f>BF26+BE26</f>
        <v>173</v>
      </c>
    </row>
    <row r="27" spans="1:59">
      <c r="B27" s="1" t="s">
        <v>37</v>
      </c>
      <c r="C27" s="2" t="s">
        <v>24</v>
      </c>
      <c r="D27" s="2" t="s">
        <v>24</v>
      </c>
      <c r="E27" s="2" t="s">
        <v>24</v>
      </c>
      <c r="O27" s="2" t="s">
        <v>24</v>
      </c>
      <c r="P27" s="2" t="s">
        <v>24</v>
      </c>
      <c r="Q27" s="2" t="s">
        <v>24</v>
      </c>
      <c r="R27" s="2" t="s">
        <v>24</v>
      </c>
      <c r="S27" s="2" t="s">
        <v>24</v>
      </c>
      <c r="T27" s="2" t="s">
        <v>24</v>
      </c>
      <c r="X27" s="2" t="s">
        <v>24</v>
      </c>
      <c r="Y27" s="2" t="s">
        <v>24</v>
      </c>
      <c r="Z27" s="2" t="s">
        <v>24</v>
      </c>
      <c r="BE27" s="1">
        <v>72</v>
      </c>
      <c r="BF27" s="1">
        <v>113</v>
      </c>
      <c r="BG27" s="1">
        <f>BF27+BE27</f>
        <v>185</v>
      </c>
    </row>
    <row r="28" spans="1:59">
      <c r="B28" s="1" t="s">
        <v>6</v>
      </c>
      <c r="C28" s="1">
        <f>SUM(C13:C25)</f>
        <v>675</v>
      </c>
      <c r="D28" s="4">
        <f>SUM(D13:D25)</f>
        <v>211</v>
      </c>
      <c r="E28" s="4">
        <f>SUM(E13:E25)</f>
        <v>886</v>
      </c>
      <c r="F28" s="6"/>
      <c r="G28" s="6"/>
      <c r="H28" s="6"/>
      <c r="I28" s="6"/>
      <c r="J28" s="6"/>
      <c r="K28" s="6"/>
      <c r="L28" s="6"/>
      <c r="M28" s="6"/>
      <c r="N28" s="6"/>
      <c r="O28" s="4">
        <f t="shared" ref="O28:T28" si="2">SUM(O13:O25)</f>
        <v>324</v>
      </c>
      <c r="P28" s="4">
        <f t="shared" si="2"/>
        <v>134</v>
      </c>
      <c r="Q28" s="4">
        <f t="shared" si="2"/>
        <v>458</v>
      </c>
      <c r="R28" s="4">
        <f t="shared" si="2"/>
        <v>33</v>
      </c>
      <c r="S28" s="4">
        <f t="shared" si="2"/>
        <v>21</v>
      </c>
      <c r="T28" s="4">
        <f t="shared" si="2"/>
        <v>54</v>
      </c>
      <c r="U28" s="6"/>
      <c r="V28" s="6"/>
      <c r="W28" s="6"/>
      <c r="X28" s="1">
        <f>SUM(X13:X27)</f>
        <v>100</v>
      </c>
      <c r="Y28" s="1">
        <f>SUM(Y13:Y27)</f>
        <v>46</v>
      </c>
      <c r="Z28" s="1">
        <f>SUM(X28:Y28)</f>
        <v>146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1">
        <f>BE26+BE27</f>
        <v>201</v>
      </c>
      <c r="BF28" s="1">
        <f>BF26+BF27</f>
        <v>157</v>
      </c>
      <c r="BG28" s="1">
        <f>BF28+BE28</f>
        <v>358</v>
      </c>
    </row>
    <row r="29" spans="1:59" s="4" customFormat="1">
      <c r="F29" s="6"/>
      <c r="G29" s="6"/>
      <c r="H29" s="6"/>
      <c r="I29" s="6"/>
      <c r="J29" s="6"/>
      <c r="K29" s="6"/>
      <c r="L29" s="6"/>
      <c r="M29" s="6"/>
      <c r="N29" s="6"/>
      <c r="U29" s="6"/>
      <c r="V29" s="6"/>
      <c r="W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</row>
    <row r="30" spans="1:59">
      <c r="A30" s="1" t="s">
        <v>73</v>
      </c>
      <c r="B30" s="1" t="s">
        <v>74</v>
      </c>
      <c r="C30" s="2" t="s">
        <v>24</v>
      </c>
      <c r="D30" s="2" t="s">
        <v>24</v>
      </c>
      <c r="E30" s="2" t="s">
        <v>24</v>
      </c>
      <c r="O30" s="2" t="s">
        <v>24</v>
      </c>
      <c r="P30" s="2" t="s">
        <v>24</v>
      </c>
      <c r="Q30" s="2" t="s">
        <v>24</v>
      </c>
      <c r="R30" s="2" t="s">
        <v>24</v>
      </c>
      <c r="S30" s="2" t="s">
        <v>24</v>
      </c>
      <c r="T30" s="2" t="s">
        <v>24</v>
      </c>
      <c r="X30" s="2" t="s">
        <v>24</v>
      </c>
      <c r="Y30" s="2" t="s">
        <v>24</v>
      </c>
      <c r="Z30" s="2" t="s">
        <v>24</v>
      </c>
      <c r="BE30" s="2" t="s">
        <v>24</v>
      </c>
      <c r="BF30" s="2" t="s">
        <v>24</v>
      </c>
      <c r="BG30" s="2" t="s">
        <v>24</v>
      </c>
    </row>
    <row r="31" spans="1:59">
      <c r="B31" s="1" t="s">
        <v>75</v>
      </c>
      <c r="C31" s="2" t="s">
        <v>24</v>
      </c>
      <c r="D31" s="2" t="s">
        <v>24</v>
      </c>
      <c r="E31" s="2" t="s">
        <v>24</v>
      </c>
      <c r="O31" s="2" t="s">
        <v>24</v>
      </c>
      <c r="P31" s="2" t="s">
        <v>24</v>
      </c>
      <c r="Q31" s="2" t="s">
        <v>24</v>
      </c>
      <c r="R31" s="2" t="s">
        <v>24</v>
      </c>
      <c r="S31" s="2" t="s">
        <v>24</v>
      </c>
      <c r="T31" s="2" t="s">
        <v>24</v>
      </c>
      <c r="X31" s="2" t="s">
        <v>24</v>
      </c>
      <c r="Y31" s="2" t="s">
        <v>24</v>
      </c>
      <c r="Z31" s="2" t="s">
        <v>24</v>
      </c>
      <c r="BE31" s="2" t="s">
        <v>24</v>
      </c>
      <c r="BF31" s="2" t="s">
        <v>24</v>
      </c>
      <c r="BG31" s="2" t="s">
        <v>24</v>
      </c>
    </row>
    <row r="32" spans="1:59" s="4" customFormat="1">
      <c r="B32" s="4" t="s">
        <v>6</v>
      </c>
      <c r="C32" s="2" t="s">
        <v>24</v>
      </c>
      <c r="D32" s="2" t="s">
        <v>24</v>
      </c>
      <c r="E32" s="2" t="s">
        <v>24</v>
      </c>
      <c r="F32" s="2"/>
      <c r="G32" s="2"/>
      <c r="H32" s="2"/>
      <c r="I32" s="2"/>
      <c r="J32" s="2"/>
      <c r="K32" s="2"/>
      <c r="L32" s="2"/>
      <c r="M32" s="2"/>
      <c r="N32" s="2"/>
      <c r="O32" s="2" t="s">
        <v>24</v>
      </c>
      <c r="P32" s="2" t="s">
        <v>24</v>
      </c>
      <c r="Q32" s="2" t="s">
        <v>24</v>
      </c>
      <c r="R32" s="2" t="s">
        <v>24</v>
      </c>
      <c r="S32" s="2" t="s">
        <v>24</v>
      </c>
      <c r="T32" s="2" t="s">
        <v>24</v>
      </c>
      <c r="U32" s="2"/>
      <c r="V32" s="2"/>
      <c r="W32" s="2"/>
      <c r="X32" s="2" t="s">
        <v>24</v>
      </c>
      <c r="Y32" s="2" t="s">
        <v>24</v>
      </c>
      <c r="Z32" s="2" t="s">
        <v>24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 t="s">
        <v>24</v>
      </c>
      <c r="BF32" s="2" t="s">
        <v>24</v>
      </c>
      <c r="BG32" s="2" t="s">
        <v>24</v>
      </c>
    </row>
    <row r="34" spans="1:59">
      <c r="A34" s="1" t="s">
        <v>72</v>
      </c>
      <c r="B34" s="1" t="s">
        <v>43</v>
      </c>
      <c r="C34" s="2" t="s">
        <v>24</v>
      </c>
      <c r="D34" s="2" t="s">
        <v>24</v>
      </c>
      <c r="E34" s="2" t="s">
        <v>24</v>
      </c>
      <c r="O34" s="2" t="s">
        <v>24</v>
      </c>
      <c r="P34" s="2" t="s">
        <v>24</v>
      </c>
      <c r="Q34" s="2" t="s">
        <v>24</v>
      </c>
      <c r="R34" s="2" t="s">
        <v>24</v>
      </c>
      <c r="S34" s="2" t="s">
        <v>24</v>
      </c>
      <c r="T34" s="2" t="s">
        <v>24</v>
      </c>
      <c r="X34" s="2" t="s">
        <v>24</v>
      </c>
      <c r="Y34" s="2" t="s">
        <v>24</v>
      </c>
      <c r="Z34" s="2" t="s">
        <v>24</v>
      </c>
      <c r="BE34" s="2" t="s">
        <v>24</v>
      </c>
      <c r="BF34" s="2" t="s">
        <v>24</v>
      </c>
      <c r="BG34" s="2" t="s">
        <v>24</v>
      </c>
    </row>
    <row r="35" spans="1:59">
      <c r="B35" s="1" t="s">
        <v>44</v>
      </c>
      <c r="C35" s="2" t="s">
        <v>24</v>
      </c>
      <c r="D35" s="2" t="s">
        <v>24</v>
      </c>
      <c r="E35" s="2" t="s">
        <v>24</v>
      </c>
      <c r="O35" s="2" t="s">
        <v>24</v>
      </c>
      <c r="P35" s="2" t="s">
        <v>24</v>
      </c>
      <c r="Q35" s="2" t="s">
        <v>24</v>
      </c>
      <c r="R35" s="2" t="s">
        <v>24</v>
      </c>
      <c r="S35" s="2" t="s">
        <v>24</v>
      </c>
      <c r="T35" s="2" t="s">
        <v>24</v>
      </c>
      <c r="X35" s="2" t="s">
        <v>24</v>
      </c>
      <c r="Y35" s="2" t="s">
        <v>24</v>
      </c>
      <c r="Z35" s="2" t="s">
        <v>24</v>
      </c>
      <c r="BE35" s="2" t="s">
        <v>24</v>
      </c>
      <c r="BF35" s="2" t="s">
        <v>24</v>
      </c>
      <c r="BG35" s="2" t="s">
        <v>24</v>
      </c>
    </row>
    <row r="36" spans="1:59">
      <c r="B36" s="4" t="s">
        <v>6</v>
      </c>
      <c r="C36" s="2" t="s">
        <v>24</v>
      </c>
      <c r="D36" s="2" t="s">
        <v>24</v>
      </c>
      <c r="E36" s="2" t="s">
        <v>24</v>
      </c>
      <c r="O36" s="2" t="s">
        <v>24</v>
      </c>
      <c r="P36" s="2" t="s">
        <v>24</v>
      </c>
      <c r="Q36" s="2" t="s">
        <v>24</v>
      </c>
      <c r="R36" s="2" t="s">
        <v>24</v>
      </c>
      <c r="S36" s="2" t="s">
        <v>24</v>
      </c>
      <c r="T36" s="2" t="s">
        <v>24</v>
      </c>
      <c r="X36" s="2" t="s">
        <v>24</v>
      </c>
      <c r="Y36" s="2" t="s">
        <v>24</v>
      </c>
      <c r="Z36" s="2" t="s">
        <v>24</v>
      </c>
      <c r="BE36" s="2" t="s">
        <v>24</v>
      </c>
      <c r="BF36" s="2" t="s">
        <v>24</v>
      </c>
      <c r="BG36" s="2" t="s">
        <v>24</v>
      </c>
    </row>
    <row r="37" spans="1:59" s="4" customFormat="1">
      <c r="E37" s="2"/>
      <c r="F37" s="2"/>
      <c r="G37" s="2"/>
      <c r="H37" s="2"/>
      <c r="I37" s="2"/>
      <c r="J37" s="2"/>
      <c r="K37" s="2"/>
      <c r="L37" s="2"/>
      <c r="M37" s="2"/>
      <c r="N37" s="2"/>
      <c r="Q37" s="2"/>
      <c r="T37" s="2"/>
      <c r="U37" s="2"/>
      <c r="V37" s="2"/>
      <c r="W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9">
      <c r="A38" s="1" t="s">
        <v>45</v>
      </c>
      <c r="B38" s="1" t="s">
        <v>46</v>
      </c>
      <c r="C38" s="2" t="s">
        <v>24</v>
      </c>
      <c r="D38" s="2" t="s">
        <v>24</v>
      </c>
      <c r="E38" s="2" t="s">
        <v>24</v>
      </c>
      <c r="O38" s="2" t="s">
        <v>24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X38" s="2" t="s">
        <v>24</v>
      </c>
      <c r="Y38" s="2" t="s">
        <v>24</v>
      </c>
      <c r="Z38" s="2" t="s">
        <v>24</v>
      </c>
      <c r="BE38" s="1">
        <f>101+90</f>
        <v>191</v>
      </c>
      <c r="BF38" s="1">
        <f>38+58</f>
        <v>96</v>
      </c>
      <c r="BG38" s="1">
        <f>BF38+BE38</f>
        <v>287</v>
      </c>
    </row>
    <row r="39" spans="1:59">
      <c r="B39" s="1" t="s">
        <v>47</v>
      </c>
      <c r="C39" s="2" t="s">
        <v>24</v>
      </c>
      <c r="D39" s="2" t="s">
        <v>24</v>
      </c>
      <c r="E39" s="2" t="s">
        <v>24</v>
      </c>
      <c r="O39" s="2" t="s">
        <v>24</v>
      </c>
      <c r="P39" s="2" t="s">
        <v>24</v>
      </c>
      <c r="Q39" s="2" t="s">
        <v>24</v>
      </c>
      <c r="R39" s="2" t="s">
        <v>24</v>
      </c>
      <c r="S39" s="2" t="s">
        <v>24</v>
      </c>
      <c r="T39" s="2" t="s">
        <v>24</v>
      </c>
      <c r="X39" s="2" t="s">
        <v>24</v>
      </c>
      <c r="Y39" s="2" t="s">
        <v>24</v>
      </c>
      <c r="Z39" s="2" t="s">
        <v>24</v>
      </c>
      <c r="BE39" s="1">
        <f>28+23</f>
        <v>51</v>
      </c>
      <c r="BF39" s="1">
        <f>6+14</f>
        <v>20</v>
      </c>
      <c r="BG39" s="1">
        <f>BF39+BE39</f>
        <v>71</v>
      </c>
    </row>
    <row r="40" spans="1:59">
      <c r="B40" s="4" t="s">
        <v>6</v>
      </c>
      <c r="C40" s="2" t="s">
        <v>24</v>
      </c>
      <c r="D40" s="2" t="s">
        <v>24</v>
      </c>
      <c r="E40" s="2" t="s">
        <v>24</v>
      </c>
      <c r="O40" s="2" t="s">
        <v>24</v>
      </c>
      <c r="P40" s="2" t="s">
        <v>24</v>
      </c>
      <c r="Q40" s="2" t="s">
        <v>24</v>
      </c>
      <c r="R40" s="2" t="s">
        <v>24</v>
      </c>
      <c r="S40" s="2" t="s">
        <v>24</v>
      </c>
      <c r="T40" s="2" t="s">
        <v>24</v>
      </c>
      <c r="X40" s="2" t="s">
        <v>24</v>
      </c>
      <c r="Y40" s="2" t="s">
        <v>24</v>
      </c>
      <c r="Z40" s="2" t="s">
        <v>24</v>
      </c>
      <c r="BE40" s="1">
        <f>BE39+BE38</f>
        <v>242</v>
      </c>
      <c r="BF40" s="1">
        <f>BF39+BF38</f>
        <v>116</v>
      </c>
      <c r="BG40" s="1">
        <f>BF40+BE40</f>
        <v>358</v>
      </c>
    </row>
    <row r="42" spans="1:59" s="4" customFormat="1">
      <c r="A42" s="4" t="s">
        <v>80</v>
      </c>
      <c r="B42" s="4" t="s">
        <v>43</v>
      </c>
      <c r="C42" s="2" t="s">
        <v>24</v>
      </c>
      <c r="D42" s="2" t="s">
        <v>24</v>
      </c>
      <c r="E42" s="2" t="s">
        <v>24</v>
      </c>
      <c r="F42" s="2"/>
      <c r="G42" s="2"/>
      <c r="H42" s="2"/>
      <c r="I42" s="2"/>
      <c r="J42" s="2"/>
      <c r="K42" s="2"/>
      <c r="L42" s="2"/>
      <c r="M42" s="2"/>
      <c r="N42" s="2"/>
      <c r="O42" s="2" t="s">
        <v>24</v>
      </c>
      <c r="P42" s="2" t="s">
        <v>24</v>
      </c>
      <c r="Q42" s="2" t="s">
        <v>24</v>
      </c>
      <c r="R42" s="2" t="s">
        <v>24</v>
      </c>
      <c r="S42" s="2" t="s">
        <v>24</v>
      </c>
      <c r="T42" s="2" t="s">
        <v>24</v>
      </c>
      <c r="U42" s="2"/>
      <c r="V42" s="2"/>
      <c r="W42" s="2"/>
      <c r="X42" s="2" t="s">
        <v>24</v>
      </c>
      <c r="Y42" s="2" t="s">
        <v>24</v>
      </c>
      <c r="Z42" s="2" t="s">
        <v>24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 t="s">
        <v>24</v>
      </c>
      <c r="BF42" s="2" t="s">
        <v>24</v>
      </c>
      <c r="BG42" s="2" t="s">
        <v>24</v>
      </c>
    </row>
    <row r="43" spans="1:59" s="4" customFormat="1">
      <c r="B43" s="4" t="s">
        <v>44</v>
      </c>
      <c r="C43" s="2" t="s">
        <v>24</v>
      </c>
      <c r="D43" s="2" t="s">
        <v>24</v>
      </c>
      <c r="E43" s="2" t="s">
        <v>24</v>
      </c>
      <c r="F43" s="2"/>
      <c r="G43" s="2"/>
      <c r="H43" s="2"/>
      <c r="I43" s="2"/>
      <c r="J43" s="2"/>
      <c r="K43" s="2"/>
      <c r="L43" s="2"/>
      <c r="M43" s="2"/>
      <c r="N43" s="2"/>
      <c r="O43" s="2" t="s">
        <v>24</v>
      </c>
      <c r="P43" s="2" t="s">
        <v>24</v>
      </c>
      <c r="Q43" s="2" t="s">
        <v>24</v>
      </c>
      <c r="R43" s="2" t="s">
        <v>24</v>
      </c>
      <c r="S43" s="2" t="s">
        <v>24</v>
      </c>
      <c r="T43" s="2" t="s">
        <v>24</v>
      </c>
      <c r="U43" s="2"/>
      <c r="V43" s="2"/>
      <c r="W43" s="2"/>
      <c r="X43" s="2" t="s">
        <v>24</v>
      </c>
      <c r="Y43" s="2" t="s">
        <v>24</v>
      </c>
      <c r="Z43" s="2" t="s">
        <v>24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 t="s">
        <v>24</v>
      </c>
      <c r="BF43" s="2" t="s">
        <v>24</v>
      </c>
      <c r="BG43" s="2" t="s">
        <v>24</v>
      </c>
    </row>
    <row r="44" spans="1:59" s="4" customFormat="1">
      <c r="B44" s="4" t="s">
        <v>6</v>
      </c>
      <c r="C44" s="2" t="s">
        <v>24</v>
      </c>
      <c r="D44" s="2" t="s">
        <v>24</v>
      </c>
      <c r="E44" s="2" t="s">
        <v>24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24</v>
      </c>
      <c r="P44" s="2" t="s">
        <v>24</v>
      </c>
      <c r="Q44" s="2" t="s">
        <v>24</v>
      </c>
      <c r="R44" s="2" t="s">
        <v>24</v>
      </c>
      <c r="S44" s="2" t="s">
        <v>24</v>
      </c>
      <c r="T44" s="2" t="s">
        <v>24</v>
      </c>
      <c r="U44" s="2"/>
      <c r="V44" s="2"/>
      <c r="W44" s="2"/>
      <c r="X44" s="2" t="s">
        <v>24</v>
      </c>
      <c r="Y44" s="2" t="s">
        <v>24</v>
      </c>
      <c r="Z44" s="2" t="s">
        <v>24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 t="s">
        <v>24</v>
      </c>
      <c r="BF44" s="2" t="s">
        <v>24</v>
      </c>
      <c r="BG44" s="2" t="s">
        <v>24</v>
      </c>
    </row>
    <row r="45" spans="1:59" s="4" customFormat="1"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T45" s="2"/>
      <c r="U45" s="2"/>
      <c r="V45" s="2"/>
      <c r="W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9" s="4" customFormat="1" ht="33.75" customHeight="1">
      <c r="A46" s="8" t="s">
        <v>82</v>
      </c>
      <c r="B46" s="4" t="s">
        <v>43</v>
      </c>
      <c r="C46" s="2" t="s">
        <v>24</v>
      </c>
      <c r="D46" s="2" t="s">
        <v>24</v>
      </c>
      <c r="E46" s="2" t="s">
        <v>24</v>
      </c>
      <c r="F46" s="2"/>
      <c r="G46" s="2"/>
      <c r="H46" s="2"/>
      <c r="I46" s="2"/>
      <c r="J46" s="2"/>
      <c r="K46" s="2"/>
      <c r="L46" s="2"/>
      <c r="M46" s="2"/>
      <c r="N46" s="2"/>
      <c r="O46" s="2" t="s">
        <v>24</v>
      </c>
      <c r="P46" s="2" t="s">
        <v>24</v>
      </c>
      <c r="Q46" s="2" t="s">
        <v>24</v>
      </c>
      <c r="R46" s="2" t="s">
        <v>24</v>
      </c>
      <c r="S46" s="2" t="s">
        <v>24</v>
      </c>
      <c r="T46" s="2" t="s">
        <v>24</v>
      </c>
      <c r="U46" s="2"/>
      <c r="V46" s="2"/>
      <c r="W46" s="2"/>
      <c r="X46" s="2" t="s">
        <v>24</v>
      </c>
      <c r="Y46" s="2" t="s">
        <v>24</v>
      </c>
      <c r="Z46" s="2" t="s">
        <v>24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 t="s">
        <v>24</v>
      </c>
      <c r="BF46" s="2" t="s">
        <v>24</v>
      </c>
      <c r="BG46" s="2" t="s">
        <v>24</v>
      </c>
    </row>
    <row r="47" spans="1:59" s="4" customFormat="1">
      <c r="A47" s="8"/>
      <c r="B47" s="4" t="s">
        <v>44</v>
      </c>
      <c r="C47" s="2" t="s">
        <v>24</v>
      </c>
      <c r="D47" s="2" t="s">
        <v>24</v>
      </c>
      <c r="E47" s="2" t="s">
        <v>24</v>
      </c>
      <c r="F47" s="2"/>
      <c r="G47" s="2"/>
      <c r="H47" s="2"/>
      <c r="I47" s="2"/>
      <c r="J47" s="2"/>
      <c r="K47" s="2"/>
      <c r="L47" s="2"/>
      <c r="M47" s="2"/>
      <c r="N47" s="2"/>
      <c r="O47" s="2" t="s">
        <v>24</v>
      </c>
      <c r="P47" s="2" t="s">
        <v>24</v>
      </c>
      <c r="Q47" s="2" t="s">
        <v>24</v>
      </c>
      <c r="R47" s="2" t="s">
        <v>24</v>
      </c>
      <c r="S47" s="2" t="s">
        <v>24</v>
      </c>
      <c r="T47" s="2" t="s">
        <v>24</v>
      </c>
      <c r="U47" s="2"/>
      <c r="V47" s="2"/>
      <c r="W47" s="2"/>
      <c r="X47" s="2" t="s">
        <v>24</v>
      </c>
      <c r="Y47" s="2" t="s">
        <v>24</v>
      </c>
      <c r="Z47" s="2" t="s">
        <v>24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 t="s">
        <v>24</v>
      </c>
      <c r="BF47" s="2" t="s">
        <v>24</v>
      </c>
      <c r="BG47" s="2" t="s">
        <v>24</v>
      </c>
    </row>
    <row r="48" spans="1:59" s="4" customFormat="1">
      <c r="A48" s="8"/>
      <c r="B48" s="9" t="s">
        <v>6</v>
      </c>
      <c r="C48" s="2" t="s">
        <v>24</v>
      </c>
      <c r="D48" s="2" t="s">
        <v>24</v>
      </c>
      <c r="E48" s="2" t="s">
        <v>24</v>
      </c>
      <c r="F48" s="2"/>
      <c r="G48" s="2"/>
      <c r="H48" s="2"/>
      <c r="I48" s="2"/>
      <c r="J48" s="2"/>
      <c r="K48" s="2"/>
      <c r="L48" s="2"/>
      <c r="M48" s="2"/>
      <c r="N48" s="2"/>
      <c r="O48" s="2" t="s">
        <v>24</v>
      </c>
      <c r="P48" s="2" t="s">
        <v>24</v>
      </c>
      <c r="Q48" s="2" t="s">
        <v>24</v>
      </c>
      <c r="R48" s="2" t="s">
        <v>24</v>
      </c>
      <c r="S48" s="2" t="s">
        <v>24</v>
      </c>
      <c r="T48" s="2" t="s">
        <v>24</v>
      </c>
      <c r="U48" s="2"/>
      <c r="V48" s="2"/>
      <c r="W48" s="2"/>
      <c r="X48" s="2" t="s">
        <v>24</v>
      </c>
      <c r="Y48" s="2" t="s">
        <v>24</v>
      </c>
      <c r="Z48" s="2" t="s">
        <v>24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 t="s">
        <v>24</v>
      </c>
      <c r="BF48" s="2" t="s">
        <v>24</v>
      </c>
      <c r="BG48" s="2" t="s">
        <v>24</v>
      </c>
    </row>
    <row r="49" spans="1:59" s="4" customFormat="1">
      <c r="A49" s="8"/>
      <c r="E49" s="2"/>
      <c r="F49" s="2"/>
      <c r="G49" s="2"/>
      <c r="H49" s="2"/>
      <c r="I49" s="2"/>
      <c r="J49" s="2"/>
      <c r="K49" s="2"/>
      <c r="L49" s="2"/>
      <c r="M49" s="2"/>
      <c r="N49" s="2"/>
      <c r="Q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9" s="4" customFormat="1" ht="28.8">
      <c r="A50" s="8" t="s">
        <v>81</v>
      </c>
      <c r="B50" s="4" t="s">
        <v>43</v>
      </c>
      <c r="C50" s="2" t="s">
        <v>24</v>
      </c>
      <c r="D50" s="2" t="s">
        <v>24</v>
      </c>
      <c r="E50" s="2" t="s">
        <v>24</v>
      </c>
      <c r="F50" s="2"/>
      <c r="G50" s="2"/>
      <c r="H50" s="2"/>
      <c r="I50" s="2"/>
      <c r="J50" s="2"/>
      <c r="K50" s="2"/>
      <c r="L50" s="2"/>
      <c r="M50" s="2"/>
      <c r="N50" s="2"/>
      <c r="O50" s="2" t="s">
        <v>24</v>
      </c>
      <c r="P50" s="2" t="s">
        <v>24</v>
      </c>
      <c r="Q50" s="2" t="s">
        <v>24</v>
      </c>
      <c r="R50" s="2" t="s">
        <v>24</v>
      </c>
      <c r="S50" s="2" t="s">
        <v>24</v>
      </c>
      <c r="T50" s="2" t="s">
        <v>24</v>
      </c>
      <c r="U50" s="2"/>
      <c r="V50" s="2"/>
      <c r="W50" s="2"/>
      <c r="X50" s="2" t="s">
        <v>24</v>
      </c>
      <c r="Y50" s="2" t="s">
        <v>24</v>
      </c>
      <c r="Z50" s="2" t="s">
        <v>24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 t="s">
        <v>24</v>
      </c>
      <c r="BF50" s="2" t="s">
        <v>24</v>
      </c>
      <c r="BG50" s="2" t="s">
        <v>24</v>
      </c>
    </row>
    <row r="51" spans="1:59" s="4" customFormat="1">
      <c r="A51" s="8"/>
      <c r="B51" s="4" t="s">
        <v>44</v>
      </c>
      <c r="C51" s="2" t="s">
        <v>24</v>
      </c>
      <c r="D51" s="2" t="s">
        <v>24</v>
      </c>
      <c r="E51" s="2" t="s">
        <v>24</v>
      </c>
      <c r="F51" s="2"/>
      <c r="G51" s="2"/>
      <c r="H51" s="2"/>
      <c r="I51" s="2"/>
      <c r="J51" s="2"/>
      <c r="K51" s="2"/>
      <c r="L51" s="2"/>
      <c r="M51" s="2"/>
      <c r="N51" s="2"/>
      <c r="O51" s="2" t="s">
        <v>24</v>
      </c>
      <c r="P51" s="2" t="s">
        <v>24</v>
      </c>
      <c r="Q51" s="2" t="s">
        <v>24</v>
      </c>
      <c r="R51" s="2" t="s">
        <v>24</v>
      </c>
      <c r="S51" s="2" t="s">
        <v>24</v>
      </c>
      <c r="T51" s="2" t="s">
        <v>24</v>
      </c>
      <c r="U51" s="2"/>
      <c r="V51" s="2"/>
      <c r="W51" s="2"/>
      <c r="X51" s="2" t="s">
        <v>24</v>
      </c>
      <c r="Y51" s="2" t="s">
        <v>24</v>
      </c>
      <c r="Z51" s="2" t="s">
        <v>24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 t="s">
        <v>24</v>
      </c>
      <c r="BF51" s="2" t="s">
        <v>24</v>
      </c>
      <c r="BG51" s="2" t="s">
        <v>24</v>
      </c>
    </row>
    <row r="52" spans="1:59" s="4" customFormat="1">
      <c r="A52" s="8"/>
      <c r="B52" s="9" t="s">
        <v>6</v>
      </c>
      <c r="C52" s="2" t="s">
        <v>24</v>
      </c>
      <c r="D52" s="2" t="s">
        <v>24</v>
      </c>
      <c r="E52" s="2" t="s">
        <v>24</v>
      </c>
      <c r="F52" s="2"/>
      <c r="G52" s="2"/>
      <c r="H52" s="2"/>
      <c r="I52" s="2"/>
      <c r="J52" s="2"/>
      <c r="K52" s="2"/>
      <c r="L52" s="2"/>
      <c r="M52" s="2"/>
      <c r="N52" s="2"/>
      <c r="O52" s="2" t="s">
        <v>24</v>
      </c>
      <c r="P52" s="2" t="s">
        <v>24</v>
      </c>
      <c r="Q52" s="2" t="s">
        <v>24</v>
      </c>
      <c r="R52" s="2" t="s">
        <v>24</v>
      </c>
      <c r="S52" s="2" t="s">
        <v>24</v>
      </c>
      <c r="T52" s="2" t="s">
        <v>24</v>
      </c>
      <c r="U52" s="2"/>
      <c r="V52" s="2"/>
      <c r="W52" s="2"/>
      <c r="X52" s="2" t="s">
        <v>24</v>
      </c>
      <c r="Y52" s="2" t="s">
        <v>24</v>
      </c>
      <c r="Z52" s="2" t="s">
        <v>24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 t="s">
        <v>24</v>
      </c>
      <c r="BF52" s="2" t="s">
        <v>24</v>
      </c>
      <c r="BG52" s="2" t="s">
        <v>24</v>
      </c>
    </row>
    <row r="53" spans="1:59">
      <c r="A53" s="8"/>
    </row>
    <row r="54" spans="1:59" s="4" customFormat="1">
      <c r="A54" s="8" t="s">
        <v>83</v>
      </c>
      <c r="B54" s="4" t="s">
        <v>43</v>
      </c>
      <c r="C54" s="2" t="s">
        <v>24</v>
      </c>
      <c r="D54" s="2" t="s">
        <v>24</v>
      </c>
      <c r="E54" s="2" t="s">
        <v>24</v>
      </c>
      <c r="F54" s="2"/>
      <c r="G54" s="2"/>
      <c r="H54" s="2"/>
      <c r="I54" s="2"/>
      <c r="J54" s="2"/>
      <c r="K54" s="2"/>
      <c r="L54" s="2"/>
      <c r="M54" s="2"/>
      <c r="N54" s="2"/>
      <c r="O54" s="2" t="s">
        <v>24</v>
      </c>
      <c r="P54" s="2" t="s">
        <v>24</v>
      </c>
      <c r="Q54" s="2" t="s">
        <v>24</v>
      </c>
      <c r="R54" s="2" t="s">
        <v>24</v>
      </c>
      <c r="S54" s="2" t="s">
        <v>24</v>
      </c>
      <c r="T54" s="2" t="s">
        <v>24</v>
      </c>
      <c r="U54" s="2"/>
      <c r="V54" s="2"/>
      <c r="W54" s="2"/>
      <c r="X54" s="2" t="s">
        <v>24</v>
      </c>
      <c r="Y54" s="2" t="s">
        <v>24</v>
      </c>
      <c r="Z54" s="2" t="s">
        <v>24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 t="s">
        <v>24</v>
      </c>
      <c r="BF54" s="2" t="s">
        <v>24</v>
      </c>
      <c r="BG54" s="2" t="s">
        <v>24</v>
      </c>
    </row>
    <row r="55" spans="1:59" s="4" customFormat="1">
      <c r="A55" s="8"/>
      <c r="B55" s="4" t="s">
        <v>44</v>
      </c>
      <c r="C55" s="2" t="s">
        <v>24</v>
      </c>
      <c r="D55" s="2" t="s">
        <v>24</v>
      </c>
      <c r="E55" s="2" t="s">
        <v>24</v>
      </c>
      <c r="F55" s="2"/>
      <c r="G55" s="2"/>
      <c r="H55" s="2"/>
      <c r="I55" s="2"/>
      <c r="J55" s="2"/>
      <c r="K55" s="2"/>
      <c r="L55" s="2"/>
      <c r="M55" s="2"/>
      <c r="N55" s="2"/>
      <c r="O55" s="2" t="s">
        <v>24</v>
      </c>
      <c r="P55" s="2" t="s">
        <v>24</v>
      </c>
      <c r="Q55" s="2" t="s">
        <v>24</v>
      </c>
      <c r="R55" s="2" t="s">
        <v>24</v>
      </c>
      <c r="S55" s="2" t="s">
        <v>24</v>
      </c>
      <c r="T55" s="2" t="s">
        <v>24</v>
      </c>
      <c r="U55" s="2"/>
      <c r="V55" s="2"/>
      <c r="W55" s="2"/>
      <c r="X55" s="2" t="s">
        <v>24</v>
      </c>
      <c r="Y55" s="2" t="s">
        <v>24</v>
      </c>
      <c r="Z55" s="2" t="s">
        <v>24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 t="s">
        <v>24</v>
      </c>
      <c r="BF55" s="2" t="s">
        <v>24</v>
      </c>
      <c r="BG55" s="2" t="s">
        <v>24</v>
      </c>
    </row>
    <row r="56" spans="1:59" s="4" customFormat="1">
      <c r="A56" s="8"/>
      <c r="B56" s="9" t="s">
        <v>6</v>
      </c>
      <c r="C56" s="2" t="s">
        <v>24</v>
      </c>
      <c r="D56" s="2" t="s">
        <v>24</v>
      </c>
      <c r="E56" s="2" t="s">
        <v>24</v>
      </c>
      <c r="F56" s="2"/>
      <c r="G56" s="2"/>
      <c r="H56" s="2"/>
      <c r="I56" s="2"/>
      <c r="J56" s="2"/>
      <c r="K56" s="2"/>
      <c r="L56" s="2"/>
      <c r="M56" s="2"/>
      <c r="N56" s="2"/>
      <c r="O56" s="2" t="s">
        <v>24</v>
      </c>
      <c r="P56" s="2" t="s">
        <v>24</v>
      </c>
      <c r="Q56" s="2" t="s">
        <v>24</v>
      </c>
      <c r="R56" s="2" t="s">
        <v>24</v>
      </c>
      <c r="S56" s="2" t="s">
        <v>24</v>
      </c>
      <c r="T56" s="2" t="s">
        <v>24</v>
      </c>
      <c r="U56" s="2"/>
      <c r="V56" s="2"/>
      <c r="W56" s="2"/>
      <c r="X56" s="2" t="s">
        <v>24</v>
      </c>
      <c r="Y56" s="2" t="s">
        <v>24</v>
      </c>
      <c r="Z56" s="2" t="s">
        <v>24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 t="s">
        <v>24</v>
      </c>
      <c r="BF56" s="2" t="s">
        <v>24</v>
      </c>
      <c r="BG56" s="2" t="s">
        <v>24</v>
      </c>
    </row>
    <row r="57" spans="1:59" s="4" customFormat="1">
      <c r="A57" s="8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9" s="4" customFormat="1">
      <c r="A58" s="8" t="s">
        <v>84</v>
      </c>
      <c r="B58" s="4" t="s">
        <v>43</v>
      </c>
      <c r="C58" s="2" t="s">
        <v>24</v>
      </c>
      <c r="D58" s="2" t="s">
        <v>24</v>
      </c>
      <c r="E58" s="2" t="s">
        <v>24</v>
      </c>
      <c r="F58" s="2"/>
      <c r="G58" s="2"/>
      <c r="H58" s="2"/>
      <c r="I58" s="2"/>
      <c r="J58" s="2"/>
      <c r="K58" s="2"/>
      <c r="L58" s="2"/>
      <c r="M58" s="2"/>
      <c r="N58" s="2"/>
      <c r="O58" s="2" t="s">
        <v>24</v>
      </c>
      <c r="P58" s="2" t="s">
        <v>24</v>
      </c>
      <c r="Q58" s="2" t="s">
        <v>24</v>
      </c>
      <c r="R58" s="2" t="s">
        <v>24</v>
      </c>
      <c r="S58" s="2" t="s">
        <v>24</v>
      </c>
      <c r="T58" s="2" t="s">
        <v>24</v>
      </c>
      <c r="U58" s="2"/>
      <c r="V58" s="2"/>
      <c r="W58" s="2"/>
      <c r="X58" s="2" t="s">
        <v>24</v>
      </c>
      <c r="Y58" s="2" t="s">
        <v>24</v>
      </c>
      <c r="Z58" s="2" t="s">
        <v>24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 t="s">
        <v>24</v>
      </c>
      <c r="BF58" s="2" t="s">
        <v>24</v>
      </c>
      <c r="BG58" s="2" t="s">
        <v>24</v>
      </c>
    </row>
    <row r="59" spans="1:59" s="4" customFormat="1">
      <c r="A59" s="8"/>
      <c r="B59" s="4" t="s">
        <v>44</v>
      </c>
      <c r="C59" s="2" t="s">
        <v>24</v>
      </c>
      <c r="D59" s="2" t="s">
        <v>24</v>
      </c>
      <c r="E59" s="2" t="s">
        <v>24</v>
      </c>
      <c r="F59" s="2"/>
      <c r="G59" s="2"/>
      <c r="H59" s="2"/>
      <c r="I59" s="2"/>
      <c r="J59" s="2"/>
      <c r="K59" s="2"/>
      <c r="L59" s="2"/>
      <c r="M59" s="2"/>
      <c r="N59" s="2"/>
      <c r="O59" s="2" t="s">
        <v>24</v>
      </c>
      <c r="P59" s="2" t="s">
        <v>24</v>
      </c>
      <c r="Q59" s="2" t="s">
        <v>24</v>
      </c>
      <c r="R59" s="2" t="s">
        <v>24</v>
      </c>
      <c r="S59" s="2" t="s">
        <v>24</v>
      </c>
      <c r="T59" s="2" t="s">
        <v>24</v>
      </c>
      <c r="U59" s="2"/>
      <c r="V59" s="2"/>
      <c r="W59" s="2"/>
      <c r="X59" s="2" t="s">
        <v>24</v>
      </c>
      <c r="Y59" s="2" t="s">
        <v>24</v>
      </c>
      <c r="Z59" s="2" t="s">
        <v>24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 t="s">
        <v>24</v>
      </c>
      <c r="BF59" s="2" t="s">
        <v>24</v>
      </c>
      <c r="BG59" s="2" t="s">
        <v>24</v>
      </c>
    </row>
    <row r="60" spans="1:59" s="4" customFormat="1">
      <c r="A60" s="8"/>
      <c r="B60" s="9" t="s">
        <v>6</v>
      </c>
      <c r="C60" s="2" t="s">
        <v>24</v>
      </c>
      <c r="D60" s="2" t="s">
        <v>24</v>
      </c>
      <c r="E60" s="2" t="s">
        <v>24</v>
      </c>
      <c r="F60" s="2"/>
      <c r="G60" s="2"/>
      <c r="H60" s="2"/>
      <c r="I60" s="2"/>
      <c r="J60" s="2"/>
      <c r="K60" s="2"/>
      <c r="L60" s="2"/>
      <c r="M60" s="2"/>
      <c r="N60" s="2"/>
      <c r="O60" s="2" t="s">
        <v>24</v>
      </c>
      <c r="P60" s="2" t="s">
        <v>24</v>
      </c>
      <c r="Q60" s="2" t="s">
        <v>24</v>
      </c>
      <c r="R60" s="2" t="s">
        <v>24</v>
      </c>
      <c r="S60" s="2" t="s">
        <v>24</v>
      </c>
      <c r="T60" s="2" t="s">
        <v>24</v>
      </c>
      <c r="U60" s="2"/>
      <c r="V60" s="2"/>
      <c r="W60" s="2"/>
      <c r="X60" s="2" t="s">
        <v>24</v>
      </c>
      <c r="Y60" s="2" t="s">
        <v>24</v>
      </c>
      <c r="Z60" s="2" t="s">
        <v>24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 t="s">
        <v>24</v>
      </c>
      <c r="BF60" s="2" t="s">
        <v>24</v>
      </c>
      <c r="BG60" s="2" t="s">
        <v>24</v>
      </c>
    </row>
    <row r="61" spans="1:59" s="4" customFormat="1">
      <c r="A61" s="8"/>
      <c r="B61" s="9"/>
      <c r="E61" s="2"/>
      <c r="F61" s="2"/>
      <c r="G61" s="2"/>
      <c r="H61" s="2"/>
      <c r="I61" s="2"/>
      <c r="J61" s="2"/>
      <c r="K61" s="2"/>
      <c r="L61" s="2"/>
      <c r="M61" s="2"/>
      <c r="N61" s="2"/>
      <c r="Q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9">
      <c r="A62" s="1" t="s">
        <v>56</v>
      </c>
      <c r="B62" s="1" t="s">
        <v>57</v>
      </c>
      <c r="C62" s="2" t="s">
        <v>24</v>
      </c>
      <c r="D62" s="2" t="s">
        <v>24</v>
      </c>
      <c r="E62" s="2" t="s">
        <v>24</v>
      </c>
      <c r="O62" s="2" t="s">
        <v>24</v>
      </c>
      <c r="P62" s="2" t="s">
        <v>24</v>
      </c>
      <c r="Q62" s="2" t="s">
        <v>24</v>
      </c>
      <c r="R62" s="2" t="s">
        <v>24</v>
      </c>
      <c r="S62" s="2" t="s">
        <v>24</v>
      </c>
      <c r="T62" s="2" t="s">
        <v>24</v>
      </c>
      <c r="X62" s="2" t="s">
        <v>24</v>
      </c>
      <c r="Y62" s="2" t="s">
        <v>24</v>
      </c>
      <c r="Z62" s="2" t="s">
        <v>24</v>
      </c>
      <c r="BE62" s="2" t="s">
        <v>24</v>
      </c>
      <c r="BF62" s="2" t="s">
        <v>24</v>
      </c>
      <c r="BG62" s="2" t="s">
        <v>24</v>
      </c>
    </row>
    <row r="63" spans="1:59">
      <c r="B63" s="1" t="s">
        <v>58</v>
      </c>
      <c r="C63" s="2" t="s">
        <v>24</v>
      </c>
      <c r="D63" s="2" t="s">
        <v>24</v>
      </c>
      <c r="E63" s="2" t="s">
        <v>24</v>
      </c>
      <c r="O63" s="2" t="s">
        <v>24</v>
      </c>
      <c r="P63" s="2" t="s">
        <v>24</v>
      </c>
      <c r="Q63" s="2" t="s">
        <v>24</v>
      </c>
      <c r="R63" s="2" t="s">
        <v>24</v>
      </c>
      <c r="S63" s="2" t="s">
        <v>24</v>
      </c>
      <c r="T63" s="2" t="s">
        <v>24</v>
      </c>
      <c r="X63" s="2" t="s">
        <v>24</v>
      </c>
      <c r="Y63" s="2" t="s">
        <v>24</v>
      </c>
      <c r="Z63" s="2" t="s">
        <v>24</v>
      </c>
      <c r="BE63" s="2" t="s">
        <v>24</v>
      </c>
      <c r="BF63" s="2" t="s">
        <v>24</v>
      </c>
      <c r="BG63" s="2" t="s">
        <v>24</v>
      </c>
    </row>
    <row r="64" spans="1:59">
      <c r="B64" s="1" t="s">
        <v>59</v>
      </c>
      <c r="C64" s="2" t="s">
        <v>24</v>
      </c>
      <c r="D64" s="2" t="s">
        <v>24</v>
      </c>
      <c r="E64" s="2" t="s">
        <v>24</v>
      </c>
      <c r="O64" s="2" t="s">
        <v>24</v>
      </c>
      <c r="P64" s="2" t="s">
        <v>24</v>
      </c>
      <c r="Q64" s="2" t="s">
        <v>24</v>
      </c>
      <c r="R64" s="2" t="s">
        <v>24</v>
      </c>
      <c r="S64" s="2" t="s">
        <v>24</v>
      </c>
      <c r="T64" s="2" t="s">
        <v>24</v>
      </c>
      <c r="X64" s="2" t="s">
        <v>24</v>
      </c>
      <c r="Y64" s="2" t="s">
        <v>24</v>
      </c>
      <c r="Z64" s="2" t="s">
        <v>24</v>
      </c>
      <c r="BE64" s="2" t="s">
        <v>24</v>
      </c>
      <c r="BF64" s="2" t="s">
        <v>24</v>
      </c>
      <c r="BG64" s="2" t="s">
        <v>24</v>
      </c>
    </row>
    <row r="65" spans="1:59">
      <c r="B65" s="1" t="s">
        <v>60</v>
      </c>
      <c r="C65" s="2" t="s">
        <v>24</v>
      </c>
      <c r="D65" s="2" t="s">
        <v>24</v>
      </c>
      <c r="E65" s="2" t="s">
        <v>24</v>
      </c>
      <c r="O65" s="2" t="s">
        <v>24</v>
      </c>
      <c r="P65" s="2" t="s">
        <v>24</v>
      </c>
      <c r="Q65" s="2" t="s">
        <v>24</v>
      </c>
      <c r="R65" s="2" t="s">
        <v>24</v>
      </c>
      <c r="S65" s="2" t="s">
        <v>24</v>
      </c>
      <c r="T65" s="2" t="s">
        <v>24</v>
      </c>
      <c r="X65" s="2" t="s">
        <v>24</v>
      </c>
      <c r="Y65" s="2" t="s">
        <v>24</v>
      </c>
      <c r="Z65" s="2" t="s">
        <v>24</v>
      </c>
      <c r="BE65" s="2" t="s">
        <v>24</v>
      </c>
      <c r="BF65" s="2" t="s">
        <v>24</v>
      </c>
      <c r="BG65" s="2" t="s">
        <v>24</v>
      </c>
    </row>
    <row r="66" spans="1:59">
      <c r="B66" s="1" t="s">
        <v>61</v>
      </c>
      <c r="C66" s="1">
        <f>150+148</f>
        <v>298</v>
      </c>
      <c r="D66" s="1">
        <f>31+39</f>
        <v>70</v>
      </c>
      <c r="E66" s="2">
        <f>SUM(C66:D66)</f>
        <v>368</v>
      </c>
      <c r="O66" s="2" t="s">
        <v>24</v>
      </c>
      <c r="P66" s="2" t="s">
        <v>24</v>
      </c>
      <c r="Q66" s="2" t="s">
        <v>24</v>
      </c>
      <c r="R66" s="2" t="s">
        <v>24</v>
      </c>
      <c r="S66" s="2" t="s">
        <v>24</v>
      </c>
      <c r="T66" s="2" t="s">
        <v>24</v>
      </c>
      <c r="X66" s="1">
        <v>68</v>
      </c>
      <c r="Y66" s="1">
        <v>27</v>
      </c>
      <c r="Z66" s="1">
        <f>X66+Y66</f>
        <v>95</v>
      </c>
      <c r="BE66" s="1">
        <f>52+47</f>
        <v>99</v>
      </c>
      <c r="BF66" s="1">
        <f>9+16</f>
        <v>25</v>
      </c>
      <c r="BG66" s="1">
        <f>BF66+BE66</f>
        <v>124</v>
      </c>
    </row>
    <row r="67" spans="1:59">
      <c r="B67" s="1" t="s">
        <v>41</v>
      </c>
      <c r="C67" s="2" t="s">
        <v>24</v>
      </c>
      <c r="D67" s="2" t="s">
        <v>24</v>
      </c>
      <c r="E67" s="2" t="s">
        <v>24</v>
      </c>
      <c r="O67" s="2" t="s">
        <v>24</v>
      </c>
      <c r="P67" s="2" t="s">
        <v>24</v>
      </c>
      <c r="Q67" s="2" t="s">
        <v>24</v>
      </c>
      <c r="R67" s="2" t="s">
        <v>24</v>
      </c>
      <c r="S67" s="2" t="s">
        <v>24</v>
      </c>
      <c r="T67" s="2" t="s">
        <v>24</v>
      </c>
      <c r="X67" s="2" t="s">
        <v>24</v>
      </c>
      <c r="Y67" s="2" t="s">
        <v>24</v>
      </c>
      <c r="Z67" s="2" t="s">
        <v>24</v>
      </c>
      <c r="BE67" s="2" t="s">
        <v>24</v>
      </c>
      <c r="BF67" s="2" t="s">
        <v>24</v>
      </c>
      <c r="BG67" s="2" t="s">
        <v>24</v>
      </c>
    </row>
    <row r="68" spans="1:59">
      <c r="B68" s="1" t="s">
        <v>62</v>
      </c>
      <c r="C68" s="2" t="s">
        <v>24</v>
      </c>
      <c r="D68" s="2" t="s">
        <v>24</v>
      </c>
      <c r="E68" s="2" t="s">
        <v>24</v>
      </c>
      <c r="O68" s="2" t="s">
        <v>24</v>
      </c>
      <c r="P68" s="2" t="s">
        <v>24</v>
      </c>
      <c r="Q68" s="2" t="s">
        <v>24</v>
      </c>
      <c r="R68" s="2" t="s">
        <v>24</v>
      </c>
      <c r="S68" s="2" t="s">
        <v>24</v>
      </c>
      <c r="T68" s="2" t="s">
        <v>24</v>
      </c>
      <c r="X68" s="1">
        <v>32</v>
      </c>
      <c r="Y68" s="1">
        <v>19</v>
      </c>
      <c r="Z68" s="1">
        <f>X68+Y68</f>
        <v>51</v>
      </c>
      <c r="BE68" s="2" t="s">
        <v>24</v>
      </c>
      <c r="BF68" s="2" t="s">
        <v>24</v>
      </c>
      <c r="BG68" s="2" t="s">
        <v>24</v>
      </c>
    </row>
    <row r="69" spans="1:59">
      <c r="B69" s="1" t="s">
        <v>63</v>
      </c>
      <c r="C69" s="1">
        <f>183+194</f>
        <v>377</v>
      </c>
      <c r="D69" s="1">
        <f>76+65</f>
        <v>141</v>
      </c>
      <c r="E69" s="2">
        <f>SUM(C69:D69)</f>
        <v>518</v>
      </c>
      <c r="O69" s="1">
        <f>166+158</f>
        <v>324</v>
      </c>
      <c r="P69" s="1">
        <f>64+70</f>
        <v>134</v>
      </c>
      <c r="Q69" s="2">
        <f>SUM(O69:P69)</f>
        <v>458</v>
      </c>
      <c r="R69" s="1">
        <f>14+19</f>
        <v>33</v>
      </c>
      <c r="S69" s="1">
        <f>11+10</f>
        <v>21</v>
      </c>
      <c r="T69" s="2">
        <f>SUM(R69:S69)</f>
        <v>54</v>
      </c>
      <c r="X69" s="2" t="s">
        <v>24</v>
      </c>
      <c r="Y69" s="2" t="s">
        <v>24</v>
      </c>
      <c r="Z69" s="2" t="s">
        <v>24</v>
      </c>
      <c r="BE69" s="1">
        <f>73+60</f>
        <v>133</v>
      </c>
      <c r="BF69" s="1">
        <f>28+48</f>
        <v>76</v>
      </c>
      <c r="BG69" s="1">
        <f>BF69+BE69</f>
        <v>209</v>
      </c>
    </row>
    <row r="70" spans="1:59">
      <c r="C70" s="1">
        <f>SUM(C66:C69)</f>
        <v>675</v>
      </c>
      <c r="D70" s="1">
        <f>SUM(D66:D69)</f>
        <v>211</v>
      </c>
      <c r="E70" s="1">
        <f>SUM(E66:E69)</f>
        <v>886</v>
      </c>
      <c r="F70" s="6"/>
      <c r="G70" s="6"/>
      <c r="H70" s="6"/>
      <c r="I70" s="6"/>
      <c r="J70" s="6"/>
      <c r="K70" s="6"/>
      <c r="L70" s="6"/>
      <c r="M70" s="6"/>
      <c r="N70" s="6"/>
      <c r="O70" s="1">
        <f t="shared" ref="O70:T70" si="3">SUM(O66:O69)</f>
        <v>324</v>
      </c>
      <c r="P70" s="1">
        <f t="shared" si="3"/>
        <v>134</v>
      </c>
      <c r="Q70" s="1">
        <f t="shared" si="3"/>
        <v>458</v>
      </c>
      <c r="R70" s="1">
        <f t="shared" si="3"/>
        <v>33</v>
      </c>
      <c r="S70" s="1">
        <f t="shared" si="3"/>
        <v>21</v>
      </c>
      <c r="T70" s="1">
        <f t="shared" si="3"/>
        <v>54</v>
      </c>
      <c r="U70" s="6"/>
      <c r="V70" s="6"/>
      <c r="W70" s="6"/>
      <c r="X70" s="1">
        <f>SUM(X66:X69)</f>
        <v>100</v>
      </c>
      <c r="Y70" s="4">
        <f t="shared" ref="Y70:Z70" si="4">SUM(Y66:Y69)</f>
        <v>46</v>
      </c>
      <c r="Z70" s="4">
        <f t="shared" si="4"/>
        <v>146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4">
        <f>SUM(BE66:BE69)</f>
        <v>232</v>
      </c>
      <c r="BF70" s="4">
        <f>SUM(BF66:BF69)</f>
        <v>101</v>
      </c>
      <c r="BG70" s="4">
        <f>SUM(BG66:BG69)</f>
        <v>333</v>
      </c>
    </row>
    <row r="71" spans="1:59" s="4" customFormat="1">
      <c r="F71" s="6"/>
      <c r="G71" s="6"/>
      <c r="H71" s="6"/>
      <c r="I71" s="6"/>
      <c r="J71" s="6"/>
      <c r="K71" s="6"/>
      <c r="L71" s="6"/>
      <c r="M71" s="6"/>
      <c r="N71" s="6"/>
      <c r="U71" s="6"/>
      <c r="V71" s="6"/>
      <c r="W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59" s="4" customFormat="1">
      <c r="A72" s="4" t="s">
        <v>85</v>
      </c>
      <c r="B72" s="4" t="s">
        <v>43</v>
      </c>
      <c r="C72" s="2" t="s">
        <v>24</v>
      </c>
      <c r="D72" s="2" t="s">
        <v>24</v>
      </c>
      <c r="E72" s="2" t="s">
        <v>24</v>
      </c>
      <c r="F72" s="2"/>
      <c r="G72" s="2"/>
      <c r="H72" s="2"/>
      <c r="I72" s="2"/>
      <c r="J72" s="2"/>
      <c r="K72" s="2"/>
      <c r="L72" s="2"/>
      <c r="M72" s="2"/>
      <c r="N72" s="2"/>
      <c r="O72" s="2" t="s">
        <v>24</v>
      </c>
      <c r="P72" s="2" t="s">
        <v>24</v>
      </c>
      <c r="Q72" s="2" t="s">
        <v>24</v>
      </c>
      <c r="R72" s="2" t="s">
        <v>24</v>
      </c>
      <c r="S72" s="2" t="s">
        <v>24</v>
      </c>
      <c r="T72" s="2" t="s">
        <v>24</v>
      </c>
      <c r="U72" s="2"/>
      <c r="V72" s="2"/>
      <c r="W72" s="2"/>
      <c r="X72" s="2" t="s">
        <v>24</v>
      </c>
      <c r="Y72" s="2" t="s">
        <v>24</v>
      </c>
      <c r="Z72" s="2" t="s">
        <v>24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 t="s">
        <v>24</v>
      </c>
      <c r="BF72" s="2" t="s">
        <v>24</v>
      </c>
      <c r="BG72" s="2" t="s">
        <v>24</v>
      </c>
    </row>
    <row r="73" spans="1:59" s="4" customFormat="1">
      <c r="B73" s="4" t="s">
        <v>44</v>
      </c>
      <c r="C73" s="2" t="s">
        <v>24</v>
      </c>
      <c r="D73" s="2" t="s">
        <v>24</v>
      </c>
      <c r="E73" s="2" t="s">
        <v>24</v>
      </c>
      <c r="F73" s="2"/>
      <c r="G73" s="2"/>
      <c r="H73" s="2"/>
      <c r="I73" s="2"/>
      <c r="J73" s="2"/>
      <c r="K73" s="2"/>
      <c r="L73" s="2"/>
      <c r="M73" s="2"/>
      <c r="N73" s="2"/>
      <c r="O73" s="2" t="s">
        <v>24</v>
      </c>
      <c r="P73" s="2" t="s">
        <v>24</v>
      </c>
      <c r="Q73" s="2" t="s">
        <v>24</v>
      </c>
      <c r="R73" s="2" t="s">
        <v>24</v>
      </c>
      <c r="S73" s="2" t="s">
        <v>24</v>
      </c>
      <c r="T73" s="2" t="s">
        <v>24</v>
      </c>
      <c r="U73" s="2"/>
      <c r="V73" s="2"/>
      <c r="W73" s="2"/>
      <c r="X73" s="2" t="s">
        <v>24</v>
      </c>
      <c r="Y73" s="2" t="s">
        <v>24</v>
      </c>
      <c r="Z73" s="2" t="s">
        <v>24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 t="s">
        <v>24</v>
      </c>
      <c r="BF73" s="2" t="s">
        <v>24</v>
      </c>
      <c r="BG73" s="2" t="s">
        <v>24</v>
      </c>
    </row>
    <row r="74" spans="1:59" s="4" customFormat="1">
      <c r="B74" s="9" t="s">
        <v>6</v>
      </c>
      <c r="C74" s="2" t="s">
        <v>24</v>
      </c>
      <c r="D74" s="2" t="s">
        <v>24</v>
      </c>
      <c r="E74" s="2" t="s">
        <v>24</v>
      </c>
      <c r="F74" s="2"/>
      <c r="G74" s="2"/>
      <c r="H74" s="2"/>
      <c r="I74" s="2"/>
      <c r="J74" s="2"/>
      <c r="K74" s="2"/>
      <c r="L74" s="2"/>
      <c r="M74" s="2"/>
      <c r="N74" s="2"/>
      <c r="O74" s="2" t="s">
        <v>24</v>
      </c>
      <c r="P74" s="2" t="s">
        <v>24</v>
      </c>
      <c r="Q74" s="2" t="s">
        <v>24</v>
      </c>
      <c r="R74" s="2" t="s">
        <v>24</v>
      </c>
      <c r="S74" s="2" t="s">
        <v>24</v>
      </c>
      <c r="T74" s="2" t="s">
        <v>24</v>
      </c>
      <c r="U74" s="2"/>
      <c r="V74" s="2"/>
      <c r="W74" s="2"/>
      <c r="X74" s="2" t="s">
        <v>24</v>
      </c>
      <c r="Y74" s="2" t="s">
        <v>24</v>
      </c>
      <c r="Z74" s="2" t="s">
        <v>24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 t="s">
        <v>24</v>
      </c>
      <c r="BF74" s="2" t="s">
        <v>24</v>
      </c>
      <c r="BG74" s="2" t="s">
        <v>24</v>
      </c>
    </row>
    <row r="75" spans="1:59" s="4" customFormat="1">
      <c r="B75" s="9"/>
      <c r="F75" s="6"/>
      <c r="G75" s="6"/>
      <c r="H75" s="6"/>
      <c r="I75" s="6"/>
      <c r="J75" s="6"/>
      <c r="K75" s="6"/>
      <c r="L75" s="6"/>
      <c r="M75" s="6"/>
      <c r="N75" s="6"/>
      <c r="U75" s="6"/>
      <c r="V75" s="6"/>
      <c r="W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</row>
    <row r="76" spans="1:59" s="4" customFormat="1">
      <c r="A76" s="4" t="s">
        <v>86</v>
      </c>
      <c r="B76" s="4" t="s">
        <v>43</v>
      </c>
      <c r="C76" s="2" t="s">
        <v>24</v>
      </c>
      <c r="D76" s="2" t="s">
        <v>24</v>
      </c>
      <c r="E76" s="2" t="s">
        <v>24</v>
      </c>
      <c r="F76" s="2"/>
      <c r="G76" s="2"/>
      <c r="H76" s="2"/>
      <c r="I76" s="2"/>
      <c r="J76" s="2"/>
      <c r="K76" s="2"/>
      <c r="L76" s="2"/>
      <c r="M76" s="2"/>
      <c r="N76" s="2"/>
      <c r="O76" s="2" t="s">
        <v>24</v>
      </c>
      <c r="P76" s="2" t="s">
        <v>24</v>
      </c>
      <c r="Q76" s="2" t="s">
        <v>24</v>
      </c>
      <c r="R76" s="2" t="s">
        <v>24</v>
      </c>
      <c r="S76" s="2" t="s">
        <v>24</v>
      </c>
      <c r="T76" s="2" t="s">
        <v>24</v>
      </c>
      <c r="U76" s="2"/>
      <c r="V76" s="2"/>
      <c r="W76" s="2"/>
      <c r="X76" s="2" t="s">
        <v>24</v>
      </c>
      <c r="Y76" s="2" t="s">
        <v>24</v>
      </c>
      <c r="Z76" s="2" t="s">
        <v>24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 t="s">
        <v>24</v>
      </c>
      <c r="BF76" s="2" t="s">
        <v>24</v>
      </c>
      <c r="BG76" s="2" t="s">
        <v>24</v>
      </c>
    </row>
    <row r="77" spans="1:59" s="4" customFormat="1">
      <c r="B77" s="4" t="s">
        <v>44</v>
      </c>
      <c r="C77" s="2" t="s">
        <v>24</v>
      </c>
      <c r="D77" s="2" t="s">
        <v>24</v>
      </c>
      <c r="E77" s="2" t="s">
        <v>24</v>
      </c>
      <c r="F77" s="2"/>
      <c r="G77" s="2"/>
      <c r="H77" s="2"/>
      <c r="I77" s="2"/>
      <c r="J77" s="2"/>
      <c r="K77" s="2"/>
      <c r="L77" s="2"/>
      <c r="M77" s="2"/>
      <c r="N77" s="2"/>
      <c r="O77" s="2" t="s">
        <v>24</v>
      </c>
      <c r="P77" s="2" t="s">
        <v>24</v>
      </c>
      <c r="Q77" s="2" t="s">
        <v>24</v>
      </c>
      <c r="R77" s="2" t="s">
        <v>24</v>
      </c>
      <c r="S77" s="2" t="s">
        <v>24</v>
      </c>
      <c r="T77" s="2" t="s">
        <v>24</v>
      </c>
      <c r="U77" s="2"/>
      <c r="V77" s="2"/>
      <c r="W77" s="2"/>
      <c r="X77" s="2" t="s">
        <v>24</v>
      </c>
      <c r="Y77" s="2" t="s">
        <v>24</v>
      </c>
      <c r="Z77" s="2" t="s">
        <v>24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 t="s">
        <v>24</v>
      </c>
      <c r="BF77" s="2" t="s">
        <v>24</v>
      </c>
      <c r="BG77" s="2" t="s">
        <v>24</v>
      </c>
    </row>
    <row r="78" spans="1:59" s="4" customFormat="1">
      <c r="B78" s="9" t="s">
        <v>6</v>
      </c>
      <c r="C78" s="2" t="s">
        <v>24</v>
      </c>
      <c r="D78" s="2" t="s">
        <v>24</v>
      </c>
      <c r="E78" s="2" t="s">
        <v>24</v>
      </c>
      <c r="F78" s="2"/>
      <c r="G78" s="2"/>
      <c r="H78" s="2"/>
      <c r="I78" s="2"/>
      <c r="J78" s="2"/>
      <c r="K78" s="2"/>
      <c r="L78" s="2"/>
      <c r="M78" s="2"/>
      <c r="N78" s="2"/>
      <c r="O78" s="2" t="s">
        <v>24</v>
      </c>
      <c r="P78" s="2" t="s">
        <v>24</v>
      </c>
      <c r="Q78" s="2" t="s">
        <v>24</v>
      </c>
      <c r="R78" s="2" t="s">
        <v>24</v>
      </c>
      <c r="S78" s="2" t="s">
        <v>24</v>
      </c>
      <c r="T78" s="2" t="s">
        <v>24</v>
      </c>
      <c r="U78" s="2"/>
      <c r="V78" s="2"/>
      <c r="W78" s="2"/>
      <c r="X78" s="2" t="s">
        <v>24</v>
      </c>
      <c r="Y78" s="2" t="s">
        <v>24</v>
      </c>
      <c r="Z78" s="2" t="s">
        <v>24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 t="s">
        <v>24</v>
      </c>
      <c r="BF78" s="2" t="s">
        <v>24</v>
      </c>
      <c r="BG78" s="2" t="s">
        <v>24</v>
      </c>
    </row>
    <row r="79" spans="1:59" s="4" customFormat="1">
      <c r="B79" s="9"/>
      <c r="F79" s="6"/>
      <c r="G79" s="6"/>
      <c r="H79" s="6"/>
      <c r="I79" s="6"/>
      <c r="J79" s="6"/>
      <c r="K79" s="6"/>
      <c r="L79" s="6"/>
      <c r="M79" s="6"/>
      <c r="N79" s="6"/>
      <c r="U79" s="6"/>
      <c r="V79" s="6"/>
      <c r="W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</row>
    <row r="80" spans="1:59" s="4" customFormat="1">
      <c r="A80" s="4" t="s">
        <v>87</v>
      </c>
      <c r="B80" s="4" t="s">
        <v>43</v>
      </c>
      <c r="C80" s="2" t="s">
        <v>24</v>
      </c>
      <c r="D80" s="2" t="s">
        <v>24</v>
      </c>
      <c r="E80" s="2" t="s">
        <v>24</v>
      </c>
      <c r="F80" s="2"/>
      <c r="G80" s="2"/>
      <c r="H80" s="2"/>
      <c r="I80" s="2"/>
      <c r="J80" s="2"/>
      <c r="K80" s="2"/>
      <c r="L80" s="2"/>
      <c r="M80" s="2"/>
      <c r="N80" s="2"/>
      <c r="O80" s="2" t="s">
        <v>24</v>
      </c>
      <c r="P80" s="2" t="s">
        <v>24</v>
      </c>
      <c r="Q80" s="2" t="s">
        <v>24</v>
      </c>
      <c r="R80" s="2" t="s">
        <v>24</v>
      </c>
      <c r="S80" s="2" t="s">
        <v>24</v>
      </c>
      <c r="T80" s="2" t="s">
        <v>24</v>
      </c>
      <c r="U80" s="2"/>
      <c r="V80" s="2"/>
      <c r="W80" s="2"/>
      <c r="X80" s="2" t="s">
        <v>24</v>
      </c>
      <c r="Y80" s="2" t="s">
        <v>24</v>
      </c>
      <c r="Z80" s="2" t="s">
        <v>24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 t="s">
        <v>24</v>
      </c>
      <c r="BF80" s="2" t="s">
        <v>24</v>
      </c>
      <c r="BG80" s="2" t="s">
        <v>24</v>
      </c>
    </row>
    <row r="81" spans="1:59" s="4" customFormat="1">
      <c r="B81" s="4" t="s">
        <v>44</v>
      </c>
      <c r="C81" s="2" t="s">
        <v>24</v>
      </c>
      <c r="D81" s="2" t="s">
        <v>24</v>
      </c>
      <c r="E81" s="2" t="s">
        <v>24</v>
      </c>
      <c r="F81" s="2"/>
      <c r="G81" s="2"/>
      <c r="H81" s="2"/>
      <c r="I81" s="2"/>
      <c r="J81" s="2"/>
      <c r="K81" s="2"/>
      <c r="L81" s="2"/>
      <c r="M81" s="2"/>
      <c r="N81" s="2"/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/>
      <c r="V81" s="2"/>
      <c r="W81" s="2"/>
      <c r="X81" s="2" t="s">
        <v>24</v>
      </c>
      <c r="Y81" s="2" t="s">
        <v>24</v>
      </c>
      <c r="Z81" s="2" t="s">
        <v>24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 t="s">
        <v>24</v>
      </c>
      <c r="BF81" s="2" t="s">
        <v>24</v>
      </c>
      <c r="BG81" s="2" t="s">
        <v>24</v>
      </c>
    </row>
    <row r="82" spans="1:59" s="4" customFormat="1">
      <c r="B82" s="9" t="s">
        <v>6</v>
      </c>
      <c r="C82" s="2" t="s">
        <v>24</v>
      </c>
      <c r="D82" s="2" t="s">
        <v>24</v>
      </c>
      <c r="E82" s="2" t="s">
        <v>24</v>
      </c>
      <c r="F82" s="2"/>
      <c r="G82" s="2"/>
      <c r="H82" s="2"/>
      <c r="I82" s="2"/>
      <c r="J82" s="2"/>
      <c r="K82" s="2"/>
      <c r="L82" s="2"/>
      <c r="M82" s="2"/>
      <c r="N82" s="2"/>
      <c r="O82" s="2" t="s">
        <v>24</v>
      </c>
      <c r="P82" s="2" t="s">
        <v>24</v>
      </c>
      <c r="Q82" s="2" t="s">
        <v>24</v>
      </c>
      <c r="R82" s="2" t="s">
        <v>24</v>
      </c>
      <c r="S82" s="2" t="s">
        <v>24</v>
      </c>
      <c r="T82" s="2" t="s">
        <v>24</v>
      </c>
      <c r="U82" s="2"/>
      <c r="V82" s="2"/>
      <c r="W82" s="2"/>
      <c r="X82" s="2" t="s">
        <v>24</v>
      </c>
      <c r="Y82" s="2" t="s">
        <v>24</v>
      </c>
      <c r="Z82" s="2" t="s">
        <v>24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 t="s">
        <v>24</v>
      </c>
      <c r="BF82" s="2" t="s">
        <v>24</v>
      </c>
      <c r="BG82" s="2" t="s">
        <v>24</v>
      </c>
    </row>
    <row r="83" spans="1:59" s="4" customFormat="1">
      <c r="B83" s="9"/>
      <c r="F83" s="6"/>
      <c r="G83" s="6"/>
      <c r="H83" s="6"/>
      <c r="I83" s="6"/>
      <c r="J83" s="6"/>
      <c r="K83" s="6"/>
      <c r="L83" s="6"/>
      <c r="M83" s="6"/>
      <c r="N83" s="6"/>
      <c r="U83" s="6"/>
      <c r="V83" s="6"/>
      <c r="W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</row>
    <row r="84" spans="1:59" s="4" customFormat="1">
      <c r="A84" s="4" t="s">
        <v>88</v>
      </c>
      <c r="B84" s="4" t="s">
        <v>43</v>
      </c>
      <c r="C84" s="2" t="s">
        <v>24</v>
      </c>
      <c r="D84" s="2" t="s">
        <v>24</v>
      </c>
      <c r="E84" s="2" t="s">
        <v>24</v>
      </c>
      <c r="F84" s="2"/>
      <c r="G84" s="2"/>
      <c r="H84" s="2"/>
      <c r="I84" s="2"/>
      <c r="J84" s="2"/>
      <c r="K84" s="2"/>
      <c r="L84" s="2"/>
      <c r="M84" s="2"/>
      <c r="N84" s="2"/>
      <c r="O84" s="2" t="s">
        <v>24</v>
      </c>
      <c r="P84" s="2" t="s">
        <v>24</v>
      </c>
      <c r="Q84" s="2" t="s">
        <v>24</v>
      </c>
      <c r="R84" s="2" t="s">
        <v>24</v>
      </c>
      <c r="S84" s="2" t="s">
        <v>24</v>
      </c>
      <c r="T84" s="2" t="s">
        <v>24</v>
      </c>
      <c r="U84" s="2"/>
      <c r="V84" s="2"/>
      <c r="W84" s="2"/>
      <c r="X84" s="2" t="s">
        <v>24</v>
      </c>
      <c r="Y84" s="2" t="s">
        <v>24</v>
      </c>
      <c r="Z84" s="2" t="s">
        <v>24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 t="s">
        <v>24</v>
      </c>
      <c r="BF84" s="2" t="s">
        <v>24</v>
      </c>
      <c r="BG84" s="2" t="s">
        <v>24</v>
      </c>
    </row>
    <row r="85" spans="1:59" s="4" customFormat="1">
      <c r="B85" s="4" t="s">
        <v>44</v>
      </c>
      <c r="C85" s="2" t="s">
        <v>24</v>
      </c>
      <c r="D85" s="2" t="s">
        <v>24</v>
      </c>
      <c r="E85" s="2" t="s">
        <v>24</v>
      </c>
      <c r="F85" s="2"/>
      <c r="G85" s="2"/>
      <c r="H85" s="2"/>
      <c r="I85" s="2"/>
      <c r="J85" s="2"/>
      <c r="K85" s="2"/>
      <c r="L85" s="2"/>
      <c r="M85" s="2"/>
      <c r="N85" s="2"/>
      <c r="O85" s="2" t="s">
        <v>24</v>
      </c>
      <c r="P85" s="2" t="s">
        <v>24</v>
      </c>
      <c r="Q85" s="2" t="s">
        <v>24</v>
      </c>
      <c r="R85" s="2" t="s">
        <v>24</v>
      </c>
      <c r="S85" s="2" t="s">
        <v>24</v>
      </c>
      <c r="T85" s="2" t="s">
        <v>24</v>
      </c>
      <c r="U85" s="2"/>
      <c r="V85" s="2"/>
      <c r="W85" s="2"/>
      <c r="X85" s="2" t="s">
        <v>24</v>
      </c>
      <c r="Y85" s="2" t="s">
        <v>24</v>
      </c>
      <c r="Z85" s="2" t="s">
        <v>24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 t="s">
        <v>24</v>
      </c>
      <c r="BF85" s="2" t="s">
        <v>24</v>
      </c>
      <c r="BG85" s="2" t="s">
        <v>24</v>
      </c>
    </row>
    <row r="86" spans="1:59" s="4" customFormat="1">
      <c r="B86" s="9" t="s">
        <v>6</v>
      </c>
      <c r="C86" s="2" t="s">
        <v>24</v>
      </c>
      <c r="D86" s="2" t="s">
        <v>24</v>
      </c>
      <c r="E86" s="2" t="s">
        <v>24</v>
      </c>
      <c r="F86" s="2"/>
      <c r="G86" s="2"/>
      <c r="H86" s="2"/>
      <c r="I86" s="2"/>
      <c r="J86" s="2"/>
      <c r="K86" s="2"/>
      <c r="L86" s="2"/>
      <c r="M86" s="2"/>
      <c r="N86" s="2"/>
      <c r="O86" s="2" t="s">
        <v>24</v>
      </c>
      <c r="P86" s="2" t="s">
        <v>24</v>
      </c>
      <c r="Q86" s="2" t="s">
        <v>24</v>
      </c>
      <c r="R86" s="2" t="s">
        <v>24</v>
      </c>
      <c r="S86" s="2" t="s">
        <v>24</v>
      </c>
      <c r="T86" s="2" t="s">
        <v>24</v>
      </c>
      <c r="U86" s="2"/>
      <c r="V86" s="2"/>
      <c r="W86" s="2"/>
      <c r="X86" s="2" t="s">
        <v>24</v>
      </c>
      <c r="Y86" s="2" t="s">
        <v>24</v>
      </c>
      <c r="Z86" s="2" t="s">
        <v>24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 t="s">
        <v>24</v>
      </c>
      <c r="BF86" s="2" t="s">
        <v>24</v>
      </c>
      <c r="BG86" s="2" t="s">
        <v>24</v>
      </c>
    </row>
    <row r="87" spans="1:59" s="4" customFormat="1" ht="11.25" customHeight="1">
      <c r="A87" s="8"/>
      <c r="E87" s="2"/>
      <c r="F87" s="2"/>
      <c r="G87" s="2"/>
      <c r="H87" s="2"/>
      <c r="I87" s="2"/>
      <c r="J87" s="2"/>
      <c r="K87" s="2"/>
      <c r="L87" s="2"/>
      <c r="M87" s="2"/>
      <c r="N87" s="2"/>
      <c r="Q87" s="2"/>
      <c r="T87" s="2"/>
      <c r="U87" s="2"/>
      <c r="V87" s="2"/>
      <c r="W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9">
      <c r="A88" s="1" t="s">
        <v>38</v>
      </c>
      <c r="B88" s="1" t="s">
        <v>39</v>
      </c>
      <c r="C88" s="1">
        <f>85+88+97+84+78+66+77+61</f>
        <v>636</v>
      </c>
      <c r="D88" s="1">
        <f>43+31+31+30+11+17+19+17</f>
        <v>199</v>
      </c>
      <c r="E88" s="2" t="s">
        <v>24</v>
      </c>
      <c r="O88" s="1">
        <f>89+71+87+65</f>
        <v>312</v>
      </c>
      <c r="P88" s="1">
        <f>39+20+36+30</f>
        <v>125</v>
      </c>
      <c r="Q88" s="2">
        <f>O88+P88</f>
        <v>437</v>
      </c>
      <c r="R88" s="1">
        <f>8+6+9+10</f>
        <v>33</v>
      </c>
      <c r="S88" s="1">
        <f>6+5+7+3</f>
        <v>21</v>
      </c>
      <c r="T88" s="2">
        <f>R88+S88</f>
        <v>54</v>
      </c>
      <c r="X88" s="2" t="s">
        <v>24</v>
      </c>
      <c r="Y88" s="2" t="s">
        <v>24</v>
      </c>
      <c r="Z88" s="2" t="s">
        <v>24</v>
      </c>
      <c r="BE88" s="2" t="s">
        <v>24</v>
      </c>
      <c r="BF88" s="2" t="s">
        <v>24</v>
      </c>
      <c r="BG88" s="2" t="s">
        <v>24</v>
      </c>
    </row>
    <row r="89" spans="1:59">
      <c r="B89" s="1" t="s">
        <v>40</v>
      </c>
      <c r="C89" s="1">
        <f>10+0+13+0+6+0+10+0</f>
        <v>39</v>
      </c>
      <c r="D89" s="1">
        <f>2+0+3+1+3+0+3+0</f>
        <v>12</v>
      </c>
      <c r="E89" s="2" t="s">
        <v>24</v>
      </c>
      <c r="O89" s="1">
        <f>6+0+6+0</f>
        <v>12</v>
      </c>
      <c r="P89" s="1">
        <f>5+0+6+0</f>
        <v>11</v>
      </c>
      <c r="Q89" s="2">
        <f>O89+P89</f>
        <v>23</v>
      </c>
      <c r="R89" s="1">
        <f>0</f>
        <v>0</v>
      </c>
      <c r="S89" s="1">
        <f>0+0+0+0</f>
        <v>0</v>
      </c>
      <c r="T89" s="2">
        <f>R89+S89</f>
        <v>0</v>
      </c>
      <c r="X89" s="2" t="s">
        <v>24</v>
      </c>
      <c r="Y89" s="2" t="s">
        <v>24</v>
      </c>
      <c r="Z89" s="2" t="s">
        <v>24</v>
      </c>
      <c r="BE89" s="2" t="s">
        <v>24</v>
      </c>
      <c r="BF89" s="2" t="s">
        <v>24</v>
      </c>
      <c r="BG89" s="2" t="s">
        <v>24</v>
      </c>
    </row>
    <row r="90" spans="1:59" ht="14.25" customHeight="1">
      <c r="B90" s="1" t="s">
        <v>41</v>
      </c>
      <c r="C90" s="1">
        <f>SUM(C88:C89)</f>
        <v>675</v>
      </c>
      <c r="D90" s="1">
        <f>SUM(D88:D89)</f>
        <v>211</v>
      </c>
      <c r="E90" s="2" t="s">
        <v>24</v>
      </c>
      <c r="O90" s="9" t="s">
        <v>24</v>
      </c>
      <c r="P90" s="9" t="s">
        <v>24</v>
      </c>
      <c r="Q90" s="9" t="s">
        <v>24</v>
      </c>
      <c r="R90" s="9" t="s">
        <v>24</v>
      </c>
      <c r="S90" s="9" t="s">
        <v>24</v>
      </c>
      <c r="T90" s="9" t="s">
        <v>24</v>
      </c>
      <c r="U90" s="9"/>
      <c r="V90" s="9"/>
      <c r="W90" s="9"/>
      <c r="X90" s="2" t="s">
        <v>24</v>
      </c>
      <c r="Y90" s="2" t="s">
        <v>24</v>
      </c>
      <c r="Z90" s="2" t="s">
        <v>24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2" t="s">
        <v>24</v>
      </c>
      <c r="BF90" s="2" t="s">
        <v>24</v>
      </c>
      <c r="BG90" s="2" t="s">
        <v>24</v>
      </c>
    </row>
    <row r="91" spans="1:59" s="4" customFormat="1" ht="14.25" customHeight="1">
      <c r="B91" s="9" t="s">
        <v>6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9">
        <f>SUM(O88:O90)</f>
        <v>324</v>
      </c>
      <c r="P91" s="9">
        <f>SUM(P88:P90)</f>
        <v>136</v>
      </c>
      <c r="Q91" s="7">
        <f>SUM(O91:P91)</f>
        <v>460</v>
      </c>
      <c r="R91" s="9" t="s">
        <v>24</v>
      </c>
      <c r="S91" s="9" t="s">
        <v>24</v>
      </c>
      <c r="T91" s="9" t="s">
        <v>24</v>
      </c>
      <c r="U91" s="9"/>
      <c r="V91" s="9"/>
      <c r="W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3" spans="1:59">
      <c r="A93" s="1" t="s">
        <v>42</v>
      </c>
      <c r="B93" s="1" t="s">
        <v>43</v>
      </c>
      <c r="O93" s="9" t="s">
        <v>24</v>
      </c>
      <c r="P93" s="9" t="s">
        <v>24</v>
      </c>
      <c r="Q93" s="9" t="s">
        <v>24</v>
      </c>
      <c r="R93" s="9" t="s">
        <v>24</v>
      </c>
      <c r="S93" s="9" t="s">
        <v>24</v>
      </c>
      <c r="T93" s="9" t="s">
        <v>24</v>
      </c>
      <c r="U93" s="9"/>
      <c r="V93" s="9"/>
      <c r="W93" s="9"/>
      <c r="X93" s="2" t="s">
        <v>24</v>
      </c>
      <c r="Y93" s="2" t="s">
        <v>24</v>
      </c>
      <c r="Z93" s="2" t="s">
        <v>24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2" t="s">
        <v>24</v>
      </c>
      <c r="BF93" s="2" t="s">
        <v>24</v>
      </c>
      <c r="BG93" s="2" t="s">
        <v>24</v>
      </c>
    </row>
    <row r="94" spans="1:59">
      <c r="B94" s="1" t="s">
        <v>44</v>
      </c>
      <c r="O94" s="9" t="s">
        <v>24</v>
      </c>
      <c r="P94" s="9" t="s">
        <v>24</v>
      </c>
      <c r="Q94" s="9" t="s">
        <v>24</v>
      </c>
      <c r="R94" s="9" t="s">
        <v>24</v>
      </c>
      <c r="S94" s="9" t="s">
        <v>24</v>
      </c>
      <c r="T94" s="9" t="s">
        <v>24</v>
      </c>
      <c r="U94" s="9"/>
      <c r="V94" s="9"/>
      <c r="W94" s="9"/>
      <c r="X94" s="2" t="s">
        <v>24</v>
      </c>
      <c r="Y94" s="2" t="s">
        <v>24</v>
      </c>
      <c r="Z94" s="2" t="s">
        <v>24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2" t="s">
        <v>24</v>
      </c>
      <c r="BF94" s="2" t="s">
        <v>24</v>
      </c>
      <c r="BG94" s="2" t="s">
        <v>24</v>
      </c>
    </row>
    <row r="95" spans="1:59">
      <c r="B95" s="9" t="s">
        <v>6</v>
      </c>
      <c r="O95" s="9" t="s">
        <v>24</v>
      </c>
      <c r="P95" s="9" t="s">
        <v>24</v>
      </c>
      <c r="Q95" s="9" t="s">
        <v>24</v>
      </c>
      <c r="R95" s="9" t="s">
        <v>24</v>
      </c>
      <c r="S95" s="9" t="s">
        <v>24</v>
      </c>
      <c r="T95" s="9" t="s">
        <v>24</v>
      </c>
      <c r="U95" s="9"/>
      <c r="V95" s="9"/>
      <c r="W95" s="9"/>
      <c r="X95" s="2" t="s">
        <v>24</v>
      </c>
      <c r="Y95" s="2" t="s">
        <v>24</v>
      </c>
      <c r="Z95" s="2" t="s">
        <v>24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2" t="s">
        <v>24</v>
      </c>
      <c r="BF95" s="2" t="s">
        <v>24</v>
      </c>
      <c r="BG95" s="2" t="s">
        <v>24</v>
      </c>
    </row>
    <row r="97" spans="1:59">
      <c r="A97" s="1" t="s">
        <v>48</v>
      </c>
      <c r="B97" s="1" t="s">
        <v>49</v>
      </c>
      <c r="C97" s="1">
        <f>24+88+29+36</f>
        <v>177</v>
      </c>
      <c r="D97" s="1">
        <f>14+31+3+5</f>
        <v>53</v>
      </c>
      <c r="E97" s="2">
        <f t="shared" ref="E97:E103" si="5">C97+D97</f>
        <v>230</v>
      </c>
      <c r="O97" s="1">
        <f>31+26</f>
        <v>57</v>
      </c>
      <c r="P97" s="1">
        <f>6+10</f>
        <v>16</v>
      </c>
      <c r="Q97" s="2">
        <f>O97+P97</f>
        <v>73</v>
      </c>
      <c r="R97" s="1">
        <f>7+3</f>
        <v>10</v>
      </c>
      <c r="S97" s="1">
        <f>0+2</f>
        <v>2</v>
      </c>
      <c r="T97" s="2">
        <f>R97+S97</f>
        <v>12</v>
      </c>
      <c r="X97" s="1">
        <v>84</v>
      </c>
      <c r="Y97" s="1">
        <v>42</v>
      </c>
      <c r="Z97" s="1">
        <f>X97+Y97</f>
        <v>126</v>
      </c>
      <c r="BE97" s="2" t="s">
        <v>24</v>
      </c>
      <c r="BF97" s="2" t="s">
        <v>24</v>
      </c>
      <c r="BG97" s="2" t="s">
        <v>24</v>
      </c>
    </row>
    <row r="98" spans="1:59">
      <c r="B98" s="1" t="s">
        <v>50</v>
      </c>
      <c r="C98" s="2" t="s">
        <v>24</v>
      </c>
      <c r="D98" s="2" t="s">
        <v>24</v>
      </c>
      <c r="E98" s="2" t="s">
        <v>24</v>
      </c>
      <c r="O98" s="9" t="s">
        <v>24</v>
      </c>
      <c r="P98" s="9" t="s">
        <v>24</v>
      </c>
      <c r="Q98" s="9" t="s">
        <v>24</v>
      </c>
      <c r="R98" s="9" t="s">
        <v>24</v>
      </c>
      <c r="S98" s="9" t="s">
        <v>24</v>
      </c>
      <c r="T98" s="9" t="s">
        <v>24</v>
      </c>
      <c r="U98" s="9"/>
      <c r="V98" s="9"/>
      <c r="W98" s="9"/>
      <c r="X98" s="1">
        <v>32</v>
      </c>
      <c r="Y98" s="1">
        <v>19</v>
      </c>
      <c r="Z98" s="1">
        <f>X98+Y98</f>
        <v>51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2" t="s">
        <v>24</v>
      </c>
      <c r="BF98" s="2" t="s">
        <v>24</v>
      </c>
      <c r="BG98" s="2" t="s">
        <v>24</v>
      </c>
    </row>
    <row r="99" spans="1:59">
      <c r="B99" s="1" t="s">
        <v>51</v>
      </c>
      <c r="C99" s="2" t="s">
        <v>24</v>
      </c>
      <c r="D99" s="2" t="s">
        <v>24</v>
      </c>
      <c r="E99" s="2" t="s">
        <v>24</v>
      </c>
      <c r="O99" s="9" t="s">
        <v>24</v>
      </c>
      <c r="P99" s="9" t="s">
        <v>24</v>
      </c>
      <c r="Q99" s="9" t="s">
        <v>24</v>
      </c>
      <c r="R99" s="9" t="s">
        <v>24</v>
      </c>
      <c r="S99" s="9" t="s">
        <v>24</v>
      </c>
      <c r="T99" s="9" t="s">
        <v>24</v>
      </c>
      <c r="U99" s="9"/>
      <c r="V99" s="9"/>
      <c r="W99" s="9"/>
      <c r="X99" s="1">
        <v>30</v>
      </c>
      <c r="Y99" s="1">
        <v>20</v>
      </c>
      <c r="Z99" s="1">
        <f>X99+Y99</f>
        <v>50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2" t="s">
        <v>24</v>
      </c>
      <c r="BF99" s="2" t="s">
        <v>24</v>
      </c>
      <c r="BG99" s="2" t="s">
        <v>24</v>
      </c>
    </row>
    <row r="100" spans="1:59">
      <c r="B100" s="1" t="s">
        <v>52</v>
      </c>
      <c r="C100" s="2" t="s">
        <v>24</v>
      </c>
      <c r="D100" s="2" t="s">
        <v>24</v>
      </c>
      <c r="E100" s="2" t="s">
        <v>24</v>
      </c>
      <c r="O100" s="9" t="s">
        <v>24</v>
      </c>
      <c r="P100" s="9" t="s">
        <v>24</v>
      </c>
      <c r="Q100" s="9" t="s">
        <v>24</v>
      </c>
      <c r="R100" s="9" t="s">
        <v>24</v>
      </c>
      <c r="S100" s="9" t="s">
        <v>24</v>
      </c>
      <c r="T100" s="9" t="s">
        <v>24</v>
      </c>
      <c r="U100" s="9"/>
      <c r="V100" s="9"/>
      <c r="W100" s="9"/>
      <c r="X100" s="1">
        <v>12</v>
      </c>
      <c r="Y100" s="1">
        <v>3</v>
      </c>
      <c r="Z100" s="1">
        <f>X100+Y100</f>
        <v>15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2" t="s">
        <v>24</v>
      </c>
      <c r="BF100" s="2" t="s">
        <v>24</v>
      </c>
      <c r="BG100" s="2" t="s">
        <v>24</v>
      </c>
    </row>
    <row r="101" spans="1:59">
      <c r="B101" s="1" t="s">
        <v>53</v>
      </c>
      <c r="C101" s="1">
        <f>16+10+19+22</f>
        <v>67</v>
      </c>
      <c r="D101" s="1">
        <f>17+2+8+7</f>
        <v>34</v>
      </c>
      <c r="E101" s="2">
        <f t="shared" si="5"/>
        <v>101</v>
      </c>
      <c r="O101" s="1">
        <f>31+20</f>
        <v>51</v>
      </c>
      <c r="P101" s="1">
        <f>9+6</f>
        <v>15</v>
      </c>
      <c r="Q101" s="2">
        <f>O101+P101</f>
        <v>66</v>
      </c>
      <c r="R101" s="1">
        <f>3+9</f>
        <v>12</v>
      </c>
      <c r="S101" s="1">
        <f>3+2</f>
        <v>5</v>
      </c>
      <c r="T101" s="2">
        <f>R101+S101</f>
        <v>17</v>
      </c>
      <c r="X101" s="9" t="s">
        <v>24</v>
      </c>
      <c r="Y101" s="9" t="s">
        <v>24</v>
      </c>
      <c r="Z101" s="9" t="s">
        <v>24</v>
      </c>
      <c r="BE101" s="2" t="s">
        <v>24</v>
      </c>
      <c r="BF101" s="2" t="s">
        <v>24</v>
      </c>
      <c r="BG101" s="2" t="s">
        <v>24</v>
      </c>
    </row>
    <row r="102" spans="1:59">
      <c r="B102" s="1" t="s">
        <v>54</v>
      </c>
      <c r="C102" s="1">
        <f>143+85+102+90</f>
        <v>420</v>
      </c>
      <c r="D102" s="1">
        <f>45+43+20+27</f>
        <v>135</v>
      </c>
      <c r="E102" s="2">
        <f t="shared" si="5"/>
        <v>555</v>
      </c>
      <c r="O102" s="1">
        <f>113+112</f>
        <v>225</v>
      </c>
      <c r="P102" s="1">
        <f>49+54</f>
        <v>103</v>
      </c>
      <c r="Q102" s="2">
        <f>O102+P102</f>
        <v>328</v>
      </c>
      <c r="R102" s="1">
        <f>4+7</f>
        <v>11</v>
      </c>
      <c r="S102" s="1">
        <f>8+6</f>
        <v>14</v>
      </c>
      <c r="T102" s="2">
        <f>R102+S102</f>
        <v>25</v>
      </c>
      <c r="X102" s="2" t="s">
        <v>24</v>
      </c>
      <c r="Y102" s="2" t="s">
        <v>24</v>
      </c>
      <c r="Z102" s="2" t="s">
        <v>24</v>
      </c>
      <c r="BE102" s="2" t="s">
        <v>24</v>
      </c>
      <c r="BF102" s="2" t="s">
        <v>24</v>
      </c>
      <c r="BG102" s="2" t="s">
        <v>24</v>
      </c>
    </row>
    <row r="103" spans="1:59">
      <c r="C103" s="2">
        <f>SUM(C97:C102)</f>
        <v>664</v>
      </c>
      <c r="D103" s="2">
        <f>SUM(D97:D102)</f>
        <v>222</v>
      </c>
      <c r="E103" s="2">
        <f t="shared" si="5"/>
        <v>886</v>
      </c>
      <c r="O103" s="1">
        <f>SUM(O97:O102)</f>
        <v>333</v>
      </c>
      <c r="P103" s="1">
        <f>SUM(P97:P102)</f>
        <v>134</v>
      </c>
      <c r="Q103" s="2">
        <f>O103+P103</f>
        <v>467</v>
      </c>
      <c r="R103" s="2">
        <f>SUM(R97:R102)</f>
        <v>33</v>
      </c>
      <c r="S103" s="2">
        <f>SUM(S97:S102)</f>
        <v>21</v>
      </c>
      <c r="T103" s="2">
        <f>SUM(T97:T102)</f>
        <v>54</v>
      </c>
      <c r="X103" s="4">
        <f t="shared" ref="X103:Z103" si="6">SUM(X97:X102)</f>
        <v>158</v>
      </c>
      <c r="Y103" s="4">
        <f t="shared" si="6"/>
        <v>84</v>
      </c>
      <c r="Z103" s="4">
        <f t="shared" si="6"/>
        <v>242</v>
      </c>
      <c r="BE103" s="2" t="s">
        <v>24</v>
      </c>
      <c r="BF103" s="2" t="s">
        <v>24</v>
      </c>
      <c r="BG103" s="2" t="s">
        <v>24</v>
      </c>
    </row>
    <row r="104" spans="1:59" s="4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9">
      <c r="A105" s="1" t="s">
        <v>79</v>
      </c>
      <c r="B105" s="1" t="s">
        <v>43</v>
      </c>
      <c r="C105" s="1">
        <f>31+24+37+35</f>
        <v>127</v>
      </c>
      <c r="D105" s="1">
        <f>9+6+19+11</f>
        <v>45</v>
      </c>
      <c r="E105" s="2">
        <f>D105+D105</f>
        <v>90</v>
      </c>
      <c r="O105" s="1">
        <f>27+26</f>
        <v>53</v>
      </c>
      <c r="P105" s="1">
        <f>45+1</f>
        <v>46</v>
      </c>
      <c r="Q105" s="1">
        <f>P105+O105</f>
        <v>99</v>
      </c>
      <c r="R105" s="1">
        <f>2+4</f>
        <v>6</v>
      </c>
      <c r="S105" s="1">
        <f>1+1</f>
        <v>2</v>
      </c>
      <c r="T105" s="2">
        <f>R105+S105</f>
        <v>8</v>
      </c>
      <c r="X105" s="2" t="s">
        <v>24</v>
      </c>
      <c r="Y105" s="2" t="s">
        <v>24</v>
      </c>
      <c r="Z105" s="2" t="s">
        <v>24</v>
      </c>
      <c r="BE105" s="2" t="s">
        <v>24</v>
      </c>
      <c r="BF105" s="2" t="s">
        <v>24</v>
      </c>
      <c r="BG105" s="2" t="s">
        <v>24</v>
      </c>
    </row>
    <row r="106" spans="1:59">
      <c r="B106" s="1" t="s">
        <v>44</v>
      </c>
      <c r="C106" s="1">
        <f>115+124+142+158</f>
        <v>539</v>
      </c>
      <c r="D106" s="1">
        <f>21+32+56+54</f>
        <v>163</v>
      </c>
      <c r="E106" s="2">
        <f>D106+C106</f>
        <v>702</v>
      </c>
      <c r="O106" s="1">
        <f>139+132</f>
        <v>271</v>
      </c>
      <c r="P106" s="1">
        <f>19+69</f>
        <v>88</v>
      </c>
      <c r="Q106" s="1">
        <f t="shared" ref="Q106" si="7">P106+O106</f>
        <v>359</v>
      </c>
      <c r="R106" s="1">
        <f>12+15</f>
        <v>27</v>
      </c>
      <c r="S106" s="1">
        <f>10+9</f>
        <v>19</v>
      </c>
      <c r="T106" s="2">
        <f>S106+R106</f>
        <v>46</v>
      </c>
      <c r="X106" s="2" t="s">
        <v>24</v>
      </c>
      <c r="Y106" s="2" t="s">
        <v>24</v>
      </c>
      <c r="Z106" s="2" t="s">
        <v>24</v>
      </c>
      <c r="BE106" s="2" t="s">
        <v>24</v>
      </c>
      <c r="BF106" s="2" t="s">
        <v>24</v>
      </c>
      <c r="BG106" s="2" t="s">
        <v>24</v>
      </c>
    </row>
    <row r="107" spans="1:59">
      <c r="B107" s="9" t="s">
        <v>6</v>
      </c>
      <c r="C107" s="2">
        <f t="shared" ref="C107:D107" si="8">C105+C106</f>
        <v>666</v>
      </c>
      <c r="D107" s="2">
        <f t="shared" si="8"/>
        <v>208</v>
      </c>
      <c r="E107" s="2">
        <f>E105+E106</f>
        <v>792</v>
      </c>
      <c r="O107" s="1">
        <f>O106+O105</f>
        <v>324</v>
      </c>
      <c r="P107" s="1">
        <f>P106+P105</f>
        <v>134</v>
      </c>
      <c r="Q107" s="1">
        <f>Q106+Q105</f>
        <v>458</v>
      </c>
      <c r="R107" s="1">
        <f t="shared" ref="R107:T107" si="9">R106+R105</f>
        <v>33</v>
      </c>
      <c r="S107" s="1">
        <f t="shared" si="9"/>
        <v>21</v>
      </c>
      <c r="T107" s="1">
        <f t="shared" si="9"/>
        <v>54</v>
      </c>
      <c r="U107" s="6"/>
      <c r="V107" s="6"/>
      <c r="W107" s="6"/>
      <c r="X107" s="2" t="s">
        <v>24</v>
      </c>
      <c r="Y107" s="2" t="s">
        <v>24</v>
      </c>
      <c r="Z107" s="2" t="s">
        <v>24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2" t="s">
        <v>24</v>
      </c>
      <c r="BF107" s="2" t="s">
        <v>24</v>
      </c>
      <c r="BG107" s="2" t="s">
        <v>24</v>
      </c>
    </row>
    <row r="109" spans="1:59">
      <c r="A109" s="1" t="s">
        <v>55</v>
      </c>
      <c r="B109" s="1">
        <v>1</v>
      </c>
      <c r="C109" s="2" t="s">
        <v>24</v>
      </c>
      <c r="D109" s="2" t="s">
        <v>24</v>
      </c>
      <c r="E109" s="2" t="s">
        <v>24</v>
      </c>
      <c r="O109" s="2" t="s">
        <v>24</v>
      </c>
      <c r="P109" s="2" t="s">
        <v>24</v>
      </c>
      <c r="Q109" s="2" t="s">
        <v>24</v>
      </c>
      <c r="R109" s="2" t="s">
        <v>24</v>
      </c>
      <c r="S109" s="2" t="s">
        <v>24</v>
      </c>
      <c r="T109" s="2" t="s">
        <v>24</v>
      </c>
      <c r="X109" s="2" t="s">
        <v>24</v>
      </c>
      <c r="Y109" s="2" t="s">
        <v>24</v>
      </c>
      <c r="Z109" s="2" t="s">
        <v>24</v>
      </c>
      <c r="BE109" s="2" t="s">
        <v>24</v>
      </c>
      <c r="BF109" s="2" t="s">
        <v>24</v>
      </c>
      <c r="BG109" s="2" t="s">
        <v>24</v>
      </c>
    </row>
    <row r="110" spans="1:59">
      <c r="B110" s="1" t="s">
        <v>40</v>
      </c>
      <c r="C110" s="2" t="s">
        <v>24</v>
      </c>
      <c r="D110" s="2" t="s">
        <v>24</v>
      </c>
      <c r="E110" s="2" t="s">
        <v>24</v>
      </c>
      <c r="O110" s="2" t="s">
        <v>24</v>
      </c>
      <c r="P110" s="2" t="s">
        <v>24</v>
      </c>
      <c r="Q110" s="2" t="s">
        <v>24</v>
      </c>
      <c r="R110" s="2" t="s">
        <v>24</v>
      </c>
      <c r="S110" s="2" t="s">
        <v>24</v>
      </c>
      <c r="T110" s="2" t="s">
        <v>24</v>
      </c>
      <c r="X110" s="2" t="s">
        <v>24</v>
      </c>
      <c r="Y110" s="2" t="s">
        <v>24</v>
      </c>
      <c r="Z110" s="2" t="s">
        <v>24</v>
      </c>
      <c r="BE110" s="2" t="s">
        <v>24</v>
      </c>
      <c r="BF110" s="2" t="s">
        <v>24</v>
      </c>
      <c r="BG110" s="2" t="s">
        <v>24</v>
      </c>
    </row>
    <row r="111" spans="1:59">
      <c r="B111" s="9" t="s">
        <v>6</v>
      </c>
      <c r="C111" s="2" t="s">
        <v>24</v>
      </c>
      <c r="D111" s="2" t="s">
        <v>24</v>
      </c>
      <c r="E111" s="2" t="s">
        <v>24</v>
      </c>
      <c r="O111" s="2" t="s">
        <v>24</v>
      </c>
      <c r="P111" s="2" t="s">
        <v>24</v>
      </c>
      <c r="Q111" s="2" t="s">
        <v>24</v>
      </c>
      <c r="R111" s="2" t="s">
        <v>24</v>
      </c>
      <c r="S111" s="2" t="s">
        <v>24</v>
      </c>
      <c r="T111" s="2" t="s">
        <v>24</v>
      </c>
      <c r="X111" s="2" t="s">
        <v>24</v>
      </c>
      <c r="Y111" s="2" t="s">
        <v>24</v>
      </c>
      <c r="Z111" s="2" t="s">
        <v>24</v>
      </c>
      <c r="BE111" s="2" t="s">
        <v>24</v>
      </c>
      <c r="BF111" s="2" t="s">
        <v>24</v>
      </c>
      <c r="BG111" s="2" t="s">
        <v>24</v>
      </c>
    </row>
    <row r="112" spans="1:59" s="4" customFormat="1">
      <c r="B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Q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9">
      <c r="A113" s="1" t="s">
        <v>64</v>
      </c>
      <c r="B113" s="1" t="s">
        <v>43</v>
      </c>
      <c r="C113" s="2" t="s">
        <v>24</v>
      </c>
      <c r="D113" s="2" t="s">
        <v>24</v>
      </c>
      <c r="E113" s="2" t="s">
        <v>24</v>
      </c>
      <c r="O113" s="2" t="s">
        <v>24</v>
      </c>
      <c r="P113" s="2" t="s">
        <v>24</v>
      </c>
      <c r="Q113" s="2" t="s">
        <v>24</v>
      </c>
      <c r="R113" s="2" t="s">
        <v>24</v>
      </c>
      <c r="S113" s="2" t="s">
        <v>24</v>
      </c>
      <c r="T113" s="2" t="s">
        <v>24</v>
      </c>
    </row>
    <row r="114" spans="1:59">
      <c r="B114" s="1" t="s">
        <v>44</v>
      </c>
      <c r="C114" s="2" t="s">
        <v>24</v>
      </c>
      <c r="D114" s="2" t="s">
        <v>24</v>
      </c>
      <c r="E114" s="2" t="s">
        <v>24</v>
      </c>
      <c r="O114" s="2" t="s">
        <v>24</v>
      </c>
      <c r="P114" s="2" t="s">
        <v>24</v>
      </c>
      <c r="Q114" s="2" t="s">
        <v>24</v>
      </c>
      <c r="R114" s="2" t="s">
        <v>24</v>
      </c>
      <c r="S114" s="2" t="s">
        <v>24</v>
      </c>
      <c r="T114" s="2" t="s">
        <v>24</v>
      </c>
    </row>
    <row r="115" spans="1:59">
      <c r="B115" s="9" t="s">
        <v>6</v>
      </c>
      <c r="C115" s="2" t="s">
        <v>24</v>
      </c>
      <c r="D115" s="2" t="s">
        <v>24</v>
      </c>
      <c r="E115" s="2" t="s">
        <v>24</v>
      </c>
      <c r="O115" s="2" t="s">
        <v>24</v>
      </c>
      <c r="P115" s="2" t="s">
        <v>24</v>
      </c>
      <c r="Q115" s="2" t="s">
        <v>24</v>
      </c>
      <c r="R115" s="2" t="s">
        <v>24</v>
      </c>
      <c r="S115" s="2" t="s">
        <v>24</v>
      </c>
      <c r="T115" s="2" t="s">
        <v>24</v>
      </c>
    </row>
    <row r="116" spans="1:59" s="4" customFormat="1">
      <c r="B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Q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9">
      <c r="A117" s="1" t="s">
        <v>65</v>
      </c>
      <c r="B117" s="1" t="s">
        <v>43</v>
      </c>
      <c r="C117" s="2" t="s">
        <v>24</v>
      </c>
      <c r="D117" s="2" t="s">
        <v>24</v>
      </c>
      <c r="E117" s="2" t="s">
        <v>24</v>
      </c>
      <c r="O117" s="2" t="s">
        <v>24</v>
      </c>
      <c r="P117" s="2" t="s">
        <v>24</v>
      </c>
      <c r="Q117" s="2" t="s">
        <v>24</v>
      </c>
      <c r="R117" s="2" t="s">
        <v>24</v>
      </c>
      <c r="S117" s="2" t="s">
        <v>24</v>
      </c>
      <c r="T117" s="2" t="s">
        <v>24</v>
      </c>
      <c r="X117" s="1">
        <v>6</v>
      </c>
      <c r="Y117" s="1">
        <v>11</v>
      </c>
      <c r="Z117" s="1">
        <f>X117+Y117</f>
        <v>17</v>
      </c>
      <c r="BE117" s="1">
        <f>7+8</f>
        <v>15</v>
      </c>
      <c r="BF117" s="1">
        <f>4+6</f>
        <v>10</v>
      </c>
      <c r="BG117" s="1">
        <f>BF117+BE117</f>
        <v>25</v>
      </c>
    </row>
    <row r="118" spans="1:59">
      <c r="B118" s="1" t="s">
        <v>44</v>
      </c>
      <c r="C118" s="2" t="s">
        <v>24</v>
      </c>
      <c r="D118" s="2" t="s">
        <v>24</v>
      </c>
      <c r="E118" s="2" t="s">
        <v>24</v>
      </c>
      <c r="O118" s="2" t="s">
        <v>24</v>
      </c>
      <c r="P118" s="2" t="s">
        <v>24</v>
      </c>
      <c r="Q118" s="2" t="s">
        <v>24</v>
      </c>
      <c r="R118" s="2" t="s">
        <v>24</v>
      </c>
      <c r="S118" s="2" t="s">
        <v>24</v>
      </c>
      <c r="T118" s="2" t="s">
        <v>24</v>
      </c>
      <c r="X118" s="1">
        <v>94</v>
      </c>
      <c r="Y118" s="1">
        <v>35</v>
      </c>
      <c r="Z118" s="1">
        <f>X118+Y118</f>
        <v>129</v>
      </c>
    </row>
    <row r="119" spans="1:59" s="4" customFormat="1">
      <c r="B119" s="9" t="s">
        <v>6</v>
      </c>
      <c r="C119" s="2" t="s">
        <v>24</v>
      </c>
      <c r="D119" s="2" t="s">
        <v>24</v>
      </c>
      <c r="E119" s="2" t="s">
        <v>24</v>
      </c>
      <c r="F119" s="2"/>
      <c r="G119" s="2"/>
      <c r="H119" s="2"/>
      <c r="I119" s="2"/>
      <c r="J119" s="2"/>
      <c r="K119" s="2"/>
      <c r="L119" s="2"/>
      <c r="M119" s="2"/>
      <c r="N119" s="2"/>
      <c r="O119" s="2" t="s">
        <v>24</v>
      </c>
      <c r="P119" s="2" t="s">
        <v>24</v>
      </c>
      <c r="Q119" s="2" t="s">
        <v>24</v>
      </c>
      <c r="R119" s="2" t="s">
        <v>24</v>
      </c>
      <c r="S119" s="2" t="s">
        <v>24</v>
      </c>
      <c r="T119" s="2" t="s">
        <v>24</v>
      </c>
      <c r="U119" s="2"/>
      <c r="V119" s="2"/>
      <c r="W119" s="2"/>
      <c r="X119" s="4">
        <f t="shared" ref="X119:Z119" si="10">SUM(X117:X118)</f>
        <v>100</v>
      </c>
      <c r="Y119" s="4">
        <f t="shared" si="10"/>
        <v>46</v>
      </c>
      <c r="Z119" s="4">
        <f t="shared" si="10"/>
        <v>146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9">
      <c r="B120" s="4"/>
    </row>
    <row r="121" spans="1:59">
      <c r="A121" s="1" t="s">
        <v>66</v>
      </c>
      <c r="B121" s="1" t="s">
        <v>67</v>
      </c>
      <c r="C121" s="2" t="s">
        <v>24</v>
      </c>
      <c r="D121" s="2" t="s">
        <v>24</v>
      </c>
      <c r="E121" s="2" t="s">
        <v>24</v>
      </c>
      <c r="O121" s="2" t="s">
        <v>24</v>
      </c>
      <c r="P121" s="2" t="s">
        <v>24</v>
      </c>
      <c r="Q121" s="2" t="s">
        <v>24</v>
      </c>
      <c r="R121" s="2" t="s">
        <v>24</v>
      </c>
      <c r="S121" s="2" t="s">
        <v>24</v>
      </c>
      <c r="T121" s="2" t="s">
        <v>24</v>
      </c>
      <c r="X121" s="1">
        <v>73</v>
      </c>
      <c r="Y121" s="1">
        <v>32</v>
      </c>
      <c r="Z121" s="1">
        <f>X121+Y121</f>
        <v>105</v>
      </c>
      <c r="BE121" s="2" t="s">
        <v>24</v>
      </c>
      <c r="BF121" s="2" t="s">
        <v>24</v>
      </c>
      <c r="BG121" s="2" t="s">
        <v>24</v>
      </c>
    </row>
    <row r="122" spans="1:59">
      <c r="B122" s="1" t="s">
        <v>68</v>
      </c>
      <c r="C122" s="2" t="s">
        <v>24</v>
      </c>
      <c r="D122" s="2" t="s">
        <v>24</v>
      </c>
      <c r="E122" s="2" t="s">
        <v>24</v>
      </c>
      <c r="O122" s="2" t="s">
        <v>24</v>
      </c>
      <c r="P122" s="2" t="s">
        <v>24</v>
      </c>
      <c r="Q122" s="2" t="s">
        <v>24</v>
      </c>
      <c r="R122" s="2" t="s">
        <v>24</v>
      </c>
      <c r="S122" s="2" t="s">
        <v>24</v>
      </c>
      <c r="T122" s="2" t="s">
        <v>24</v>
      </c>
      <c r="X122" s="1">
        <v>25</v>
      </c>
      <c r="Y122" s="1">
        <v>14</v>
      </c>
      <c r="Z122" s="1">
        <f>X122+Y122</f>
        <v>39</v>
      </c>
      <c r="BE122" s="2" t="s">
        <v>24</v>
      </c>
      <c r="BF122" s="2" t="s">
        <v>24</v>
      </c>
      <c r="BG122" s="2" t="s">
        <v>24</v>
      </c>
    </row>
    <row r="123" spans="1:59">
      <c r="B123" s="1" t="s">
        <v>41</v>
      </c>
      <c r="C123" s="2" t="s">
        <v>24</v>
      </c>
      <c r="D123" s="2" t="s">
        <v>24</v>
      </c>
      <c r="E123" s="2" t="s">
        <v>24</v>
      </c>
      <c r="O123" s="2" t="s">
        <v>24</v>
      </c>
      <c r="P123" s="2" t="s">
        <v>24</v>
      </c>
      <c r="Q123" s="2" t="s">
        <v>24</v>
      </c>
      <c r="R123" s="2" t="s">
        <v>24</v>
      </c>
      <c r="S123" s="2" t="s">
        <v>24</v>
      </c>
      <c r="T123" s="2" t="s">
        <v>24</v>
      </c>
      <c r="X123" s="1">
        <v>2</v>
      </c>
      <c r="Y123" s="1">
        <v>0</v>
      </c>
      <c r="Z123" s="1">
        <f>X123+Y123</f>
        <v>2</v>
      </c>
      <c r="BE123" s="2" t="s">
        <v>24</v>
      </c>
      <c r="BF123" s="2" t="s">
        <v>24</v>
      </c>
      <c r="BG123" s="2" t="s">
        <v>24</v>
      </c>
    </row>
    <row r="124" spans="1:59">
      <c r="B124" s="9" t="s">
        <v>6</v>
      </c>
      <c r="X124" s="1">
        <f>SUM(X121:X123)</f>
        <v>100</v>
      </c>
      <c r="Y124" s="1">
        <f>SUM(Y121:Y123)</f>
        <v>46</v>
      </c>
      <c r="Z124" s="1">
        <f>SUM(Z121:Z123)</f>
        <v>146</v>
      </c>
    </row>
    <row r="125" spans="1:59" s="4" customFormat="1">
      <c r="B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Q125" s="2"/>
      <c r="T125" s="2"/>
      <c r="U125" s="2"/>
      <c r="V125" s="2"/>
      <c r="W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9">
      <c r="A126" s="1" t="s">
        <v>69</v>
      </c>
      <c r="C126" s="2" t="s">
        <v>24</v>
      </c>
      <c r="D126" s="2" t="s">
        <v>24</v>
      </c>
      <c r="E126" s="2" t="s">
        <v>24</v>
      </c>
      <c r="O126" s="2" t="s">
        <v>24</v>
      </c>
      <c r="P126" s="2" t="s">
        <v>24</v>
      </c>
      <c r="Q126" s="2" t="s">
        <v>24</v>
      </c>
      <c r="R126" s="2" t="s">
        <v>24</v>
      </c>
      <c r="S126" s="2" t="s">
        <v>24</v>
      </c>
      <c r="T126" s="2" t="s">
        <v>24</v>
      </c>
      <c r="X126" s="1">
        <v>21</v>
      </c>
      <c r="Y126" s="1">
        <v>5</v>
      </c>
      <c r="Z126" s="1">
        <f>X126+Y126</f>
        <v>26</v>
      </c>
      <c r="BE126" s="2" t="s">
        <v>24</v>
      </c>
      <c r="BF126" s="2" t="s">
        <v>24</v>
      </c>
      <c r="BG126" s="2" t="s">
        <v>24</v>
      </c>
    </row>
    <row r="127" spans="1:59">
      <c r="C127" s="2" t="s">
        <v>24</v>
      </c>
      <c r="D127" s="2" t="s">
        <v>24</v>
      </c>
      <c r="E127" s="2" t="s">
        <v>24</v>
      </c>
      <c r="O127" s="2" t="s">
        <v>24</v>
      </c>
      <c r="P127" s="2" t="s">
        <v>24</v>
      </c>
      <c r="Q127" s="2" t="s">
        <v>24</v>
      </c>
      <c r="R127" s="2" t="s">
        <v>24</v>
      </c>
      <c r="S127" s="2" t="s">
        <v>24</v>
      </c>
      <c r="T127" s="2" t="s">
        <v>24</v>
      </c>
      <c r="X127" s="1">
        <v>12</v>
      </c>
      <c r="Y127" s="1">
        <v>1</v>
      </c>
      <c r="Z127" s="1">
        <f>X127+Y127</f>
        <v>13</v>
      </c>
      <c r="BE127" s="2" t="s">
        <v>24</v>
      </c>
      <c r="BF127" s="2" t="s">
        <v>24</v>
      </c>
      <c r="BG127" s="2" t="s">
        <v>24</v>
      </c>
    </row>
    <row r="128" spans="1:59">
      <c r="B128" s="4"/>
      <c r="C128" s="2" t="s">
        <v>24</v>
      </c>
      <c r="D128" s="2" t="s">
        <v>24</v>
      </c>
      <c r="E128" s="2" t="s">
        <v>24</v>
      </c>
      <c r="O128" s="2" t="s">
        <v>24</v>
      </c>
      <c r="P128" s="2" t="s">
        <v>24</v>
      </c>
      <c r="Q128" s="2" t="s">
        <v>24</v>
      </c>
      <c r="R128" s="2" t="s">
        <v>24</v>
      </c>
      <c r="S128" s="2" t="s">
        <v>24</v>
      </c>
      <c r="T128" s="2" t="s">
        <v>24</v>
      </c>
      <c r="X128" s="1">
        <f>SUM(X126:X127)</f>
        <v>33</v>
      </c>
      <c r="Y128" s="1">
        <f>SUM(Y126:Y127)</f>
        <v>6</v>
      </c>
      <c r="Z128" s="1">
        <f>SUM(Z126:Z127)</f>
        <v>39</v>
      </c>
      <c r="BE128" s="2" t="s">
        <v>24</v>
      </c>
      <c r="BF128" s="2" t="s">
        <v>24</v>
      </c>
      <c r="BG128" s="2" t="s">
        <v>24</v>
      </c>
    </row>
    <row r="130" spans="1:59">
      <c r="A130" s="3" t="s">
        <v>70</v>
      </c>
      <c r="B130" s="4">
        <v>0</v>
      </c>
      <c r="C130" s="2" t="s">
        <v>24</v>
      </c>
      <c r="D130" s="2" t="s">
        <v>24</v>
      </c>
      <c r="E130" s="2" t="s">
        <v>24</v>
      </c>
      <c r="O130" s="2" t="s">
        <v>24</v>
      </c>
      <c r="P130" s="2" t="s">
        <v>24</v>
      </c>
      <c r="Q130" s="2" t="s">
        <v>24</v>
      </c>
      <c r="R130" s="2" t="s">
        <v>24</v>
      </c>
      <c r="S130" s="2" t="s">
        <v>24</v>
      </c>
      <c r="T130" s="2" t="s">
        <v>24</v>
      </c>
      <c r="X130" s="2" t="s">
        <v>24</v>
      </c>
      <c r="Y130" s="2" t="s">
        <v>24</v>
      </c>
      <c r="Z130" s="2" t="s">
        <v>24</v>
      </c>
      <c r="BE130" s="2" t="s">
        <v>24</v>
      </c>
      <c r="BF130" s="2" t="s">
        <v>24</v>
      </c>
      <c r="BG130" s="2" t="s">
        <v>24</v>
      </c>
    </row>
    <row r="131" spans="1:59">
      <c r="A131" s="3"/>
      <c r="B131" s="4">
        <v>1</v>
      </c>
      <c r="C131" s="2" t="s">
        <v>24</v>
      </c>
      <c r="D131" s="2" t="s">
        <v>24</v>
      </c>
      <c r="E131" s="2" t="s">
        <v>24</v>
      </c>
      <c r="O131" s="2" t="s">
        <v>24</v>
      </c>
      <c r="P131" s="2" t="s">
        <v>24</v>
      </c>
      <c r="Q131" s="2" t="s">
        <v>24</v>
      </c>
      <c r="R131" s="2" t="s">
        <v>24</v>
      </c>
      <c r="S131" s="2" t="s">
        <v>24</v>
      </c>
      <c r="T131" s="2" t="s">
        <v>24</v>
      </c>
      <c r="X131" s="2" t="s">
        <v>24</v>
      </c>
      <c r="Y131" s="2" t="s">
        <v>24</v>
      </c>
      <c r="Z131" s="2" t="s">
        <v>24</v>
      </c>
      <c r="BE131" s="2" t="s">
        <v>24</v>
      </c>
      <c r="BF131" s="2" t="s">
        <v>24</v>
      </c>
      <c r="BG131" s="2" t="s">
        <v>24</v>
      </c>
    </row>
    <row r="132" spans="1:59">
      <c r="A132" s="3"/>
      <c r="B132" s="1">
        <v>2</v>
      </c>
      <c r="C132" s="2" t="s">
        <v>24</v>
      </c>
      <c r="D132" s="2" t="s">
        <v>24</v>
      </c>
      <c r="E132" s="2" t="s">
        <v>24</v>
      </c>
      <c r="O132" s="2" t="s">
        <v>24</v>
      </c>
      <c r="P132" s="2" t="s">
        <v>24</v>
      </c>
      <c r="Q132" s="2" t="s">
        <v>24</v>
      </c>
      <c r="R132" s="2" t="s">
        <v>24</v>
      </c>
      <c r="S132" s="2" t="s">
        <v>24</v>
      </c>
      <c r="T132" s="2" t="s">
        <v>24</v>
      </c>
      <c r="X132" s="2" t="s">
        <v>24</v>
      </c>
      <c r="Y132" s="2" t="s">
        <v>24</v>
      </c>
      <c r="Z132" s="2" t="s">
        <v>24</v>
      </c>
      <c r="BE132" s="2" t="s">
        <v>24</v>
      </c>
      <c r="BF132" s="2" t="s">
        <v>24</v>
      </c>
      <c r="BG132" s="2" t="s">
        <v>24</v>
      </c>
    </row>
    <row r="133" spans="1:59">
      <c r="A133" s="3"/>
      <c r="B133" s="4" t="s">
        <v>6</v>
      </c>
      <c r="C133" s="2" t="s">
        <v>24</v>
      </c>
      <c r="D133" s="2" t="s">
        <v>24</v>
      </c>
      <c r="E133" s="2" t="s">
        <v>24</v>
      </c>
      <c r="O133" s="2" t="s">
        <v>24</v>
      </c>
      <c r="P133" s="2" t="s">
        <v>24</v>
      </c>
      <c r="Q133" s="2" t="s">
        <v>24</v>
      </c>
      <c r="R133" s="2" t="s">
        <v>24</v>
      </c>
      <c r="S133" s="2" t="s">
        <v>24</v>
      </c>
      <c r="T133" s="2" t="s">
        <v>24</v>
      </c>
      <c r="X133" s="2" t="s">
        <v>24</v>
      </c>
      <c r="Y133" s="2" t="s">
        <v>24</v>
      </c>
      <c r="Z133" s="2" t="s">
        <v>24</v>
      </c>
      <c r="BE133" s="2" t="s">
        <v>24</v>
      </c>
      <c r="BF133" s="2" t="s">
        <v>24</v>
      </c>
      <c r="BG133" s="2" t="s">
        <v>24</v>
      </c>
    </row>
    <row r="134" spans="1:59">
      <c r="B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</row>
    <row r="135" spans="1:59">
      <c r="A135" s="1" t="s">
        <v>71</v>
      </c>
      <c r="B135" s="4" t="s">
        <v>89</v>
      </c>
      <c r="C135" s="2" t="s">
        <v>24</v>
      </c>
      <c r="D135" s="2" t="s">
        <v>24</v>
      </c>
      <c r="E135" s="2" t="s">
        <v>24</v>
      </c>
      <c r="O135" s="2" t="s">
        <v>24</v>
      </c>
      <c r="P135" s="2" t="s">
        <v>24</v>
      </c>
      <c r="Q135" s="2" t="s">
        <v>24</v>
      </c>
      <c r="R135" s="2" t="s">
        <v>24</v>
      </c>
      <c r="S135" s="2" t="s">
        <v>24</v>
      </c>
      <c r="T135" s="2" t="s">
        <v>24</v>
      </c>
      <c r="X135" s="2" t="s">
        <v>24</v>
      </c>
      <c r="Y135" s="2" t="s">
        <v>24</v>
      </c>
      <c r="Z135" s="2" t="s">
        <v>24</v>
      </c>
      <c r="BE135" s="2" t="s">
        <v>24</v>
      </c>
      <c r="BF135" s="2" t="s">
        <v>24</v>
      </c>
      <c r="BG135" s="2" t="s">
        <v>24</v>
      </c>
    </row>
    <row r="136" spans="1:59">
      <c r="B136" s="4" t="s">
        <v>90</v>
      </c>
      <c r="C136" s="2" t="s">
        <v>24</v>
      </c>
      <c r="D136" s="2" t="s">
        <v>24</v>
      </c>
      <c r="E136" s="2" t="s">
        <v>24</v>
      </c>
      <c r="O136" s="2" t="s">
        <v>24</v>
      </c>
      <c r="P136" s="2" t="s">
        <v>24</v>
      </c>
      <c r="Q136" s="2" t="s">
        <v>24</v>
      </c>
      <c r="R136" s="2" t="s">
        <v>24</v>
      </c>
      <c r="S136" s="2" t="s">
        <v>24</v>
      </c>
      <c r="T136" s="2" t="s">
        <v>24</v>
      </c>
      <c r="X136" s="2" t="s">
        <v>24</v>
      </c>
      <c r="Y136" s="2" t="s">
        <v>24</v>
      </c>
      <c r="Z136" s="2" t="s">
        <v>24</v>
      </c>
      <c r="BE136" s="2" t="s">
        <v>24</v>
      </c>
      <c r="BF136" s="2" t="s">
        <v>24</v>
      </c>
      <c r="BG136" s="2" t="s">
        <v>24</v>
      </c>
    </row>
    <row r="137" spans="1:59">
      <c r="B137" s="4" t="s">
        <v>91</v>
      </c>
      <c r="C137" s="2" t="s">
        <v>24</v>
      </c>
      <c r="D137" s="2" t="s">
        <v>24</v>
      </c>
      <c r="E137" s="2" t="s">
        <v>24</v>
      </c>
      <c r="O137" s="2" t="s">
        <v>24</v>
      </c>
      <c r="P137" s="2" t="s">
        <v>24</v>
      </c>
      <c r="Q137" s="2" t="s">
        <v>24</v>
      </c>
      <c r="R137" s="2" t="s">
        <v>24</v>
      </c>
      <c r="S137" s="2" t="s">
        <v>24</v>
      </c>
      <c r="T137" s="2" t="s">
        <v>24</v>
      </c>
      <c r="X137" s="2" t="s">
        <v>24</v>
      </c>
      <c r="Y137" s="2" t="s">
        <v>24</v>
      </c>
      <c r="Z137" s="2" t="s">
        <v>24</v>
      </c>
      <c r="BE137" s="2" t="s">
        <v>24</v>
      </c>
      <c r="BF137" s="2" t="s">
        <v>24</v>
      </c>
      <c r="BG137" s="2" t="s">
        <v>24</v>
      </c>
    </row>
    <row r="138" spans="1:59">
      <c r="B138" s="4" t="s">
        <v>92</v>
      </c>
      <c r="C138" s="2" t="s">
        <v>24</v>
      </c>
      <c r="D138" s="2" t="s">
        <v>24</v>
      </c>
      <c r="E138" s="2" t="s">
        <v>24</v>
      </c>
      <c r="O138" s="2" t="s">
        <v>24</v>
      </c>
      <c r="P138" s="2" t="s">
        <v>24</v>
      </c>
      <c r="Q138" s="2" t="s">
        <v>24</v>
      </c>
      <c r="R138" s="2" t="s">
        <v>24</v>
      </c>
      <c r="S138" s="2" t="s">
        <v>24</v>
      </c>
      <c r="T138" s="2" t="s">
        <v>24</v>
      </c>
      <c r="X138" s="2" t="s">
        <v>24</v>
      </c>
      <c r="Y138" s="2" t="s">
        <v>24</v>
      </c>
      <c r="Z138" s="2" t="s">
        <v>24</v>
      </c>
      <c r="BE138" s="2" t="s">
        <v>24</v>
      </c>
      <c r="BF138" s="2" t="s">
        <v>24</v>
      </c>
      <c r="BG138" s="2" t="s">
        <v>24</v>
      </c>
    </row>
    <row r="139" spans="1:59">
      <c r="B139" s="4" t="s">
        <v>93</v>
      </c>
      <c r="C139" s="2" t="s">
        <v>24</v>
      </c>
      <c r="D139" s="2" t="s">
        <v>24</v>
      </c>
      <c r="E139" s="2" t="s">
        <v>24</v>
      </c>
      <c r="O139" s="2" t="s">
        <v>24</v>
      </c>
      <c r="P139" s="2" t="s">
        <v>24</v>
      </c>
      <c r="Q139" s="2" t="s">
        <v>24</v>
      </c>
      <c r="R139" s="2" t="s">
        <v>24</v>
      </c>
      <c r="S139" s="2" t="s">
        <v>24</v>
      </c>
      <c r="T139" s="2" t="s">
        <v>24</v>
      </c>
      <c r="X139" s="2" t="s">
        <v>24</v>
      </c>
      <c r="Y139" s="2" t="s">
        <v>24</v>
      </c>
      <c r="Z139" s="2" t="s">
        <v>24</v>
      </c>
      <c r="BE139" s="2" t="s">
        <v>24</v>
      </c>
      <c r="BF139" s="2" t="s">
        <v>24</v>
      </c>
      <c r="BG139" s="2" t="s">
        <v>24</v>
      </c>
    </row>
    <row r="140" spans="1:59">
      <c r="B140" s="9" t="s">
        <v>6</v>
      </c>
      <c r="C140" s="2" t="s">
        <v>24</v>
      </c>
      <c r="D140" s="2" t="s">
        <v>24</v>
      </c>
      <c r="E140" s="2" t="s">
        <v>24</v>
      </c>
      <c r="O140" s="2" t="s">
        <v>24</v>
      </c>
      <c r="P140" s="2" t="s">
        <v>24</v>
      </c>
      <c r="Q140" s="2" t="s">
        <v>24</v>
      </c>
      <c r="R140" s="2" t="s">
        <v>24</v>
      </c>
      <c r="S140" s="2" t="s">
        <v>24</v>
      </c>
      <c r="T140" s="2" t="s">
        <v>24</v>
      </c>
      <c r="X140" s="2" t="s">
        <v>24</v>
      </c>
      <c r="Y140" s="2" t="s">
        <v>24</v>
      </c>
      <c r="Z140" s="2" t="s">
        <v>24</v>
      </c>
      <c r="BE140" s="2" t="s">
        <v>24</v>
      </c>
      <c r="BF140" s="2" t="s">
        <v>24</v>
      </c>
      <c r="BG140" s="2" t="s">
        <v>24</v>
      </c>
    </row>
    <row r="142" spans="1:59" ht="28.8">
      <c r="A142" s="1" t="s">
        <v>76</v>
      </c>
      <c r="B142" s="8" t="s">
        <v>95</v>
      </c>
      <c r="C142" s="2" t="s">
        <v>24</v>
      </c>
      <c r="D142" s="2" t="s">
        <v>24</v>
      </c>
      <c r="E142" s="2" t="s">
        <v>24</v>
      </c>
      <c r="O142" s="2" t="s">
        <v>24</v>
      </c>
      <c r="P142" s="2" t="s">
        <v>24</v>
      </c>
      <c r="Q142" s="2" t="s">
        <v>24</v>
      </c>
      <c r="R142" s="2" t="s">
        <v>24</v>
      </c>
      <c r="S142" s="2" t="s">
        <v>24</v>
      </c>
      <c r="T142" s="2" t="s">
        <v>24</v>
      </c>
      <c r="X142" s="2" t="s">
        <v>24</v>
      </c>
      <c r="Y142" s="2" t="s">
        <v>24</v>
      </c>
      <c r="Z142" s="2" t="s">
        <v>24</v>
      </c>
      <c r="BE142" s="2" t="s">
        <v>24</v>
      </c>
      <c r="BF142" s="2" t="s">
        <v>24</v>
      </c>
      <c r="BG142" s="2" t="s">
        <v>24</v>
      </c>
    </row>
    <row r="143" spans="1:59" ht="28.8">
      <c r="B143" s="8" t="s">
        <v>96</v>
      </c>
      <c r="C143" s="2" t="s">
        <v>24</v>
      </c>
      <c r="D143" s="2" t="s">
        <v>24</v>
      </c>
      <c r="E143" s="2" t="s">
        <v>24</v>
      </c>
      <c r="O143" s="2" t="s">
        <v>24</v>
      </c>
      <c r="P143" s="2" t="s">
        <v>24</v>
      </c>
      <c r="Q143" s="2" t="s">
        <v>24</v>
      </c>
      <c r="R143" s="2" t="s">
        <v>24</v>
      </c>
      <c r="S143" s="2" t="s">
        <v>24</v>
      </c>
      <c r="T143" s="2" t="s">
        <v>24</v>
      </c>
      <c r="X143" s="2" t="s">
        <v>24</v>
      </c>
      <c r="Y143" s="2" t="s">
        <v>24</v>
      </c>
      <c r="Z143" s="2" t="s">
        <v>24</v>
      </c>
      <c r="BE143" s="2" t="s">
        <v>24</v>
      </c>
      <c r="BF143" s="2" t="s">
        <v>24</v>
      </c>
      <c r="BG143" s="2" t="s">
        <v>24</v>
      </c>
    </row>
    <row r="144" spans="1:59">
      <c r="B144" s="9" t="s">
        <v>6</v>
      </c>
      <c r="C144" s="2" t="s">
        <v>24</v>
      </c>
      <c r="D144" s="2" t="s">
        <v>24</v>
      </c>
      <c r="E144" s="2" t="s">
        <v>24</v>
      </c>
      <c r="O144" s="2" t="s">
        <v>24</v>
      </c>
      <c r="P144" s="2" t="s">
        <v>24</v>
      </c>
      <c r="Q144" s="2" t="s">
        <v>24</v>
      </c>
      <c r="R144" s="2" t="s">
        <v>24</v>
      </c>
      <c r="S144" s="2" t="s">
        <v>24</v>
      </c>
      <c r="T144" s="2" t="s">
        <v>24</v>
      </c>
      <c r="X144" s="2" t="s">
        <v>24</v>
      </c>
      <c r="Y144" s="2" t="s">
        <v>24</v>
      </c>
      <c r="Z144" s="2" t="s">
        <v>24</v>
      </c>
      <c r="BE144" s="2" t="s">
        <v>24</v>
      </c>
      <c r="BF144" s="2" t="s">
        <v>24</v>
      </c>
      <c r="BG144" s="2" t="s">
        <v>24</v>
      </c>
    </row>
    <row r="146" spans="1:59" ht="28.8">
      <c r="A146" s="1" t="s">
        <v>77</v>
      </c>
      <c r="B146" s="8" t="s">
        <v>94</v>
      </c>
      <c r="C146" s="2" t="s">
        <v>24</v>
      </c>
      <c r="D146" s="2" t="s">
        <v>24</v>
      </c>
      <c r="E146" s="2" t="s">
        <v>24</v>
      </c>
      <c r="O146" s="2" t="s">
        <v>24</v>
      </c>
      <c r="P146" s="2" t="s">
        <v>24</v>
      </c>
      <c r="Q146" s="2" t="s">
        <v>24</v>
      </c>
      <c r="R146" s="2" t="s">
        <v>24</v>
      </c>
      <c r="S146" s="2" t="s">
        <v>24</v>
      </c>
      <c r="T146" s="2" t="s">
        <v>24</v>
      </c>
      <c r="X146" s="2" t="s">
        <v>24</v>
      </c>
      <c r="Y146" s="2" t="s">
        <v>24</v>
      </c>
      <c r="Z146" s="2" t="s">
        <v>24</v>
      </c>
      <c r="BE146" s="2" t="s">
        <v>24</v>
      </c>
      <c r="BF146" s="2" t="s">
        <v>24</v>
      </c>
      <c r="BG146" s="2" t="s">
        <v>24</v>
      </c>
    </row>
    <row r="147" spans="1:59" ht="43.2">
      <c r="B147" s="8" t="s">
        <v>97</v>
      </c>
      <c r="C147" s="2" t="s">
        <v>24</v>
      </c>
      <c r="D147" s="2" t="s">
        <v>24</v>
      </c>
      <c r="E147" s="2" t="s">
        <v>24</v>
      </c>
      <c r="O147" s="2" t="s">
        <v>24</v>
      </c>
      <c r="P147" s="2" t="s">
        <v>24</v>
      </c>
      <c r="Q147" s="2" t="s">
        <v>24</v>
      </c>
      <c r="R147" s="2" t="s">
        <v>24</v>
      </c>
      <c r="S147" s="2" t="s">
        <v>24</v>
      </c>
      <c r="T147" s="2" t="s">
        <v>24</v>
      </c>
      <c r="X147" s="2" t="s">
        <v>24</v>
      </c>
      <c r="Y147" s="2" t="s">
        <v>24</v>
      </c>
      <c r="Z147" s="2" t="s">
        <v>24</v>
      </c>
      <c r="BE147" s="2" t="s">
        <v>24</v>
      </c>
      <c r="BF147" s="2" t="s">
        <v>24</v>
      </c>
      <c r="BG147" s="2" t="s">
        <v>24</v>
      </c>
    </row>
    <row r="148" spans="1:59">
      <c r="B148" s="9" t="s">
        <v>89</v>
      </c>
      <c r="C148" s="2" t="s">
        <v>24</v>
      </c>
      <c r="D148" s="2" t="s">
        <v>24</v>
      </c>
      <c r="E148" s="2" t="s">
        <v>24</v>
      </c>
      <c r="O148" s="2" t="s">
        <v>24</v>
      </c>
      <c r="P148" s="2" t="s">
        <v>24</v>
      </c>
      <c r="Q148" s="2" t="s">
        <v>24</v>
      </c>
      <c r="R148" s="2" t="s">
        <v>24</v>
      </c>
      <c r="S148" s="2" t="s">
        <v>24</v>
      </c>
      <c r="T148" s="2" t="s">
        <v>24</v>
      </c>
      <c r="X148" s="2" t="s">
        <v>24</v>
      </c>
      <c r="Y148" s="2" t="s">
        <v>24</v>
      </c>
      <c r="Z148" s="2" t="s">
        <v>24</v>
      </c>
      <c r="BE148" s="2" t="s">
        <v>24</v>
      </c>
      <c r="BF148" s="2" t="s">
        <v>24</v>
      </c>
      <c r="BG148" s="2" t="s">
        <v>24</v>
      </c>
    </row>
    <row r="149" spans="1:59">
      <c r="B149" s="9" t="s">
        <v>6</v>
      </c>
      <c r="C149" s="2" t="s">
        <v>24</v>
      </c>
      <c r="D149" s="2" t="s">
        <v>24</v>
      </c>
      <c r="E149" s="2" t="s">
        <v>24</v>
      </c>
      <c r="O149" s="2" t="s">
        <v>24</v>
      </c>
      <c r="P149" s="2" t="s">
        <v>24</v>
      </c>
      <c r="Q149" s="2" t="s">
        <v>24</v>
      </c>
      <c r="R149" s="2" t="s">
        <v>24</v>
      </c>
      <c r="S149" s="2" t="s">
        <v>24</v>
      </c>
      <c r="T149" s="2" t="s">
        <v>24</v>
      </c>
      <c r="X149" s="2" t="s">
        <v>24</v>
      </c>
      <c r="Y149" s="2" t="s">
        <v>24</v>
      </c>
      <c r="Z149" s="2" t="s">
        <v>24</v>
      </c>
      <c r="BE149" s="2" t="s">
        <v>24</v>
      </c>
      <c r="BF149" s="2" t="s">
        <v>24</v>
      </c>
      <c r="BG149" s="2" t="s">
        <v>24</v>
      </c>
    </row>
    <row r="151" spans="1:59" ht="28.8">
      <c r="A151" s="1" t="s">
        <v>78</v>
      </c>
      <c r="B151" s="8" t="s">
        <v>98</v>
      </c>
      <c r="C151" s="2" t="s">
        <v>24</v>
      </c>
      <c r="D151" s="2" t="s">
        <v>24</v>
      </c>
      <c r="E151" s="2" t="s">
        <v>24</v>
      </c>
      <c r="O151" s="2" t="s">
        <v>24</v>
      </c>
      <c r="P151" s="2" t="s">
        <v>24</v>
      </c>
      <c r="Q151" s="2" t="s">
        <v>24</v>
      </c>
      <c r="R151" s="2" t="s">
        <v>24</v>
      </c>
      <c r="S151" s="2" t="s">
        <v>24</v>
      </c>
      <c r="T151" s="2" t="s">
        <v>24</v>
      </c>
      <c r="X151" s="2" t="s">
        <v>24</v>
      </c>
      <c r="Y151" s="2" t="s">
        <v>24</v>
      </c>
      <c r="Z151" s="2" t="s">
        <v>24</v>
      </c>
      <c r="BE151" s="2" t="s">
        <v>24</v>
      </c>
      <c r="BF151" s="2" t="s">
        <v>24</v>
      </c>
      <c r="BG151" s="2" t="s">
        <v>24</v>
      </c>
    </row>
    <row r="152" spans="1:59" ht="28.8">
      <c r="B152" s="8" t="s">
        <v>99</v>
      </c>
      <c r="C152" s="2" t="s">
        <v>24</v>
      </c>
      <c r="D152" s="2" t="s">
        <v>24</v>
      </c>
      <c r="E152" s="2" t="s">
        <v>24</v>
      </c>
      <c r="O152" s="2" t="s">
        <v>24</v>
      </c>
      <c r="P152" s="2" t="s">
        <v>24</v>
      </c>
      <c r="Q152" s="2" t="s">
        <v>24</v>
      </c>
      <c r="R152" s="2" t="s">
        <v>24</v>
      </c>
      <c r="S152" s="2" t="s">
        <v>24</v>
      </c>
      <c r="T152" s="2" t="s">
        <v>24</v>
      </c>
      <c r="X152" s="2" t="s">
        <v>24</v>
      </c>
      <c r="Y152" s="2" t="s">
        <v>24</v>
      </c>
      <c r="Z152" s="2" t="s">
        <v>24</v>
      </c>
      <c r="BE152" s="2" t="s">
        <v>24</v>
      </c>
      <c r="BF152" s="2" t="s">
        <v>24</v>
      </c>
      <c r="BG152" s="2" t="s">
        <v>24</v>
      </c>
    </row>
    <row r="153" spans="1:59">
      <c r="B153" s="9" t="s">
        <v>6</v>
      </c>
      <c r="C153" s="2" t="s">
        <v>24</v>
      </c>
      <c r="D153" s="2" t="s">
        <v>24</v>
      </c>
      <c r="E153" s="2" t="s">
        <v>24</v>
      </c>
      <c r="O153" s="2" t="s">
        <v>24</v>
      </c>
      <c r="P153" s="2" t="s">
        <v>24</v>
      </c>
      <c r="Q153" s="2" t="s">
        <v>24</v>
      </c>
      <c r="R153" s="2" t="s">
        <v>24</v>
      </c>
      <c r="S153" s="2" t="s">
        <v>24</v>
      </c>
      <c r="T153" s="2" t="s">
        <v>24</v>
      </c>
      <c r="X153" s="2" t="s">
        <v>24</v>
      </c>
      <c r="Y153" s="2" t="s">
        <v>24</v>
      </c>
      <c r="Z153" s="2" t="s">
        <v>24</v>
      </c>
      <c r="BE153" s="2" t="s">
        <v>24</v>
      </c>
      <c r="BF153" s="2" t="s">
        <v>24</v>
      </c>
      <c r="BG153" s="2" t="s">
        <v>24</v>
      </c>
    </row>
    <row r="154" spans="1:59">
      <c r="C154" s="2" t="s">
        <v>24</v>
      </c>
      <c r="D154" s="2" t="s">
        <v>24</v>
      </c>
      <c r="E154" s="2" t="s">
        <v>24</v>
      </c>
      <c r="O154" s="2" t="s">
        <v>24</v>
      </c>
      <c r="P154" s="2" t="s">
        <v>24</v>
      </c>
      <c r="Q154" s="2" t="s">
        <v>24</v>
      </c>
      <c r="R154" s="2" t="s">
        <v>24</v>
      </c>
      <c r="S154" s="2" t="s">
        <v>24</v>
      </c>
      <c r="T154" s="2" t="s">
        <v>24</v>
      </c>
      <c r="X154" s="2" t="s">
        <v>24</v>
      </c>
      <c r="Y154" s="2" t="s">
        <v>24</v>
      </c>
      <c r="Z154" s="2" t="s">
        <v>24</v>
      </c>
    </row>
  </sheetData>
  <mergeCells count="20">
    <mergeCell ref="AY2:BA2"/>
    <mergeCell ref="BB2:BD2"/>
    <mergeCell ref="AJ2:AL2"/>
    <mergeCell ref="AM2:AO2"/>
    <mergeCell ref="AP2:AR2"/>
    <mergeCell ref="AS2:AU2"/>
    <mergeCell ref="AV2:AX2"/>
    <mergeCell ref="U2:W2"/>
    <mergeCell ref="AA2:AC2"/>
    <mergeCell ref="X2:Z2"/>
    <mergeCell ref="AD2:AF2"/>
    <mergeCell ref="AG2:AI2"/>
    <mergeCell ref="O2:Q2"/>
    <mergeCell ref="R2:T2"/>
    <mergeCell ref="C2:E2"/>
    <mergeCell ref="F2:H2"/>
    <mergeCell ref="I2:K2"/>
    <mergeCell ref="L2:N2"/>
    <mergeCell ref="X1:Z1"/>
    <mergeCell ref="BE1:B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2015-06-05T18:17:00Z</dcterms:created>
  <dcterms:modified xsi:type="dcterms:W3CDTF">2021-07-11T09:17:11Z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