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winmarin/Downloads/MATRIZ  2/"/>
    </mc:Choice>
  </mc:AlternateContent>
  <xr:revisionPtr revIDLastSave="228" documentId="8_{3271CAC8-C503-C34C-BD14-780F58A64C13}" xr6:coauthVersionLast="47" xr6:coauthVersionMax="47" xr10:uidLastSave="{181F08F8-B6B6-483B-BFE6-FEF0E9B1A2FC}"/>
  <bookViews>
    <workbookView xWindow="0" yWindow="0" windowWidth="28800" windowHeight="18000" firstSheet="2" activeTab="2" xr2:uid="{00000000-000D-0000-FFFF-FFFF00000000}"/>
  </bookViews>
  <sheets>
    <sheet name="- AYUDA -" sheetId="5" r:id="rId1"/>
    <sheet name="Precios " sheetId="10" r:id="rId2"/>
    <sheet name="Precios  (2)" sheetId="11" r:id="rId3"/>
    <sheet name="Soporte" sheetId="8" state="hidden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6" i="11" l="1"/>
  <c r="K26" i="11"/>
  <c r="L26" i="11"/>
  <c r="J24" i="11"/>
  <c r="K24" i="11"/>
  <c r="L24" i="11"/>
  <c r="J25" i="11"/>
  <c r="K25" i="11"/>
  <c r="L25" i="11"/>
  <c r="E18" i="10"/>
  <c r="D18" i="10"/>
  <c r="D17" i="10"/>
  <c r="F16" i="10"/>
  <c r="D16" i="10"/>
  <c r="F15" i="10"/>
  <c r="E15" i="10"/>
  <c r="D15" i="10"/>
  <c r="F14" i="10"/>
  <c r="E14" i="10"/>
  <c r="D14" i="10"/>
  <c r="K14" i="10"/>
  <c r="F13" i="10"/>
  <c r="E13" i="10"/>
  <c r="D13" i="10"/>
  <c r="J13" i="10"/>
  <c r="F12" i="10"/>
  <c r="D12" i="10"/>
  <c r="F9" i="10"/>
  <c r="D9" i="10"/>
  <c r="E9" i="10"/>
  <c r="B9" i="10"/>
  <c r="D30" i="11"/>
  <c r="J19" i="11"/>
  <c r="J23" i="11"/>
  <c r="K27" i="11"/>
  <c r="K22" i="11"/>
  <c r="K23" i="11"/>
  <c r="L22" i="11"/>
  <c r="L23" i="11"/>
  <c r="I30" i="11"/>
  <c r="H30" i="11"/>
  <c r="G30" i="11"/>
  <c r="J22" i="11"/>
  <c r="K19" i="11"/>
  <c r="I26" i="10"/>
  <c r="H26" i="10"/>
  <c r="G26" i="10"/>
  <c r="L25" i="10"/>
  <c r="K25" i="10"/>
  <c r="J25" i="10"/>
  <c r="L24" i="10"/>
  <c r="K24" i="10"/>
  <c r="J24" i="10"/>
  <c r="L23" i="10"/>
  <c r="K23" i="10"/>
  <c r="J23" i="10"/>
  <c r="L22" i="10"/>
  <c r="K22" i="10"/>
  <c r="J22" i="10"/>
  <c r="L21" i="10"/>
  <c r="K21" i="10"/>
  <c r="J21" i="10"/>
  <c r="L20" i="10"/>
  <c r="K20" i="10"/>
  <c r="J20" i="10"/>
  <c r="L19" i="10"/>
  <c r="K19" i="10"/>
  <c r="J19" i="10"/>
  <c r="B18" i="10"/>
  <c r="F17" i="10"/>
  <c r="E17" i="10"/>
  <c r="B17" i="10"/>
  <c r="E16" i="10"/>
  <c r="B16" i="10"/>
  <c r="B15" i="10"/>
  <c r="B14" i="10"/>
  <c r="B13" i="10"/>
  <c r="E12" i="10"/>
  <c r="L12" i="10" s="1"/>
  <c r="B12" i="10"/>
  <c r="B11" i="10"/>
  <c r="B10" i="10"/>
  <c r="J11" i="11"/>
  <c r="L14" i="11"/>
  <c r="J14" i="11"/>
  <c r="L21" i="11"/>
  <c r="F18" i="10"/>
  <c r="J18" i="10"/>
  <c r="J21" i="11"/>
  <c r="K21" i="11"/>
  <c r="D10" i="10"/>
  <c r="D11" i="10"/>
  <c r="K18" i="11"/>
  <c r="J18" i="11"/>
  <c r="L18" i="11"/>
  <c r="L16" i="10"/>
  <c r="L13" i="11"/>
  <c r="K13" i="11"/>
  <c r="L17" i="11"/>
  <c r="K17" i="11"/>
  <c r="E11" i="10"/>
  <c r="E10" i="10"/>
  <c r="E26" i="10"/>
  <c r="F11" i="10"/>
  <c r="F10" i="10"/>
  <c r="F26" i="10"/>
  <c r="K9" i="11"/>
  <c r="L15" i="10"/>
  <c r="K15" i="11"/>
  <c r="K10" i="11"/>
  <c r="J9" i="10"/>
  <c r="L9" i="10"/>
  <c r="K9" i="10"/>
  <c r="J16" i="10"/>
  <c r="J14" i="10"/>
  <c r="J17" i="10"/>
  <c r="J12" i="10"/>
  <c r="J15" i="10"/>
  <c r="J20" i="11"/>
  <c r="J16" i="11"/>
  <c r="J12" i="11"/>
  <c r="L19" i="11"/>
  <c r="K20" i="11"/>
  <c r="J27" i="11"/>
  <c r="K11" i="11"/>
  <c r="L20" i="11"/>
  <c r="L27" i="11"/>
  <c r="L12" i="11"/>
  <c r="J9" i="11"/>
  <c r="L11" i="11"/>
  <c r="J13" i="11"/>
  <c r="K14" i="11"/>
  <c r="L15" i="11"/>
  <c r="J17" i="11"/>
  <c r="L9" i="11"/>
  <c r="K12" i="11"/>
  <c r="K16" i="11"/>
  <c r="L16" i="11"/>
  <c r="L14" i="10"/>
  <c r="K17" i="10"/>
  <c r="K12" i="10"/>
  <c r="K11" i="10"/>
  <c r="K13" i="10"/>
  <c r="L13" i="10"/>
  <c r="K16" i="10"/>
  <c r="L17" i="10"/>
  <c r="K15" i="10"/>
  <c r="L18" i="10"/>
  <c r="K18" i="10"/>
  <c r="J10" i="10"/>
  <c r="J15" i="11"/>
  <c r="L10" i="11"/>
  <c r="J10" i="11"/>
  <c r="K10" i="10"/>
  <c r="J11" i="10"/>
  <c r="D26" i="10"/>
  <c r="E30" i="11" l="1"/>
  <c r="F30" i="11"/>
  <c r="L10" i="10"/>
  <c r="L11" i="10"/>
</calcChain>
</file>

<file path=xl/sharedStrings.xml><?xml version="1.0" encoding="utf-8"?>
<sst xmlns="http://schemas.openxmlformats.org/spreadsheetml/2006/main" count="100" uniqueCount="66">
  <si>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</si>
  <si>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</si>
  <si>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</si>
  <si>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</si>
  <si>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</si>
  <si>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</si>
  <si>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</si>
  <si>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</si>
  <si>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</si>
  <si>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</si>
  <si>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</si>
  <si>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</si>
  <si>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</si>
  <si>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</si>
  <si>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</si>
  <si>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</si>
  <si>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</si>
  <si>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</si>
  <si>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Horas de dia los 7 dias de la semana</t>
  </si>
  <si>
    <t>de 3 a 5 minutos</t>
  </si>
  <si>
    <t>3 a 10 dias habiles</t>
  </si>
  <si>
    <t>entrega de 2  dias habiles</t>
  </si>
  <si>
    <t>1 a 5 dias habiles</t>
  </si>
  <si>
    <t>5 dias laborales</t>
  </si>
  <si>
    <t>COSTO DE ENVÍO</t>
  </si>
  <si>
    <t>$ 7.055</t>
  </si>
  <si>
    <t>$287.497</t>
  </si>
  <si>
    <t>$295.39</t>
  </si>
  <si>
    <t>FORMAS DE PAGO</t>
  </si>
  <si>
    <t>contado</t>
  </si>
  <si>
    <t>Torre Admin</t>
  </si>
  <si>
    <t>Monitor Admin</t>
  </si>
  <si>
    <t>DiscoSloido admin</t>
  </si>
  <si>
    <t>Disco duro Admin</t>
  </si>
  <si>
    <t>Servidor Admin</t>
  </si>
  <si>
    <t>RAM Admin</t>
  </si>
  <si>
    <t>Teclado Admin</t>
  </si>
  <si>
    <t>Mouse Admin</t>
  </si>
  <si>
    <t>Portatil Nosotros</t>
  </si>
  <si>
    <t>Monitor Nosotros</t>
  </si>
  <si>
    <t>Disco Mecanico Nosotros</t>
  </si>
  <si>
    <t>RAM Nosotros</t>
  </si>
  <si>
    <t>Servidor Nosotros</t>
  </si>
  <si>
    <t>Tarjeta de video nostros</t>
  </si>
  <si>
    <t>Procesador Nosotros</t>
  </si>
  <si>
    <t>Software Licencia</t>
  </si>
  <si>
    <t>Licecia Visual</t>
  </si>
  <si>
    <t>Licencia Sql</t>
  </si>
  <si>
    <t>Window 11 Licencia</t>
  </si>
  <si>
    <t>Contado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</si>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</sst>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\ #,##0.00;[Red]\-&quot;$&quot;\ #,##0.00"/>
    <numFmt numFmtId="165" formatCode="&quot;$&quot;\ #,##0.00"/>
    <numFmt numFmtId="166" formatCode="_-[$$-409]* #,##0.00_ ;_-[$$-409]* \-#,##0.00\ ;_-[$$-409]* &quot;-&quot;??_ ;_-@_ "/>
  </numFmts>
  <fonts count="22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sz val="14"/>
      <color theme="1" tint="0.34998626667073579"/>
      <name val="Calibri"/>
      <scheme val="minor"/>
    </font>
    <font>
      <b/>
      <sz val="14"/>
      <color theme="1" tint="0.34998626667073579"/>
      <name val="Calibri"/>
      <scheme val="minor"/>
    </font>
    <font>
      <sz val="18"/>
      <color rgb="FF000000"/>
      <name val="Proxima Nova"/>
    </font>
    <font>
      <sz val="8"/>
      <color rgb="FF595959"/>
      <name val="Calibri"/>
      <scheme val="minor"/>
    </font>
    <font>
      <sz val="11"/>
      <color rgb="FF4D5156"/>
      <name val="Arial"/>
      <family val="2"/>
      <charset val="1"/>
    </font>
    <font>
      <sz val="14"/>
      <color rgb="FF000000"/>
      <name val="Calibri"/>
      <scheme val="minor"/>
    </font>
    <font>
      <b/>
      <sz val="14"/>
      <color theme="0" tint="-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94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5" fontId="8" fillId="3" borderId="1" xfId="0" applyNumberFormat="1" applyFont="1" applyFill="1" applyBorder="1" applyAlignment="1">
      <alignment horizontal="center"/>
    </xf>
    <xf numFmtId="165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5" fontId="8" fillId="3" borderId="4" xfId="0" applyNumberFormat="1" applyFont="1" applyFill="1" applyBorder="1" applyAlignment="1">
      <alignment horizontal="center"/>
    </xf>
    <xf numFmtId="165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5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5" fontId="8" fillId="3" borderId="6" xfId="0" applyNumberFormat="1" applyFont="1" applyFill="1" applyBorder="1" applyAlignment="1">
      <alignment horizontal="center"/>
    </xf>
    <xf numFmtId="165" fontId="8" fillId="3" borderId="13" xfId="0" applyNumberFormat="1" applyFont="1" applyFill="1" applyBorder="1" applyAlignment="1">
      <alignment horizontal="center"/>
    </xf>
    <xf numFmtId="165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vertical="center" wrapText="1"/>
    </xf>
    <xf numFmtId="164" fontId="13" fillId="0" borderId="15" xfId="0" applyNumberFormat="1" applyFont="1" applyBorder="1" applyAlignment="1">
      <alignment vertical="center" wrapText="1"/>
    </xf>
    <xf numFmtId="164" fontId="14" fillId="0" borderId="16" xfId="0" applyNumberFormat="1" applyFont="1" applyBorder="1" applyAlignment="1">
      <alignment vertical="center" wrapText="1"/>
    </xf>
    <xf numFmtId="164" fontId="13" fillId="0" borderId="17" xfId="0" applyNumberFormat="1" applyFont="1" applyBorder="1" applyAlignment="1">
      <alignment vertical="center" wrapText="1"/>
    </xf>
    <xf numFmtId="164" fontId="14" fillId="0" borderId="18" xfId="0" applyNumberFormat="1" applyFont="1" applyBorder="1" applyAlignment="1">
      <alignment vertical="center" wrapText="1"/>
    </xf>
    <xf numFmtId="165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64" fontId="14" fillId="6" borderId="28" xfId="0" applyNumberFormat="1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vertical="center" wrapText="1"/>
    </xf>
    <xf numFmtId="0" fontId="13" fillId="0" borderId="0" xfId="0" applyFont="1"/>
    <xf numFmtId="165" fontId="9" fillId="2" borderId="0" xfId="0" applyNumberFormat="1" applyFont="1" applyFill="1" applyAlignment="1">
      <alignment horizontal="center"/>
    </xf>
    <xf numFmtId="165" fontId="9" fillId="0" borderId="2" xfId="0" applyNumberFormat="1" applyFont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65" fontId="9" fillId="2" borderId="2" xfId="0" applyNumberFormat="1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/>
    </xf>
    <xf numFmtId="165" fontId="9" fillId="4" borderId="2" xfId="0" applyNumberFormat="1" applyFont="1" applyFill="1" applyBorder="1" applyAlignment="1">
      <alignment horizontal="center" vertical="center"/>
    </xf>
    <xf numFmtId="165" fontId="8" fillId="3" borderId="33" xfId="0" applyNumberFormat="1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/>
    </xf>
    <xf numFmtId="4" fontId="16" fillId="0" borderId="26" xfId="0" applyNumberFormat="1" applyFont="1" applyBorder="1" applyAlignment="1">
      <alignment horizontal="center" vertical="center"/>
    </xf>
    <xf numFmtId="165" fontId="9" fillId="0" borderId="34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7" fillId="0" borderId="36" xfId="0" applyFont="1" applyBorder="1" applyAlignment="1">
      <alignment wrapText="1"/>
    </xf>
    <xf numFmtId="0" fontId="9" fillId="0" borderId="37" xfId="0" applyFont="1" applyBorder="1" applyAlignment="1">
      <alignment horizontal="center" vertical="center"/>
    </xf>
    <xf numFmtId="4" fontId="10" fillId="0" borderId="38" xfId="0" applyNumberFormat="1" applyFont="1" applyBorder="1" applyAlignment="1">
      <alignment horizontal="center" vertical="center"/>
    </xf>
    <xf numFmtId="0" fontId="19" fillId="0" borderId="0" xfId="0" applyFont="1"/>
    <xf numFmtId="0" fontId="9" fillId="0" borderId="3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10" fillId="4" borderId="0" xfId="0" applyNumberFormat="1" applyFont="1" applyFill="1" applyAlignment="1">
      <alignment horizontal="center" vertical="center"/>
    </xf>
    <xf numFmtId="166" fontId="20" fillId="0" borderId="0" xfId="0" applyNumberFormat="1" applyFont="1"/>
    <xf numFmtId="165" fontId="15" fillId="2" borderId="2" xfId="0" applyNumberFormat="1" applyFont="1" applyFill="1" applyBorder="1" applyAlignment="1">
      <alignment horizontal="center" vertical="center"/>
    </xf>
    <xf numFmtId="2" fontId="15" fillId="2" borderId="2" xfId="0" applyNumberFormat="1" applyFont="1" applyFill="1" applyBorder="1" applyAlignment="1">
      <alignment horizontal="center" vertical="center"/>
    </xf>
    <xf numFmtId="165" fontId="15" fillId="2" borderId="0" xfId="0" applyNumberFormat="1" applyFont="1" applyFill="1" applyAlignment="1">
      <alignment horizontal="center"/>
    </xf>
    <xf numFmtId="165" fontId="21" fillId="3" borderId="33" xfId="0" applyNumberFormat="1" applyFont="1" applyFill="1" applyBorder="1" applyAlignment="1">
      <alignment horizontal="center"/>
    </xf>
    <xf numFmtId="165" fontId="21" fillId="3" borderId="1" xfId="0" applyNumberFormat="1" applyFont="1" applyFill="1" applyBorder="1" applyAlignment="1">
      <alignment horizontal="center"/>
    </xf>
    <xf numFmtId="165" fontId="21" fillId="3" borderId="5" xfId="0" applyNumberFormat="1" applyFont="1" applyFill="1" applyBorder="1" applyAlignment="1">
      <alignment horizontal="center"/>
    </xf>
    <xf numFmtId="165" fontId="15" fillId="2" borderId="2" xfId="0" applyNumberFormat="1" applyFont="1" applyFill="1" applyBorder="1" applyAlignment="1">
      <alignment horizontal="center" vertical="center" wrapText="1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1" xfId="0" applyNumberFormat="1" applyFont="1" applyFill="1" applyBorder="1" applyAlignment="1">
      <alignment horizontal="center" vertical="center"/>
    </xf>
    <xf numFmtId="165" fontId="8" fillId="3" borderId="5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57">
    <dxf>
      <border>
        <left style="thin">
          <color rgb="FFFFFF66"/>
        </left>
        <right style="thin">
          <color rgb="FFFFFF66"/>
        </right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56"/>
      <tableStyleElement type="headerRow" dxfId="55"/>
      <tableStyleElement type="totalRow" dxfId="54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187642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1111793</xdr:colOff>
      <xdr:row>1</xdr:row>
      <xdr:rowOff>155780</xdr:rowOff>
    </xdr:from>
    <xdr:to>
      <xdr:col>10</xdr:col>
      <xdr:colOff>1285466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1150725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3012</xdr:colOff>
      <xdr:row>1</xdr:row>
      <xdr:rowOff>155780</xdr:rowOff>
    </xdr:from>
    <xdr:to>
      <xdr:col>10</xdr:col>
      <xdr:colOff>1246660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oysena-my.sharepoint.com/personal/cdrueda28_soy_sena_edu_co/Documents/Actividad/Cuadro-de-Cotizaciones.xlsx" TargetMode="External"/><Relationship Id="rId1" Type="http://schemas.openxmlformats.org/officeDocument/2006/relationships/externalLinkPath" Target="Cuadro-de-Cotizaci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Hym7rwNJVEa9Ei2lSHX_0nOgT6ozGU1NpFXYHqK037U6gFRGePTxSpKj3vx4eZ8X" itemId="01ST4YSBIRBPN5ZNSMZRCKXHFRVCIU2PAP">
      <xxl21:absoluteUrl r:id="rId2"/>
    </xxl21:alternateUrls>
    <sheetNames>
      <sheetName val="Torre admin"/>
      <sheetName val="Monitor Admin"/>
      <sheetName val="DiscoSolido Admin"/>
      <sheetName val="Disco duro interno Admin"/>
      <sheetName val="Servidor Admin"/>
      <sheetName val="ram Admin"/>
      <sheetName val="Teclado Admin"/>
      <sheetName val="Mause Admin"/>
      <sheetName val="Portatil Nosotros"/>
      <sheetName val="Monitor Nosotros"/>
      <sheetName val=" Disco mecanico Nosotros"/>
      <sheetName val=" ram nosotros"/>
      <sheetName val=" Servidor Nosotros"/>
      <sheetName val="Tarjeta de video nosotros"/>
      <sheetName val="Procesador Nosotros"/>
      <sheetName val="Teclado nosostros "/>
      <sheetName val="Muse nosotros"/>
      <sheetName val="software licencia"/>
      <sheetName val="licencia visual"/>
      <sheetName val="windows 11 licencia"/>
      <sheetName val="licencia SQL"/>
    </sheetNames>
    <sheetDataSet>
      <sheetData sheetId="0">
        <row r="8">
          <cell r="D8" t="str">
            <v>Torre Gamer Rgb Amd Ryzen 5 5600g + 16gb + Ssd 240</v>
          </cell>
          <cell r="H8">
            <v>1932489</v>
          </cell>
        </row>
        <row r="9">
          <cell r="H9">
            <v>1714000</v>
          </cell>
        </row>
        <row r="10">
          <cell r="H10">
            <v>1286880</v>
          </cell>
        </row>
      </sheetData>
      <sheetData sheetId="1">
        <row r="8">
          <cell r="D8" t="str">
            <v>Monitor Curvo 27 Fhd Diseño Sin Bordes Color Black 100V/240V</v>
          </cell>
          <cell r="H8">
            <v>851207</v>
          </cell>
        </row>
        <row r="9">
          <cell r="H9">
            <v>646051</v>
          </cell>
        </row>
        <row r="10">
          <cell r="H10">
            <v>999600</v>
          </cell>
        </row>
      </sheetData>
      <sheetData sheetId="2">
        <row r="8">
          <cell r="D8" t="str">
            <v>Disco duro solido Patriot 240gb SATA III 2.5"</v>
          </cell>
          <cell r="H8">
            <v>116501</v>
          </cell>
        </row>
        <row r="9">
          <cell r="H9">
            <v>125140</v>
          </cell>
        </row>
        <row r="10">
          <cell r="H10">
            <v>362831</v>
          </cell>
        </row>
      </sheetData>
      <sheetData sheetId="3">
        <row r="8">
          <cell r="D8" t="str">
            <v>Disco duro interno Western Digital WD Black WD10SPSX 1TB</v>
          </cell>
          <cell r="H8">
            <v>128520</v>
          </cell>
        </row>
        <row r="9">
          <cell r="H9">
            <v>1404200</v>
          </cell>
        </row>
        <row r="10">
          <cell r="H10">
            <v>220000</v>
          </cell>
        </row>
      </sheetData>
      <sheetData sheetId="4">
        <row r="8">
          <cell r="D8" t="str">
            <v>Poweredge T150 - Tower Server/ Intel Xeon E-2336g/16gb/2tb</v>
          </cell>
          <cell r="H8">
            <v>9996000</v>
          </cell>
        </row>
        <row r="9">
          <cell r="H9">
            <v>12357344</v>
          </cell>
        </row>
        <row r="10">
          <cell r="H10">
            <v>22218854</v>
          </cell>
        </row>
      </sheetData>
      <sheetData sheetId="5">
        <row r="8">
          <cell r="D8" t="str">
            <v>Memoria Ram Kingston Fury
 Beast  Rgb Ddr4 32gb 
3200mt/s  Cl16</v>
          </cell>
          <cell r="H8">
            <v>474810</v>
          </cell>
        </row>
        <row r="9">
          <cell r="H9">
            <v>196231</v>
          </cell>
        </row>
        <row r="10">
          <cell r="H10">
            <v>148750</v>
          </cell>
        </row>
      </sheetData>
      <sheetData sheetId="6">
        <row r="8">
          <cell r="D8" t="str">
            <v>TECLADO GAMER REDRAGON K622 HORUS TKL RGB SP-RED NEGRO</v>
          </cell>
          <cell r="H8">
            <v>308210</v>
          </cell>
        </row>
        <row r="9">
          <cell r="H9">
            <v>107100</v>
          </cell>
        </row>
        <row r="10">
          <cell r="H10">
            <v>654381</v>
          </cell>
        </row>
      </sheetData>
      <sheetData sheetId="7">
        <row r="8">
          <cell r="D8" t="str">
            <v>Ratón con cable USB Botones 6D DPI de cuatro velocidades, Diseño ajustable de 6 botones, Adecuado para computadora MAC Computadora PC Computadora portátil Computadora de escritorio, Iluminación colorida RGB - Accesorios periféricos de computadora portátil Plug And Play</v>
          </cell>
          <cell r="H8">
            <v>28322</v>
          </cell>
        </row>
        <row r="9">
          <cell r="H9">
            <v>31357</v>
          </cell>
        </row>
        <row r="10">
          <cell r="H10">
            <v>498610</v>
          </cell>
        </row>
      </sheetData>
      <sheetData sheetId="8"/>
      <sheetData sheetId="9">
        <row r="10">
          <cell r="H10">
            <v>1172150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8">
          <cell r="D8"/>
          <cell r="H8"/>
        </row>
        <row r="9">
          <cell r="H9"/>
        </row>
        <row r="10">
          <cell r="H10"/>
        </row>
      </sheetData>
      <sheetData sheetId="2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aración_precios2" displayName="Comparación_precios2" ref="B8:L26" totalsRowCount="1" headerRowDxfId="50" dataDxfId="49">
  <tableColumns count="11">
    <tableColumn id="1" xr3:uid="{00000000-0010-0000-0000-000001000000}" name="PRODUCTO" totalsRowLabel="Total" dataDxfId="47" totalsRowDxfId="48">
      <calculatedColumnFormula>'[1]Monitor Admin'!$D$8</calculatedColumnFormula>
    </tableColumn>
    <tableColumn id="8" xr3:uid="{00000000-0010-0000-0000-000008000000}" name="CANTIDAD" dataDxfId="45" totalsRowDxfId="46"/>
    <tableColumn id="2" xr3:uid="{00000000-0010-0000-0000-000002000000}" name="PROVEEDOR 1" totalsRowFunction="custom" totalsRowDxfId="44">
      <calculatedColumnFormula>'[1]Monitor Admin'!$H$8</calculatedColumnFormula>
      <totalsRowFormula>ROUND(SUMPRODUCT(Comparación_precios2[[CANTIDAD]:[CANTIDAD]],Comparación_precios2[PROVEEDOR 1]),2)</totalsRowFormula>
    </tableColumn>
    <tableColumn id="3" xr3:uid="{00000000-0010-0000-0000-000003000000}" name="PROVEEDOR 2" totalsRowFunction="custom" dataDxfId="42" totalsRowDxfId="43">
      <calculatedColumnFormula>'[1]Monitor Admin'!$H$9</calculatedColumnFormula>
      <totalsRowFormula>ROUND(SUMPRODUCT(Comparación_precios2[[CANTIDAD]:[CANTIDAD]],Comparación_precios2[PROVEEDOR 2]),2)</totalsRowFormula>
    </tableColumn>
    <tableColumn id="4" xr3:uid="{00000000-0010-0000-0000-000004000000}" name="PROVEEDOR 3" totalsRowFunction="custom" dataDxfId="40" totalsRowDxfId="41">
      <calculatedColumnFormula>'[1]Monitor Admin'!$H$10</calculatedColumnFormula>
      <totalsRowFormula>ROUND(SUMPRODUCT(Comparación_precios2[[CANTIDAD]:[CANTIDAD]],Comparación_precios2[PROVEEDOR 3]),2)</totalsRowFormula>
    </tableColumn>
    <tableColumn id="5" xr3:uid="{00000000-0010-0000-0000-000005000000}" name="PROVEEDOR 4" totalsRowFunction="custom" dataDxfId="38" totalsRowDxfId="39">
      <totalsRowFormula>ROUND(SUMPRODUCT(Comparación_precios2[[CANTIDAD]:[CANTIDAD]],Comparación_precios2[PROVEEDOR 4]),2)</totalsRowFormula>
    </tableColumn>
    <tableColumn id="6" xr3:uid="{00000000-0010-0000-0000-000006000000}" name="PROVEEDOR 5" totalsRowFunction="custom" dataDxfId="36" totalsRowDxfId="37">
      <totalsRowFormula>ROUND(SUMPRODUCT(Comparación_precios2[[CANTIDAD]:[CANTIDAD]],Comparación_precios2[PROVEEDOR 5]),2)</totalsRowFormula>
    </tableColumn>
    <tableColumn id="7" xr3:uid="{00000000-0010-0000-0000-000007000000}" name="PROVEEDOR 6" totalsRowFunction="custom" dataDxfId="34" totalsRowDxfId="35">
      <totalsRowFormula>ROUND(SUMPRODUCT(Comparación_precios2[[CANTIDAD]:[CANTIDAD]],Comparación_precios2[PROVEEDOR 6]),2)</totalsRowFormula>
    </tableColumn>
    <tableColumn id="11" xr3:uid="{00000000-0010-0000-0000-00000B000000}" name="PRECIO MÁS BAJO" dataDxfId="32" totalsRowDxfId="33">
      <calculatedColumnFormula>MIN(Comparación_precios2[[#This Row],[PROVEEDOR 1]:[PROVEEDOR 6]])</calculatedColumnFormula>
    </tableColumn>
    <tableColumn id="12" xr3:uid="{00000000-0010-0000-0000-00000C000000}" name="PRECIO PROMEDIO" dataDxfId="30" totalsRowDxfId="31">
      <calculatedColumnFormula>IFERROR(AVERAGE(Comparación_precios2[[#This Row],[PROVEEDOR 1]:[PROVEEDOR 6]]),0)</calculatedColumnFormula>
    </tableColumn>
    <tableColumn id="13" xr3:uid="{00000000-0010-0000-0000-00000D000000}" name="PRECIO MÁS ALTO" dataDxfId="28" totalsRowDxfId="29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omparación_precios24" displayName="Comparación_precios24" ref="B8:L30" totalsRowCount="1" headerRowDxfId="24" dataDxfId="23">
  <tableColumns count="11">
    <tableColumn id="1" xr3:uid="{00000000-0010-0000-0100-000001000000}" name="PRODUCTO" totalsRowLabel="Total" dataDxfId="21" totalsRowDxfId="22">
      <calculatedColumnFormula>'[1]Monitor Admin'!$D$8</calculatedColumnFormula>
    </tableColumn>
    <tableColumn id="8" xr3:uid="{00000000-0010-0000-0100-000008000000}" name="CANTIDAD" dataDxfId="19" totalsRowDxfId="20"/>
    <tableColumn id="2" xr3:uid="{00000000-0010-0000-0100-000002000000}" name="PROVEEDOR 1" totalsRowFunction="custom" dataDxfId="17" totalsRowDxfId="18">
      <calculatedColumnFormula>'[1]Monitor Nosotros'!$H$8*3</calculatedColumnFormula>
      <totalsRowFormula>ROUND(SUMPRODUCT(Comparación_precios24[[CANTIDAD]:[CANTIDAD]],Comparación_precios24[PROVEEDOR 1]),2)</totalsRowFormula>
    </tableColumn>
    <tableColumn id="3" xr3:uid="{00000000-0010-0000-0100-000003000000}" name="PROVEEDOR 2" totalsRowFunction="custom" dataDxfId="15" totalsRowDxfId="16">
      <calculatedColumnFormula>'[1]Portatil Nosotros'!$H$9*3</calculatedColumnFormula>
      <totalsRowFormula>ROUND(SUMPRODUCT(Comparación_precios24[[CANTIDAD]:[CANTIDAD]],Comparación_precios24[PROVEEDOR 2]),2)</totalsRowFormula>
    </tableColumn>
    <tableColumn id="4" xr3:uid="{00000000-0010-0000-0100-000004000000}" name="PROVEEDOR 3" totalsRowFunction="custom" dataDxfId="13" totalsRowDxfId="14">
      <calculatedColumnFormula>'[1]Monitor Nosotros'!$H$10 *3</calculatedColumnFormula>
      <totalsRowFormula>ROUND(SUMPRODUCT(Comparación_precios24[[CANTIDAD]:[CANTIDAD]],Comparación_precios24[PROVEEDOR 3]),2)</totalsRowFormula>
    </tableColumn>
    <tableColumn id="5" xr3:uid="{00000000-0010-0000-0100-000005000000}" name="PROVEEDOR 4" totalsRowFunction="custom" dataDxfId="11" totalsRowDxfId="12">
      <totalsRowFormula>ROUND(SUMPRODUCT(Comparación_precios24[[CANTIDAD]:[CANTIDAD]],Comparación_precios24[PROVEEDOR 4]),2)</totalsRowFormula>
    </tableColumn>
    <tableColumn id="6" xr3:uid="{00000000-0010-0000-0100-000006000000}" name="PROVEEDOR 5" totalsRowFunction="custom" dataDxfId="9" totalsRowDxfId="10">
      <totalsRowFormula>ROUND(SUMPRODUCT(Comparación_precios24[[CANTIDAD]:[CANTIDAD]],Comparación_precios24[PROVEEDOR 5]),2)</totalsRowFormula>
    </tableColumn>
    <tableColumn id="7" xr3:uid="{00000000-0010-0000-0100-000007000000}" name="PROVEEDOR 6" totalsRowFunction="custom" dataDxfId="7" totalsRowDxfId="8">
      <totalsRowFormula>ROUND(SUMPRODUCT(Comparación_precios24[[CANTIDAD]:[CANTIDAD]],Comparación_precios24[PROVEEDOR 6]),2)</totalsRowFormula>
    </tableColumn>
    <tableColumn id="11" xr3:uid="{00000000-0010-0000-0100-00000B000000}" name="PRECIO MÁS BAJO" dataDxfId="5" totalsRowDxfId="6">
      <calculatedColumnFormula>MIN(Comparación_precios24[[#This Row],[PROVEEDOR 1]:[PROVEEDOR 6]])</calculatedColumnFormula>
    </tableColumn>
    <tableColumn id="12" xr3:uid="{00000000-0010-0000-0100-00000C000000}" name="PRECIO PROMEDIO" dataDxfId="3" totalsRowDxfId="4">
      <calculatedColumnFormula>IFERROR(AVERAGE(Comparación_precios24[[#This Row],[PROVEEDOR 1]:[PROVEEDOR 6]]),0)</calculatedColumnFormula>
    </tableColumn>
    <tableColumn id="13" xr3:uid="{00000000-0010-0000-0100-00000D000000}" name="PRECIO MÁS ALTO" dataDxfId="1" totalsRowDxfId="2">
      <calculatedColumnFormula>MAX(Comparación_precios24[[#This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topLeftCell="H1" zoomScale="80" zoomScaleNormal="80" workbookViewId="0">
      <selection activeCell="H6" sqref="H6"/>
    </sheetView>
  </sheetViews>
  <sheetFormatPr defaultColWidth="12" defaultRowHeight="15"/>
  <cols>
    <col min="1" max="1" width="4.6640625" style="18" customWidth="1"/>
    <col min="2" max="11" width="22.1640625" style="18" customWidth="1"/>
    <col min="12" max="16384" width="12" style="18"/>
  </cols>
  <sheetData>
    <row r="1" spans="2:11" ht="9.9499999999999993" customHeight="1"/>
    <row r="2" spans="2:11" customFormat="1" ht="54.95" customHeight="1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/>
    <row r="4" spans="2:11" ht="42" customHeight="1">
      <c r="B4" s="19" t="s">
        <v>0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3"/>
  <sheetViews>
    <sheetView showGridLines="0" topLeftCell="A17" zoomScale="90" zoomScaleNormal="90" workbookViewId="0">
      <selection activeCell="D34" sqref="D34"/>
    </sheetView>
  </sheetViews>
  <sheetFormatPr defaultColWidth="9.33203125" defaultRowHeight="14.25"/>
  <cols>
    <col min="1" max="1" width="4" style="1" customWidth="1"/>
    <col min="2" max="2" width="23.5" style="1" customWidth="1"/>
    <col min="3" max="3" width="31.5" style="1" customWidth="1"/>
    <col min="4" max="4" width="27.5" style="1" customWidth="1"/>
    <col min="5" max="5" width="23.33203125" style="1" bestFit="1" customWidth="1"/>
    <col min="6" max="6" width="25.33203125" style="1" bestFit="1" customWidth="1"/>
    <col min="7" max="7" width="32.5" style="1" customWidth="1"/>
    <col min="8" max="8" width="22.1640625" style="1" bestFit="1" customWidth="1"/>
    <col min="9" max="9" width="22.1640625" style="1" customWidth="1"/>
    <col min="10" max="10" width="27.33203125" style="1" customWidth="1"/>
    <col min="11" max="11" width="23.5" style="3" customWidth="1"/>
    <col min="12" max="12" width="24.832031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/>
    <row r="2" spans="2:14" customFormat="1" ht="54.95" customHeight="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/>
    <row r="4" spans="2:14" ht="15" customHeight="1"/>
    <row r="5" spans="2:14" ht="29.25">
      <c r="B5" s="16" t="s">
        <v>1</v>
      </c>
      <c r="C5" s="16"/>
    </row>
    <row r="6" spans="2:14" ht="30" thickBot="1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>
      <c r="J7" s="84" t="s">
        <v>3</v>
      </c>
      <c r="K7" s="85"/>
      <c r="L7" s="86"/>
    </row>
    <row r="8" spans="2:14" s="6" customFormat="1" ht="46.5" customHeight="1" thickBot="1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8.75">
      <c r="B9" s="59" t="str">
        <f>'[1]Torre admin'!$D$8</f>
        <v>Torre Gamer Rgb Amd Ryzen 5 5600g + 16gb + Ssd 240</v>
      </c>
      <c r="C9" s="60">
        <v>1</v>
      </c>
      <c r="D9" s="42">
        <f>'[1]Torre admin'!$H$8</f>
        <v>1932489</v>
      </c>
      <c r="E9" s="61">
        <f>'[1]Torre admin'!$H$9</f>
        <v>1714000</v>
      </c>
      <c r="F9" s="61">
        <f>'[1]Torre admin'!$H$10</f>
        <v>1286880</v>
      </c>
      <c r="G9" s="61"/>
      <c r="H9" s="61"/>
      <c r="I9" s="75"/>
      <c r="J9" s="62">
        <f>MIN(Comparación_precios2[[#This Row],[PROVEEDOR 1]:[PROVEEDOR 6]])</f>
        <v>1286880</v>
      </c>
      <c r="K9" s="8">
        <f>IFERROR(AVERAGE(Comparación_precios2[[#This Row],[PROVEEDOR 1]:[PROVEEDOR 6]]),0)</f>
        <v>1644456.3333333333</v>
      </c>
      <c r="L9" s="14">
        <f>MAX(Comparación_precios2[[#This Row],[PROVEEDOR 1]:[PROVEEDOR 6]])</f>
        <v>1932489</v>
      </c>
    </row>
    <row r="10" spans="2:14" s="7" customFormat="1" ht="69.75" thickBot="1">
      <c r="B10" s="57" t="str">
        <f>'[1]Monitor Admin'!$D$8</f>
        <v>Monitor Curvo 27 Fhd Diseño Sin Bordes Color Black 100V/240V</v>
      </c>
      <c r="C10" s="32">
        <v>2</v>
      </c>
      <c r="D10" s="9">
        <f>'[1]Monitor Admin'!$H$8</f>
        <v>851207</v>
      </c>
      <c r="E10" s="9">
        <f>'[1]Monitor Admin'!$H$9</f>
        <v>646051</v>
      </c>
      <c r="F10" s="9">
        <f>'[1]Monitor Admin'!$H$10</f>
        <v>999600</v>
      </c>
      <c r="G10" s="9"/>
      <c r="H10" s="9"/>
      <c r="I10" s="9"/>
      <c r="J10" s="13">
        <f>MIN(Comparación_precios2[[#This Row],[PROVEEDOR 1]:[PROVEEDOR 6]])</f>
        <v>646051</v>
      </c>
      <c r="K10" s="8">
        <f>IFERROR(AVERAGE(Comparación_precios2[[#This Row],[PROVEEDOR 1]:[PROVEEDOR 6]]),0)</f>
        <v>832286</v>
      </c>
      <c r="L10" s="14">
        <f>MAX(Comparación_precios2[[#This Row],[PROVEEDOR 1]:[PROVEEDOR 6]])</f>
        <v>999600</v>
      </c>
    </row>
    <row r="11" spans="2:14" s="7" customFormat="1" ht="69.75" thickBot="1">
      <c r="B11" s="57" t="str">
        <f>'[1]Monitor Admin'!$D$8</f>
        <v>Monitor Curvo 27 Fhd Diseño Sin Bordes Color Black 100V/240V</v>
      </c>
      <c r="C11" s="32">
        <v>1</v>
      </c>
      <c r="D11" s="9">
        <f>'[1]Monitor Admin'!$H$8</f>
        <v>851207</v>
      </c>
      <c r="E11" s="9">
        <f>'[1]Monitor Admin'!$H$9</f>
        <v>646051</v>
      </c>
      <c r="F11" s="9">
        <f>'[1]Monitor Admin'!$H$10</f>
        <v>999600</v>
      </c>
      <c r="G11" s="9"/>
      <c r="H11" s="9"/>
      <c r="I11" s="9"/>
      <c r="J11" s="13">
        <f>MIN(Comparación_precios2[[#This Row],[PROVEEDOR 1]:[PROVEEDOR 6]])</f>
        <v>646051</v>
      </c>
      <c r="K11" s="8">
        <f>IFERROR(AVERAGE(Comparación_precios2[[#This Row],[PROVEEDOR 1]:[PROVEEDOR 6]]),0)</f>
        <v>832286</v>
      </c>
      <c r="L11" s="14">
        <f>MAX(Comparación_precios2[[#This Row],[PROVEEDOR 1]:[PROVEEDOR 6]])</f>
        <v>999600</v>
      </c>
    </row>
    <row r="12" spans="2:14" s="7" customFormat="1" ht="19.5" thickBot="1">
      <c r="B12" s="57" t="str">
        <f>'[1]DiscoSolido Admin'!$D$8</f>
        <v>Disco duro solido Patriot 240gb SATA III 2.5"</v>
      </c>
      <c r="C12" s="32">
        <v>1</v>
      </c>
      <c r="D12" s="9">
        <f>'[1]DiscoSolido Admin'!$H$8</f>
        <v>116501</v>
      </c>
      <c r="E12" s="9">
        <f>'[1]DiscoSolido Admin'!$H$9</f>
        <v>125140</v>
      </c>
      <c r="F12" s="9">
        <f>'[1]DiscoSolido Admin'!$H$10</f>
        <v>362831</v>
      </c>
      <c r="G12" s="9"/>
      <c r="H12" s="9"/>
      <c r="I12" s="9"/>
      <c r="J12" s="13">
        <f>MIN(Comparación_precios2[[#This Row],[PROVEEDOR 1]:[PROVEEDOR 6]])</f>
        <v>116501</v>
      </c>
      <c r="K12" s="8">
        <f>IFERROR(AVERAGE(Comparación_precios2[[#This Row],[PROVEEDOR 1]:[PROVEEDOR 6]]),0)</f>
        <v>201490.66666666666</v>
      </c>
      <c r="L12" s="14">
        <f>MAX(Comparación_precios2[[#This Row],[PROVEEDOR 1]:[PROVEEDOR 6]])</f>
        <v>362831</v>
      </c>
    </row>
    <row r="13" spans="2:14" s="7" customFormat="1" ht="19.5" thickBot="1">
      <c r="B13" s="57" t="str">
        <f>'[1]Disco duro interno Admin'!$D$8</f>
        <v>Disco duro interno Western Digital WD Black WD10SPSX 1TB</v>
      </c>
      <c r="C13" s="32">
        <v>1</v>
      </c>
      <c r="D13" s="9">
        <f>'[1]Disco duro interno Admin'!$H$8</f>
        <v>128520</v>
      </c>
      <c r="E13" s="9">
        <f>'[1]Disco duro interno Admin'!$H$9</f>
        <v>1404200</v>
      </c>
      <c r="F13" s="9">
        <f>'[1]Disco duro interno Admin'!$H$10</f>
        <v>220000</v>
      </c>
      <c r="G13" s="9"/>
      <c r="H13" s="9"/>
      <c r="I13" s="9"/>
      <c r="J13" s="13">
        <f>MIN(Comparación_precios2[[#This Row],[PROVEEDOR 1]:[PROVEEDOR 6]])</f>
        <v>128520</v>
      </c>
      <c r="K13" s="8">
        <f>IFERROR(AVERAGE(Comparación_precios2[[#This Row],[PROVEEDOR 1]:[PROVEEDOR 6]]),0)</f>
        <v>584240</v>
      </c>
      <c r="L13" s="14">
        <f>MAX(Comparación_precios2[[#This Row],[PROVEEDOR 1]:[PROVEEDOR 6]])</f>
        <v>1404200</v>
      </c>
    </row>
    <row r="14" spans="2:14" s="7" customFormat="1" ht="87" thickBot="1">
      <c r="B14" s="57" t="str">
        <f>'[1]Servidor Admin'!$D$8</f>
        <v>Poweredge T150 - Tower Server/ Intel Xeon E-2336g/16gb/2tb</v>
      </c>
      <c r="C14" s="32">
        <v>1</v>
      </c>
      <c r="D14" s="9">
        <f>'[1]Servidor Admin'!$H$8</f>
        <v>9996000</v>
      </c>
      <c r="E14" s="9">
        <f>'[1]Servidor Admin'!$H$9</f>
        <v>12357344</v>
      </c>
      <c r="F14" s="9">
        <f>'[1]Servidor Admin'!$H$10</f>
        <v>22218854</v>
      </c>
      <c r="G14" s="9"/>
      <c r="H14" s="9"/>
      <c r="I14" s="9"/>
      <c r="J14" s="13">
        <f>MIN(Comparación_precios2[[#This Row],[PROVEEDOR 1]:[PROVEEDOR 6]])</f>
        <v>9996000</v>
      </c>
      <c r="K14" s="8">
        <f>IFERROR(AVERAGE(Comparación_precios2[[#This Row],[PROVEEDOR 1]:[PROVEEDOR 6]]),0)</f>
        <v>14857399.333333334</v>
      </c>
      <c r="L14" s="14">
        <f>MAX(Comparación_precios2[[#This Row],[PROVEEDOR 1]:[PROVEEDOR 6]])</f>
        <v>22218854</v>
      </c>
    </row>
    <row r="15" spans="2:14" s="2" customFormat="1" ht="87" thickBot="1">
      <c r="B15" s="57" t="str">
        <f>'[1]ram Admin'!$D$8</f>
        <v>Memoria Ram Kingston Fury
 Beast  Rgb Ddr4 32gb 
3200mt/s  Cl16</v>
      </c>
      <c r="C15" s="32">
        <v>1</v>
      </c>
      <c r="D15" s="9">
        <f>'[1]ram Admin'!$H$8</f>
        <v>474810</v>
      </c>
      <c r="E15" s="9">
        <f>'[1]ram Admin'!$H$9</f>
        <v>196231</v>
      </c>
      <c r="F15" s="9">
        <f>'[1]ram Admin'!$H$10</f>
        <v>148750</v>
      </c>
      <c r="G15" s="9"/>
      <c r="H15" s="9"/>
      <c r="I15" s="9"/>
      <c r="J15" s="27">
        <f>MIN(Comparación_precios2[[#This Row],[PROVEEDOR 1]:[PROVEEDOR 6]])</f>
        <v>148750</v>
      </c>
      <c r="K15" s="28">
        <f>IFERROR(AVERAGE(Comparación_precios2[[#This Row],[PROVEEDOR 1]:[PROVEEDOR 6]]),0)</f>
        <v>273263.66666666669</v>
      </c>
      <c r="L15" s="29">
        <f>MAX(Comparación_precios2[[#This Row],[PROVEEDOR 1]:[PROVEEDOR 6]])</f>
        <v>474810</v>
      </c>
    </row>
    <row r="16" spans="2:14" s="2" customFormat="1" ht="19.5" thickBot="1">
      <c r="B16" s="58" t="str">
        <f>'[1]Teclado Admin'!$D$8</f>
        <v>TECLADO GAMER REDRAGON K622 HORUS TKL RGB SP-RED NEGRO</v>
      </c>
      <c r="C16" s="46">
        <v>1</v>
      </c>
      <c r="D16" s="45">
        <f>'[1]Teclado Admin'!$H$8</f>
        <v>308210</v>
      </c>
      <c r="E16" s="45">
        <f>'[1]Teclado Admin'!$H$9</f>
        <v>107100</v>
      </c>
      <c r="F16" s="45">
        <f>'[1]Teclado Admin'!$H$10</f>
        <v>654381</v>
      </c>
      <c r="G16" s="45"/>
      <c r="H16" s="45"/>
      <c r="I16" s="45"/>
      <c r="J16" s="27">
        <f>MIN(Comparación_precios2[[#This Row],[PROVEEDOR 1]:[PROVEEDOR 6]])</f>
        <v>107100</v>
      </c>
      <c r="K16" s="8">
        <f>IFERROR(AVERAGE(Comparación_precios2[[#This Row],[PROVEEDOR 1]:[PROVEEDOR 6]]),0)</f>
        <v>356563.66666666669</v>
      </c>
      <c r="L16" s="14">
        <f>MAX(Comparación_precios2[[#This Row],[PROVEEDOR 1]:[PROVEEDOR 6]])</f>
        <v>654381</v>
      </c>
    </row>
    <row r="17" spans="2:12" s="2" customFormat="1" ht="19.5" thickBot="1">
      <c r="B17" s="58" t="str">
        <f>'[1]Mause Admin'!$D$8</f>
        <v>Ratón con cable USB Botones 6D DPI de cuatro velocidades, Diseño ajustable de 6 botones, Adecuado para computadora MAC Computadora PC Computadora portátil Computadora de escritorio, Iluminación colorida RGB - Accesorios periféricos de computadora portátil Plug And Play</v>
      </c>
      <c r="C17" s="46">
        <v>1</v>
      </c>
      <c r="D17" s="45">
        <f>'[1]Mause Admin'!$H$8</f>
        <v>28322</v>
      </c>
      <c r="E17" s="45">
        <f>'[1]Mause Admin'!$H$9</f>
        <v>31357</v>
      </c>
      <c r="F17" s="45">
        <f>'[1]Mause Admin'!$H$10</f>
        <v>498610</v>
      </c>
      <c r="G17" s="45"/>
      <c r="H17" s="45"/>
      <c r="I17" s="45"/>
      <c r="J17" s="27">
        <f>MIN(Comparación_precios2[[#This Row],[PROVEEDOR 1]:[PROVEEDOR 6]])</f>
        <v>28322</v>
      </c>
      <c r="K17" s="8">
        <f>IFERROR(AVERAGE(Comparación_precios2[[#This Row],[PROVEEDOR 1]:[PROVEEDOR 6]]),0)</f>
        <v>186096.33333333334</v>
      </c>
      <c r="L17" s="14">
        <f>MAX(Comparación_precios2[[#This Row],[PROVEEDOR 1]:[PROVEEDOR 6]])</f>
        <v>498610</v>
      </c>
    </row>
    <row r="18" spans="2:12" s="2" customFormat="1" ht="19.5" thickBot="1">
      <c r="B18" s="58">
        <f>'[1]windows 11 licencia'!$D$8</f>
        <v>0</v>
      </c>
      <c r="C18" s="46">
        <v>1</v>
      </c>
      <c r="D18" s="45">
        <f>'[1]windows 11 licencia'!$H$8</f>
        <v>0</v>
      </c>
      <c r="E18" s="45">
        <f>'[1]windows 11 licencia'!$H$9</f>
        <v>0</v>
      </c>
      <c r="F18" s="45">
        <f>'[1]windows 11 licencia'!$H$10</f>
        <v>0</v>
      </c>
      <c r="G18" s="45"/>
      <c r="H18" s="45"/>
      <c r="I18" s="45"/>
      <c r="J18" s="27">
        <f>MIN(Comparación_precios2[[#This Row],[PROVEEDOR 1]:[PROVEEDOR 6]])</f>
        <v>0</v>
      </c>
      <c r="K18" s="28">
        <f>IFERROR(AVERAGE(Comparación_precios2[[#This Row],[PROVEEDOR 1]:[PROVEEDOR 6]]),0)</f>
        <v>0</v>
      </c>
      <c r="L18" s="29">
        <f>MAX(Comparación_precios2[[#This Row],[PROVEEDOR 1]:[PROVEEDOR 6]])</f>
        <v>0</v>
      </c>
    </row>
    <row r="19" spans="2:12" s="2" customFormat="1" ht="19.5" thickBot="1">
      <c r="B19" s="42"/>
      <c r="C19" s="43"/>
      <c r="D19" s="44"/>
      <c r="E19" s="44"/>
      <c r="F19" s="44"/>
      <c r="G19" s="44"/>
      <c r="H19" s="42"/>
      <c r="I19" s="56"/>
      <c r="J19" s="27">
        <f>MIN(Comparación_precios2[[#This Row],[PROVEEDOR 1]:[PROVEEDOR 6]])</f>
        <v>0</v>
      </c>
      <c r="K19" s="8">
        <f>IFERROR(AVERAGE(Comparación_precios2[[#This Row],[PROVEEDOR 1]:[PROVEEDOR 6]]),0)</f>
        <v>0</v>
      </c>
      <c r="L19" s="14">
        <f>MAX(Comparación_precios2[[#This Row],[PROVEEDOR 1]:[PROVEEDOR 6]])</f>
        <v>0</v>
      </c>
    </row>
    <row r="20" spans="2:12" s="2" customFormat="1" ht="19.5" thickBot="1">
      <c r="B20" s="42"/>
      <c r="C20" s="43"/>
      <c r="D20" s="44"/>
      <c r="E20" s="44"/>
      <c r="F20" s="44"/>
      <c r="G20" s="44"/>
      <c r="H20" s="42"/>
      <c r="I20" s="56"/>
      <c r="J20" s="27">
        <f>MIN(Comparación_precios2[[#This Row],[PROVEEDOR 1]:[PROVEEDOR 6]])</f>
        <v>0</v>
      </c>
      <c r="K20" s="8">
        <f>IFERROR(AVERAGE(Comparación_precios2[[#This Row],[PROVEEDOR 1]:[PROVEEDOR 6]]),0)</f>
        <v>0</v>
      </c>
      <c r="L20" s="14">
        <f>MAX(Comparación_precios2[[#This Row],[PROVEEDOR 1]:[PROVEEDOR 6]])</f>
        <v>0</v>
      </c>
    </row>
    <row r="21" spans="2:12" s="2" customFormat="1" ht="19.5" thickBot="1">
      <c r="B21" s="42"/>
      <c r="C21" s="43"/>
      <c r="D21" s="44"/>
      <c r="E21" s="44"/>
      <c r="F21" s="44"/>
      <c r="G21" s="44"/>
      <c r="H21" s="42"/>
      <c r="I21" s="56"/>
      <c r="J21" s="27">
        <f>MIN(Comparación_precios2[[#This Row],[PROVEEDOR 1]:[PROVEEDOR 6]])</f>
        <v>0</v>
      </c>
      <c r="K21" s="8">
        <f>IFERROR(AVERAGE(Comparación_precios2[[#This Row],[PROVEEDOR 1]:[PROVEEDOR 6]]),0)</f>
        <v>0</v>
      </c>
      <c r="L21" s="14">
        <f>MAX(Comparación_precios2[[#This Row],[PROVEEDOR 1]:[PROVEEDOR 6]])</f>
        <v>0</v>
      </c>
    </row>
    <row r="22" spans="2:12" s="2" customFormat="1" ht="19.5" thickBot="1">
      <c r="B22" s="42"/>
      <c r="C22" s="43"/>
      <c r="D22" s="44"/>
      <c r="E22" s="44"/>
      <c r="F22" s="44"/>
      <c r="G22" s="44"/>
      <c r="H22" s="42"/>
      <c r="I22" s="56"/>
      <c r="J22" s="27">
        <f>MIN(Comparación_precios2[[#This Row],[PROVEEDOR 1]:[PROVEEDOR 6]])</f>
        <v>0</v>
      </c>
      <c r="K22" s="8">
        <f>IFERROR(AVERAGE(Comparación_precios2[[#This Row],[PROVEEDOR 1]:[PROVEEDOR 6]]),0)</f>
        <v>0</v>
      </c>
      <c r="L22" s="14">
        <f>MAX(Comparación_precios2[[#This Row],[PROVEEDOR 1]:[PROVEEDOR 6]])</f>
        <v>0</v>
      </c>
    </row>
    <row r="23" spans="2:12" s="2" customFormat="1" ht="19.5" thickBot="1">
      <c r="B23" s="42"/>
      <c r="C23" s="43"/>
      <c r="D23" s="44"/>
      <c r="E23" s="44"/>
      <c r="F23" s="44"/>
      <c r="G23" s="44"/>
      <c r="H23" s="42"/>
      <c r="I23" s="56"/>
      <c r="J23" s="27">
        <f>MIN(Comparación_precios2[[#This Row],[PROVEEDOR 1]:[PROVEEDOR 6]])</f>
        <v>0</v>
      </c>
      <c r="K23" s="8">
        <f>IFERROR(AVERAGE(Comparación_precios2[[#This Row],[PROVEEDOR 1]:[PROVEEDOR 6]]),0)</f>
        <v>0</v>
      </c>
      <c r="L23" s="14">
        <f>MAX(Comparación_precios2[[#This Row],[PROVEEDOR 1]:[PROVEEDOR 6]])</f>
        <v>0</v>
      </c>
    </row>
    <row r="24" spans="2:12" s="2" customFormat="1" ht="19.5" thickBot="1">
      <c r="B24" s="42"/>
      <c r="C24" s="43"/>
      <c r="D24" s="44"/>
      <c r="E24" s="44"/>
      <c r="F24" s="44"/>
      <c r="G24" s="44"/>
      <c r="H24" s="42"/>
      <c r="I24" s="56"/>
      <c r="J24" s="27">
        <f>MIN(Comparación_precios2[[#This Row],[PROVEEDOR 1]:[PROVEEDOR 6]])</f>
        <v>0</v>
      </c>
      <c r="K24" s="8">
        <f>IFERROR(AVERAGE(Comparación_precios2[[#This Row],[PROVEEDOR 1]:[PROVEEDOR 6]]),0)</f>
        <v>0</v>
      </c>
      <c r="L24" s="14">
        <f>MAX(Comparación_precios2[[#This Row],[PROVEEDOR 1]:[PROVEEDOR 6]])</f>
        <v>0</v>
      </c>
    </row>
    <row r="25" spans="2:12" s="2" customFormat="1" ht="19.5" thickBot="1">
      <c r="B25" s="42"/>
      <c r="C25" s="43"/>
      <c r="D25" s="44"/>
      <c r="E25" s="44"/>
      <c r="F25" s="44"/>
      <c r="G25" s="44"/>
      <c r="H25" s="42"/>
      <c r="I25" s="56"/>
      <c r="J25" s="27">
        <f>MIN(Comparación_precios2[[#This Row],[PROVEEDOR 1]:[PROVEEDOR 6]])</f>
        <v>0</v>
      </c>
      <c r="K25" s="8">
        <f>IFERROR(AVERAGE(Comparación_precios2[[#This Row],[PROVEEDOR 1]:[PROVEEDOR 6]]),0)</f>
        <v>0</v>
      </c>
      <c r="L25" s="14">
        <f>MAX(Comparación_precios2[[#This Row],[PROVEEDOR 1]:[PROVEEDOR 6]])</f>
        <v>0</v>
      </c>
    </row>
    <row r="26" spans="2:12" s="2" customFormat="1" ht="19.5" thickBot="1">
      <c r="B26" s="33" t="s">
        <v>15</v>
      </c>
      <c r="C26" s="33"/>
      <c r="D26" s="34">
        <f>ROUND(SUMPRODUCT(Comparación_precios2[[CANTIDAD]:[CANTIDAD]],Comparación_precios2[PROVEEDOR 1]),2)</f>
        <v>15538473</v>
      </c>
      <c r="E26" s="34">
        <f>ROUND(SUMPRODUCT(Comparación_precios2[[CANTIDAD]:[CANTIDAD]],Comparación_precios2[PROVEEDOR 2]),2)</f>
        <v>17873525</v>
      </c>
      <c r="F26" s="34">
        <f>ROUND(SUMPRODUCT(Comparación_precios2[[CANTIDAD]:[CANTIDAD]],Comparación_precios2[PROVEEDOR 3]),2)</f>
        <v>28389106</v>
      </c>
      <c r="G26" s="34">
        <f>ROUND(SUMPRODUCT(Comparación_precios2[[CANTIDAD]:[CANTIDAD]],Comparación_precios2[PROVEEDOR 4]),2)</f>
        <v>0</v>
      </c>
      <c r="H26" s="34">
        <f>ROUND(SUMPRODUCT(Comparación_precios2[[CANTIDAD]:[CANTIDAD]],Comparación_precios2[PROVEEDOR 5]),2)</f>
        <v>0</v>
      </c>
      <c r="I26" s="34">
        <f>ROUND(SUMPRODUCT(Comparación_precios2[[CANTIDAD]:[CANTIDAD]],Comparación_precios2[PROVEEDOR 6]),2)</f>
        <v>0</v>
      </c>
      <c r="J26" s="35"/>
      <c r="K26" s="35"/>
      <c r="L26" s="36"/>
    </row>
    <row r="27" spans="2:12" s="2" customFormat="1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thickBot="1"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</row>
    <row r="29" spans="2:12" s="2" customFormat="1" ht="33.6" customHeight="1">
      <c r="B29" s="87" t="s">
        <v>16</v>
      </c>
      <c r="C29" s="88"/>
      <c r="D29" s="21"/>
      <c r="E29" s="21"/>
      <c r="F29" s="21"/>
      <c r="G29" s="21"/>
      <c r="H29" s="21"/>
    </row>
    <row r="30" spans="2:12" s="2" customFormat="1" ht="26.1" customHeight="1">
      <c r="B30" s="89" t="s">
        <v>17</v>
      </c>
      <c r="C30" s="90"/>
      <c r="D30" s="67" t="s">
        <v>18</v>
      </c>
      <c r="E30" s="66" t="s">
        <v>19</v>
      </c>
      <c r="F30" s="73" t="s">
        <v>20</v>
      </c>
      <c r="G30" s="72" t="s">
        <v>21</v>
      </c>
      <c r="H30" s="66" t="s">
        <v>22</v>
      </c>
      <c r="I30" s="15" t="s">
        <v>23</v>
      </c>
    </row>
    <row r="31" spans="2:12" s="2" customFormat="1" ht="18" customHeight="1">
      <c r="B31" s="89" t="s">
        <v>24</v>
      </c>
      <c r="C31" s="90"/>
      <c r="D31" s="65">
        <v>0</v>
      </c>
      <c r="E31" s="71" t="s">
        <v>25</v>
      </c>
      <c r="F31" s="22" t="s">
        <v>26</v>
      </c>
      <c r="G31" s="74">
        <v>0</v>
      </c>
      <c r="H31" s="22" t="s">
        <v>27</v>
      </c>
      <c r="I31" s="22">
        <v>0</v>
      </c>
    </row>
    <row r="32" spans="2:12" s="2" customFormat="1" ht="18.75">
      <c r="B32" s="89" t="s">
        <v>28</v>
      </c>
      <c r="C32" s="90"/>
      <c r="D32" s="49"/>
      <c r="E32" s="23"/>
      <c r="F32" s="23"/>
      <c r="G32" s="23"/>
      <c r="H32" s="23"/>
      <c r="I32" s="23"/>
    </row>
    <row r="33" spans="2:12" s="2" customFormat="1" ht="18.75">
      <c r="B33" s="89"/>
      <c r="C33" s="90"/>
      <c r="D33" s="50"/>
      <c r="E33" s="63"/>
      <c r="F33" s="63"/>
      <c r="G33" s="63"/>
      <c r="H33" s="63"/>
      <c r="I33" s="63"/>
    </row>
    <row r="34" spans="2:12" ht="18.75">
      <c r="B34" s="89"/>
      <c r="C34" s="90"/>
      <c r="D34" s="70" t="s">
        <v>29</v>
      </c>
      <c r="E34" s="64" t="s">
        <v>29</v>
      </c>
      <c r="F34" s="64" t="s">
        <v>29</v>
      </c>
      <c r="G34" s="64" t="s">
        <v>29</v>
      </c>
      <c r="H34" s="64" t="s">
        <v>29</v>
      </c>
      <c r="I34" s="64" t="s">
        <v>29</v>
      </c>
      <c r="J34" s="2"/>
      <c r="K34" s="2"/>
      <c r="L34" s="2"/>
    </row>
    <row r="35" spans="2:12" ht="22.5">
      <c r="B35" s="89"/>
      <c r="C35" s="90"/>
      <c r="D35" s="68"/>
      <c r="E35" s="69"/>
      <c r="F35" s="26"/>
      <c r="G35" s="26"/>
      <c r="H35" s="26"/>
      <c r="I35" s="26"/>
      <c r="J35" s="2"/>
      <c r="K35" s="1"/>
      <c r="L35" s="1"/>
    </row>
    <row r="36" spans="2:12">
      <c r="J36" s="3"/>
      <c r="K36" s="1"/>
      <c r="L36" s="1"/>
    </row>
    <row r="37" spans="2:12">
      <c r="J37" s="3"/>
      <c r="K37" s="1"/>
      <c r="L37" s="1"/>
    </row>
    <row r="38" spans="2:12" ht="18.75">
      <c r="D38" s="37"/>
      <c r="E38" s="37"/>
      <c r="F38" s="38"/>
      <c r="G38" s="39"/>
      <c r="H38" s="40"/>
      <c r="I38" s="37"/>
      <c r="J38" s="3"/>
      <c r="K38" s="1"/>
      <c r="L38" s="1"/>
    </row>
    <row r="39" spans="2:12" ht="18.75">
      <c r="D39" s="37"/>
      <c r="E39" s="37"/>
      <c r="F39" s="38"/>
      <c r="G39" s="41"/>
      <c r="H39" s="40"/>
      <c r="I39" s="37"/>
    </row>
    <row r="40" spans="2:12" ht="18.75">
      <c r="D40" s="37"/>
      <c r="E40" s="37"/>
      <c r="F40" s="38"/>
      <c r="G40" s="41"/>
      <c r="H40" s="40"/>
      <c r="I40" s="37"/>
    </row>
    <row r="41" spans="2:12" ht="18.75">
      <c r="D41" s="37"/>
      <c r="E41" s="37"/>
      <c r="F41" s="38"/>
      <c r="G41" s="41"/>
      <c r="H41" s="40"/>
      <c r="I41" s="37"/>
    </row>
    <row r="42" spans="2:12" ht="18.75">
      <c r="D42" s="37"/>
      <c r="E42" s="37"/>
      <c r="F42" s="38"/>
      <c r="G42" s="41"/>
      <c r="H42" s="40"/>
      <c r="I42" s="37"/>
    </row>
    <row r="43" spans="2:12" ht="18.75">
      <c r="D43" s="37"/>
      <c r="E43" s="37"/>
      <c r="F43" s="38"/>
      <c r="G43" s="41"/>
      <c r="H43" s="40"/>
      <c r="I43" s="37"/>
    </row>
  </sheetData>
  <mergeCells count="5">
    <mergeCell ref="J7:L7"/>
    <mergeCell ref="B29:C29"/>
    <mergeCell ref="B30:C30"/>
    <mergeCell ref="B31:C31"/>
    <mergeCell ref="B32:C35"/>
  </mergeCells>
  <conditionalFormatting sqref="B8:C9 D26:I26">
    <cfRule type="expression" dxfId="53" priority="1">
      <formula>AND(B$26=MIN($D$26:$I$26),B$26&lt;&gt;0)</formula>
    </cfRule>
  </conditionalFormatting>
  <conditionalFormatting sqref="D8:I9">
    <cfRule type="expression" dxfId="52" priority="2">
      <formula>AND(D$26=MIN($D$26:$I$26),D$26&lt;&gt;0)</formula>
    </cfRule>
  </conditionalFormatting>
  <conditionalFormatting sqref="D9:I25">
    <cfRule type="expression" dxfId="51" priority="3">
      <formula>AND(D$26=MIN($D$26:$I$26),D$26&lt;&gt;0)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48"/>
  <sheetViews>
    <sheetView showGridLines="0" tabSelected="1" topLeftCell="E8" zoomScale="90" zoomScaleNormal="90" workbookViewId="0">
      <selection activeCell="L11" sqref="L11"/>
    </sheetView>
  </sheetViews>
  <sheetFormatPr defaultColWidth="9.33203125" defaultRowHeight="14.25"/>
  <cols>
    <col min="1" max="1" width="4" style="1" customWidth="1"/>
    <col min="2" max="2" width="23.5" style="1" customWidth="1"/>
    <col min="3" max="3" width="31.5" style="1" customWidth="1"/>
    <col min="4" max="4" width="25" style="1" bestFit="1" customWidth="1"/>
    <col min="5" max="5" width="34.1640625" style="1" customWidth="1"/>
    <col min="6" max="6" width="25.33203125" style="1" bestFit="1" customWidth="1"/>
    <col min="7" max="8" width="22.1640625" style="1" bestFit="1" customWidth="1"/>
    <col min="9" max="9" width="22.1640625" style="1" customWidth="1"/>
    <col min="10" max="10" width="27.33203125" style="1" customWidth="1"/>
    <col min="11" max="11" width="34.5" style="3" customWidth="1"/>
    <col min="12" max="12" width="33.1640625" style="3" customWidth="1"/>
    <col min="13" max="13" width="20.5" style="1" customWidth="1"/>
    <col min="14" max="14" width="20.6640625" style="1" customWidth="1"/>
    <col min="15" max="16384" width="9.33203125" style="1"/>
  </cols>
  <sheetData>
    <row r="1" spans="2:14" ht="15" customHeight="1"/>
    <row r="2" spans="2:14" customFormat="1" ht="54.95" customHeight="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/>
    <row r="4" spans="2:14" ht="15" customHeight="1"/>
    <row r="5" spans="2:14" ht="29.25">
      <c r="B5" s="16" t="s">
        <v>1</v>
      </c>
      <c r="C5" s="16"/>
    </row>
    <row r="6" spans="2:14" ht="30" thickBot="1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>
      <c r="J7" s="84" t="s">
        <v>3</v>
      </c>
      <c r="K7" s="85"/>
      <c r="L7" s="86"/>
    </row>
    <row r="8" spans="2:14" s="6" customFormat="1" ht="46.5" customHeight="1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8.75">
      <c r="B9" s="57" t="s">
        <v>30</v>
      </c>
      <c r="C9" s="32">
        <v>3</v>
      </c>
      <c r="D9" s="9">
        <v>1651700</v>
      </c>
      <c r="E9" s="76">
        <v>1714000</v>
      </c>
      <c r="F9" s="9">
        <v>1149000</v>
      </c>
      <c r="G9" s="9"/>
      <c r="H9" s="9"/>
      <c r="I9" s="9"/>
      <c r="J9" s="13">
        <f>MIN(Comparación_precios24[[#This Row],[PROVEEDOR 1]:[PROVEEDOR 6]])</f>
        <v>1149000</v>
      </c>
      <c r="K9" s="8">
        <f>IFERROR(AVERAGE(Comparación_precios24[[#This Row],[PROVEEDOR 1]:[PROVEEDOR 6]]),0)</f>
        <v>1504900</v>
      </c>
      <c r="L9" s="14">
        <f>MAX(Comparación_precios24[[#This Row],[PROVEEDOR 1]:[PROVEEDOR 6]])</f>
        <v>1714000</v>
      </c>
    </row>
    <row r="10" spans="2:14" s="7" customFormat="1" ht="18.75">
      <c r="B10" s="57" t="s">
        <v>31</v>
      </c>
      <c r="C10" s="32">
        <v>3</v>
      </c>
      <c r="D10" s="9">
        <v>715300</v>
      </c>
      <c r="E10" s="9">
        <v>542900</v>
      </c>
      <c r="F10" s="9">
        <v>840000</v>
      </c>
      <c r="G10" s="9"/>
      <c r="H10" s="9"/>
      <c r="I10" s="9"/>
      <c r="J10" s="13">
        <f>MIN(Comparación_precios24[[#This Row],[PROVEEDOR 1]:[PROVEEDOR 6]])</f>
        <v>542900</v>
      </c>
      <c r="K10" s="8">
        <f>IFERROR(AVERAGE(Comparación_precios24[[#This Row],[PROVEEDOR 1]:[PROVEEDOR 6]]),0)</f>
        <v>699400</v>
      </c>
      <c r="L10" s="14">
        <f>MAX(Comparación_precios24[[#This Row],[PROVEEDOR 1]:[PROVEEDOR 6]])</f>
        <v>840000</v>
      </c>
    </row>
    <row r="11" spans="2:14" s="7" customFormat="1" ht="37.5">
      <c r="B11" s="57" t="s">
        <v>32</v>
      </c>
      <c r="C11" s="32">
        <v>3</v>
      </c>
      <c r="D11" s="9">
        <v>97900</v>
      </c>
      <c r="E11" s="9">
        <v>105160</v>
      </c>
      <c r="F11" s="9">
        <v>304900</v>
      </c>
      <c r="G11" s="9"/>
      <c r="H11" s="9"/>
      <c r="I11" s="9"/>
      <c r="J11" s="91">
        <f>MIN(Comparación_precios24[[#This Row],[PROVEEDOR 1]:[PROVEEDOR 6]])</f>
        <v>97900</v>
      </c>
      <c r="K11" s="92">
        <f>IFERROR(AVERAGE(Comparación_precios24[[#This Row],[PROVEEDOR 1]:[PROVEEDOR 6]]),0)</f>
        <v>169320</v>
      </c>
      <c r="L11" s="93">
        <f>MAX(Comparación_precios24[[#This Row],[PROVEEDOR 1]:[PROVEEDOR 6]])</f>
        <v>304900</v>
      </c>
    </row>
    <row r="12" spans="2:14" s="7" customFormat="1" ht="37.5">
      <c r="B12" s="57" t="s">
        <v>33</v>
      </c>
      <c r="C12" s="32">
        <v>3</v>
      </c>
      <c r="D12" s="9">
        <v>108000</v>
      </c>
      <c r="E12" s="9">
        <v>1180000</v>
      </c>
      <c r="F12" s="9">
        <v>220000</v>
      </c>
      <c r="G12" s="9"/>
      <c r="H12" s="9"/>
      <c r="I12" s="9"/>
      <c r="J12" s="91">
        <f>MIN(Comparación_precios24[[#This Row],[PROVEEDOR 1]:[PROVEEDOR 6]])</f>
        <v>108000</v>
      </c>
      <c r="K12" s="92">
        <f>IFERROR(AVERAGE(Comparación_precios24[[#This Row],[PROVEEDOR 1]:[PROVEEDOR 6]]),0)</f>
        <v>502666.66666666669</v>
      </c>
      <c r="L12" s="93">
        <f>MAX(Comparación_precios24[[#This Row],[PROVEEDOR 1]:[PROVEEDOR 6]])</f>
        <v>1180000</v>
      </c>
    </row>
    <row r="13" spans="2:14" s="7" customFormat="1" ht="18.75">
      <c r="B13" s="57" t="s">
        <v>34</v>
      </c>
      <c r="C13" s="32">
        <v>3</v>
      </c>
      <c r="D13" s="9">
        <v>8400000</v>
      </c>
      <c r="E13" s="9">
        <v>10384323</v>
      </c>
      <c r="F13" s="9">
        <v>18671306</v>
      </c>
      <c r="G13" s="9"/>
      <c r="H13" s="9"/>
      <c r="I13" s="9"/>
      <c r="J13" s="13">
        <f>MIN(Comparación_precios24[[#This Row],[PROVEEDOR 1]:[PROVEEDOR 6]])</f>
        <v>8400000</v>
      </c>
      <c r="K13" s="8">
        <f>IFERROR(AVERAGE(Comparación_precios24[[#This Row],[PROVEEDOR 1]:[PROVEEDOR 6]]),0)</f>
        <v>12485209.666666666</v>
      </c>
      <c r="L13" s="14">
        <f>MAX(Comparación_precios24[[#This Row],[PROVEEDOR 1]:[PROVEEDOR 6]])</f>
        <v>18671306</v>
      </c>
    </row>
    <row r="14" spans="2:14" s="7" customFormat="1" ht="18.75">
      <c r="B14" s="57" t="s">
        <v>35</v>
      </c>
      <c r="C14" s="32">
        <v>3</v>
      </c>
      <c r="D14" s="9">
        <v>399000</v>
      </c>
      <c r="E14" s="9">
        <v>164900</v>
      </c>
      <c r="F14" s="9">
        <v>125000</v>
      </c>
      <c r="G14" s="9"/>
      <c r="H14" s="9"/>
      <c r="I14" s="9"/>
      <c r="J14" s="27">
        <f>MIN(Comparación_precios24[[#This Row],[PROVEEDOR 1]:[PROVEEDOR 6]])</f>
        <v>125000</v>
      </c>
      <c r="K14" s="28">
        <f>IFERROR(AVERAGE(Comparación_precios24[[#This Row],[PROVEEDOR 1]:[PROVEEDOR 6]]),0)</f>
        <v>229633.33333333334</v>
      </c>
      <c r="L14" s="29">
        <f>MAX(Comparación_precios24[[#This Row],[PROVEEDOR 1]:[PROVEEDOR 6]])</f>
        <v>399000</v>
      </c>
    </row>
    <row r="15" spans="2:14" s="2" customFormat="1" ht="18.75">
      <c r="B15" s="58" t="s">
        <v>36</v>
      </c>
      <c r="C15" s="46">
        <v>3</v>
      </c>
      <c r="D15" s="45">
        <v>259000</v>
      </c>
      <c r="E15" s="45">
        <v>90000</v>
      </c>
      <c r="F15" s="45">
        <v>549900</v>
      </c>
      <c r="G15" s="45"/>
      <c r="H15" s="45"/>
      <c r="I15" s="45"/>
      <c r="J15" s="27">
        <f>MIN(Comparación_precios24[[#This Row],[PROVEEDOR 1]:[PROVEEDOR 6]])</f>
        <v>90000</v>
      </c>
      <c r="K15" s="8">
        <f>IFERROR(AVERAGE(Comparación_precios24[[#This Row],[PROVEEDOR 1]:[PROVEEDOR 6]]),0)</f>
        <v>299633.33333333331</v>
      </c>
      <c r="L15" s="14">
        <f>MAX(Comparación_precios24[[#This Row],[PROVEEDOR 1]:[PROVEEDOR 6]])</f>
        <v>549900</v>
      </c>
    </row>
    <row r="16" spans="2:14" s="2" customFormat="1" ht="18.75">
      <c r="B16" s="58" t="s">
        <v>37</v>
      </c>
      <c r="C16" s="46">
        <v>3</v>
      </c>
      <c r="D16" s="45">
        <v>23800</v>
      </c>
      <c r="E16" s="45">
        <v>26350</v>
      </c>
      <c r="F16" s="45">
        <v>419000</v>
      </c>
      <c r="G16" s="45"/>
      <c r="H16" s="45"/>
      <c r="I16" s="45"/>
      <c r="J16" s="27">
        <f>MIN(Comparación_precios24[[#This Row],[PROVEEDOR 1]:[PROVEEDOR 6]])</f>
        <v>23800</v>
      </c>
      <c r="K16" s="8">
        <f>IFERROR(AVERAGE(Comparación_precios24[[#This Row],[PROVEEDOR 1]:[PROVEEDOR 6]]),0)</f>
        <v>156383.33333333334</v>
      </c>
      <c r="L16" s="14">
        <f>MAX(Comparación_precios24[[#This Row],[PROVEEDOR 1]:[PROVEEDOR 6]])</f>
        <v>419000</v>
      </c>
    </row>
    <row r="17" spans="2:12" s="2" customFormat="1" ht="18.75">
      <c r="B17" s="58" t="s">
        <v>38</v>
      </c>
      <c r="C17" s="46">
        <v>3</v>
      </c>
      <c r="D17" s="45">
        <v>2056000</v>
      </c>
      <c r="E17" s="45">
        <v>1920000</v>
      </c>
      <c r="F17" s="45">
        <v>11530000</v>
      </c>
      <c r="G17" s="45"/>
      <c r="H17" s="45"/>
      <c r="I17" s="45"/>
      <c r="J17" s="27">
        <f>MIN(Comparación_precios24[[#This Row],[PROVEEDOR 1]:[PROVEEDOR 6]])</f>
        <v>1920000</v>
      </c>
      <c r="K17" s="28">
        <f>IFERROR(AVERAGE(Comparación_precios24[[#This Row],[PROVEEDOR 1]:[PROVEEDOR 6]]),0)</f>
        <v>5168666.666666667</v>
      </c>
      <c r="L17" s="29">
        <f>MAX(Comparación_precios24[[#This Row],[PROVEEDOR 1]:[PROVEEDOR 6]])</f>
        <v>11530000</v>
      </c>
    </row>
    <row r="18" spans="2:12" s="2" customFormat="1" ht="37.5">
      <c r="B18" s="59" t="s">
        <v>39</v>
      </c>
      <c r="C18" s="43">
        <v>3</v>
      </c>
      <c r="D18" s="44">
        <v>57250</v>
      </c>
      <c r="E18" s="44">
        <v>1000000</v>
      </c>
      <c r="F18" s="44">
        <v>985000</v>
      </c>
      <c r="G18" s="44"/>
      <c r="H18" s="42"/>
      <c r="I18" s="56"/>
      <c r="J18" s="27">
        <f>MIN(Comparación_precios24[[#This Row],[PROVEEDOR 1]:[PROVEEDOR 6]])</f>
        <v>57250</v>
      </c>
      <c r="K18" s="8">
        <f>IFERROR(AVERAGE(Comparación_precios24[[#This Row],[PROVEEDOR 1]:[PROVEEDOR 6]]),0)</f>
        <v>680750</v>
      </c>
      <c r="L18" s="14">
        <f>MAX(Comparación_precios24[[#This Row],[PROVEEDOR 1]:[PROVEEDOR 6]])</f>
        <v>1000000</v>
      </c>
    </row>
    <row r="19" spans="2:12" s="2" customFormat="1" ht="37.5">
      <c r="B19" s="59" t="s">
        <v>40</v>
      </c>
      <c r="C19" s="43">
        <v>3</v>
      </c>
      <c r="D19" s="44">
        <v>58900</v>
      </c>
      <c r="E19" s="44">
        <v>57400</v>
      </c>
      <c r="F19" s="44">
        <v>176000</v>
      </c>
      <c r="G19" s="44"/>
      <c r="H19" s="42"/>
      <c r="I19" s="56"/>
      <c r="J19" s="27">
        <f>MIN(Comparación_precios24[[#This Row],[PROVEEDOR 1]:[PROVEEDOR 6]])</f>
        <v>57400</v>
      </c>
      <c r="K19" s="8">
        <f>IFERROR(AVERAGE(Comparación_precios24[[#This Row],[PROVEEDOR 1]:[PROVEEDOR 6]]),0)</f>
        <v>97433.333333333328</v>
      </c>
      <c r="L19" s="14">
        <f>MAX(Comparación_precios24[[#This Row],[PROVEEDOR 1]:[PROVEEDOR 6]])</f>
        <v>176000</v>
      </c>
    </row>
    <row r="20" spans="2:12" s="2" customFormat="1" ht="18.75">
      <c r="B20" s="59" t="s">
        <v>41</v>
      </c>
      <c r="C20" s="43">
        <v>3</v>
      </c>
      <c r="D20" s="44">
        <v>115000</v>
      </c>
      <c r="E20" s="44">
        <v>50300</v>
      </c>
      <c r="F20" s="44">
        <v>185000</v>
      </c>
      <c r="G20" s="44"/>
      <c r="H20" s="42"/>
      <c r="I20" s="56"/>
      <c r="J20" s="27">
        <f>MIN(Comparación_precios24[[#This Row],[PROVEEDOR 1]:[PROVEEDOR 6]])</f>
        <v>50300</v>
      </c>
      <c r="K20" s="8">
        <f>IFERROR(AVERAGE(Comparación_precios24[[#This Row],[PROVEEDOR 1]:[PROVEEDOR 6]]),0)</f>
        <v>116766.66666666667</v>
      </c>
      <c r="L20" s="14">
        <f>MAX(Comparación_precios24[[#This Row],[PROVEEDOR 1]:[PROVEEDOR 6]])</f>
        <v>185000</v>
      </c>
    </row>
    <row r="21" spans="2:12" s="2" customFormat="1" ht="37.5">
      <c r="B21" s="59" t="s">
        <v>42</v>
      </c>
      <c r="C21" s="43">
        <v>3</v>
      </c>
      <c r="D21" s="44">
        <v>17295455</v>
      </c>
      <c r="E21" s="44">
        <v>3850000</v>
      </c>
      <c r="F21" s="44">
        <v>1409000</v>
      </c>
      <c r="G21" s="44"/>
      <c r="H21" s="42"/>
      <c r="I21" s="56"/>
      <c r="J21" s="27">
        <f>MIN(Comparación_precios24[[#This Row],[PROVEEDOR 1]:[PROVEEDOR 6]])</f>
        <v>1409000</v>
      </c>
      <c r="K21" s="8">
        <f>IFERROR(AVERAGE(Comparación_precios24[[#This Row],[PROVEEDOR 1]:[PROVEEDOR 6]]),0)</f>
        <v>7518151.666666667</v>
      </c>
      <c r="L21" s="14">
        <f>MAX(Comparación_precios24[[#This Row],[PROVEEDOR 1]:[PROVEEDOR 6]])</f>
        <v>17295455</v>
      </c>
    </row>
    <row r="22" spans="2:12" s="2" customFormat="1" ht="37.5">
      <c r="B22" s="59" t="s">
        <v>43</v>
      </c>
      <c r="C22" s="43">
        <v>3</v>
      </c>
      <c r="D22" s="44">
        <v>85956</v>
      </c>
      <c r="E22" s="44">
        <v>6328900</v>
      </c>
      <c r="F22" s="44">
        <v>798000</v>
      </c>
      <c r="G22" s="44"/>
      <c r="H22" s="42"/>
      <c r="I22" s="56"/>
      <c r="J22" s="27">
        <f>MIN(Comparación_precios24[[#This Row],[PROVEEDOR 1]:[PROVEEDOR 6]])</f>
        <v>85956</v>
      </c>
      <c r="K22" s="8">
        <f>IFERROR(AVERAGE(Comparación_precios24[[#This Row],[PROVEEDOR 1]:[PROVEEDOR 6]]),0)</f>
        <v>2404285.3333333335</v>
      </c>
      <c r="L22" s="14">
        <f>MAX(Comparación_precios24[[#This Row],[PROVEEDOR 1]:[PROVEEDOR 6]])</f>
        <v>6328900</v>
      </c>
    </row>
    <row r="23" spans="2:12" s="2" customFormat="1" ht="37.5">
      <c r="B23" s="59" t="s">
        <v>44</v>
      </c>
      <c r="C23" s="43">
        <v>3</v>
      </c>
      <c r="D23" s="44">
        <v>19800</v>
      </c>
      <c r="E23" s="44">
        <v>815550</v>
      </c>
      <c r="F23" s="44">
        <v>710000</v>
      </c>
      <c r="G23" s="44"/>
      <c r="H23" s="42"/>
      <c r="I23" s="56"/>
      <c r="J23" s="27">
        <f>MIN(Comparación_precios24[[#This Row],[PROVEEDOR 1]:[PROVEEDOR 6]])</f>
        <v>19800</v>
      </c>
      <c r="K23" s="8">
        <f>IFERROR(AVERAGE(Comparación_precios24[[#This Row],[PROVEEDOR 1]:[PROVEEDOR 6]]),0)</f>
        <v>515116.66666666669</v>
      </c>
      <c r="L23" s="14">
        <f>MAX(Comparación_precios24[[#This Row],[PROVEEDOR 1]:[PROVEEDOR 6]])</f>
        <v>815550</v>
      </c>
    </row>
    <row r="24" spans="2:12" s="2" customFormat="1" ht="37.5">
      <c r="B24" s="83" t="s">
        <v>45</v>
      </c>
      <c r="C24" s="78">
        <v>3</v>
      </c>
      <c r="D24" s="77">
        <v>372972</v>
      </c>
      <c r="E24" s="77">
        <v>89900</v>
      </c>
      <c r="F24" s="77">
        <v>268927</v>
      </c>
      <c r="G24" s="77"/>
      <c r="H24" s="77"/>
      <c r="I24" s="79"/>
      <c r="J24" s="80">
        <f>MIN(Comparación_precios24[[#This Row],[PROVEEDOR 1]:[PROVEEDOR 6]])</f>
        <v>89900</v>
      </c>
      <c r="K24" s="81">
        <f>IFERROR(AVERAGE(Comparación_precios24[[#This Row],[PROVEEDOR 1]:[PROVEEDOR 6]]),0)</f>
        <v>243933</v>
      </c>
      <c r="L24" s="82">
        <f>MAX(Comparación_precios24[[#This Row],[PROVEEDOR 1]:[PROVEEDOR 6]])</f>
        <v>372972</v>
      </c>
    </row>
    <row r="25" spans="2:12" s="2" customFormat="1" ht="18.75">
      <c r="B25" s="83" t="s">
        <v>46</v>
      </c>
      <c r="C25" s="78">
        <v>3</v>
      </c>
      <c r="D25" s="77">
        <v>360000</v>
      </c>
      <c r="E25" s="77">
        <v>8500</v>
      </c>
      <c r="F25" s="77">
        <v>2099000</v>
      </c>
      <c r="G25" s="77"/>
      <c r="H25" s="77"/>
      <c r="I25" s="79"/>
      <c r="J25" s="80">
        <f>MIN(Comparación_precios24[[#This Row],[PROVEEDOR 1]:[PROVEEDOR 6]])</f>
        <v>8500</v>
      </c>
      <c r="K25" s="81">
        <f>IFERROR(AVERAGE(Comparación_precios24[[#This Row],[PROVEEDOR 1]:[PROVEEDOR 6]]),0)</f>
        <v>822500</v>
      </c>
      <c r="L25" s="82">
        <f>MAX(Comparación_precios24[[#This Row],[PROVEEDOR 1]:[PROVEEDOR 6]])</f>
        <v>2099000</v>
      </c>
    </row>
    <row r="26" spans="2:12" s="2" customFormat="1" ht="18.75">
      <c r="B26" s="83" t="s">
        <v>47</v>
      </c>
      <c r="C26" s="78">
        <v>3</v>
      </c>
      <c r="D26" s="77">
        <v>3990000</v>
      </c>
      <c r="E26" s="77">
        <v>1545000</v>
      </c>
      <c r="F26" s="77">
        <v>26700100</v>
      </c>
      <c r="G26" s="77"/>
      <c r="H26" s="77"/>
      <c r="I26" s="79"/>
      <c r="J26" s="80">
        <f>MIN(Comparación_precios24[[#This Row],[PROVEEDOR 1]:[PROVEEDOR 6]])</f>
        <v>1545000</v>
      </c>
      <c r="K26" s="81">
        <f>IFERROR(AVERAGE(Comparación_precios24[[#This Row],[PROVEEDOR 1]:[PROVEEDOR 6]]),0)</f>
        <v>10745033.333333334</v>
      </c>
      <c r="L26" s="82">
        <f>MAX(Comparación_precios24[[#This Row],[PROVEEDOR 1]:[PROVEEDOR 6]])</f>
        <v>26700100</v>
      </c>
    </row>
    <row r="27" spans="2:12" s="2" customFormat="1" ht="37.5">
      <c r="B27" s="59" t="s">
        <v>48</v>
      </c>
      <c r="C27" s="43">
        <v>3</v>
      </c>
      <c r="D27" s="44">
        <v>43000</v>
      </c>
      <c r="E27" s="44">
        <v>550000</v>
      </c>
      <c r="F27" s="44">
        <v>640000</v>
      </c>
      <c r="G27" s="44"/>
      <c r="H27" s="42"/>
      <c r="I27" s="56"/>
      <c r="J27" s="27">
        <f>MIN(Comparación_precios24[[#This Row],[PROVEEDOR 1]:[PROVEEDOR 6]])</f>
        <v>43000</v>
      </c>
      <c r="K27" s="8">
        <f>IFERROR(AVERAGE(Comparación_precios24[[#This Row],[PROVEEDOR 1]:[PROVEEDOR 6]]),0)</f>
        <v>411000</v>
      </c>
      <c r="L27" s="14">
        <f>MAX(Comparación_precios24[[#This Row],[PROVEEDOR 1]:[PROVEEDOR 6]])</f>
        <v>640000</v>
      </c>
    </row>
    <row r="28" spans="2:12" s="2" customFormat="1" ht="18.75">
      <c r="B28" s="77"/>
      <c r="C28" s="78"/>
      <c r="D28" s="77"/>
      <c r="E28" s="77"/>
      <c r="F28" s="77"/>
      <c r="G28" s="77"/>
      <c r="H28" s="77"/>
      <c r="I28" s="79"/>
      <c r="J28" s="80"/>
      <c r="K28" s="81"/>
      <c r="L28" s="82"/>
    </row>
    <row r="29" spans="2:12" s="2" customFormat="1" ht="18.75">
      <c r="B29" s="77"/>
      <c r="C29" s="78"/>
      <c r="D29" s="77"/>
      <c r="E29" s="77"/>
      <c r="F29" s="77"/>
      <c r="G29" s="77"/>
      <c r="H29" s="77"/>
      <c r="I29" s="79"/>
      <c r="J29" s="80"/>
      <c r="K29" s="81"/>
      <c r="L29" s="82"/>
    </row>
    <row r="30" spans="2:12" s="2" customFormat="1" ht="18.75">
      <c r="B30" s="33" t="s">
        <v>15</v>
      </c>
      <c r="C30" s="33"/>
      <c r="D30" s="34">
        <f>ROUND(SUMPRODUCT(Comparación_precios24[[CANTIDAD]:[CANTIDAD]],Comparación_precios24[PROVEEDOR 1]),2)</f>
        <v>108327099</v>
      </c>
      <c r="E30" s="34">
        <f>ROUND(SUMPRODUCT(Comparación_precios24[[CANTIDAD]:[CANTIDAD]],Comparación_precios24[PROVEEDOR 2]),2)</f>
        <v>91269549</v>
      </c>
      <c r="F30" s="34">
        <f>ROUND(SUMPRODUCT(Comparación_precios24[[CANTIDAD]:[CANTIDAD]],Comparación_precios24[PROVEEDOR 3]),2)</f>
        <v>203340399</v>
      </c>
      <c r="G30" s="34">
        <f>ROUND(SUMPRODUCT(Comparación_precios24[[CANTIDAD]:[CANTIDAD]],Comparación_precios24[PROVEEDOR 4]),2)</f>
        <v>0</v>
      </c>
      <c r="H30" s="34">
        <f>ROUND(SUMPRODUCT(Comparación_precios24[[CANTIDAD]:[CANTIDAD]],Comparación_precios24[PROVEEDOR 5]),2)</f>
        <v>0</v>
      </c>
      <c r="I30" s="34">
        <f>ROUND(SUMPRODUCT(Comparación_precios24[[CANTIDAD]:[CANTIDAD]],Comparación_precios24[PROVEEDOR 6]),2)</f>
        <v>0</v>
      </c>
      <c r="J30" s="35"/>
      <c r="K30" s="35"/>
      <c r="L30" s="36"/>
    </row>
    <row r="31" spans="2:12" s="2" customFormat="1" ht="12.75">
      <c r="B31" s="1"/>
      <c r="C31" s="1"/>
      <c r="D31" s="1"/>
      <c r="E31" s="1"/>
      <c r="F31" s="1"/>
      <c r="G31" s="1"/>
      <c r="H31" s="1"/>
      <c r="I31" s="1"/>
      <c r="J31" s="1"/>
      <c r="K31" s="3"/>
      <c r="L31" s="3"/>
    </row>
    <row r="32" spans="2:12" s="2" customFormat="1" ht="15" thickBot="1">
      <c r="B32" s="1"/>
      <c r="C32" s="1"/>
      <c r="D32" s="1"/>
      <c r="E32" s="1"/>
      <c r="F32" s="1"/>
      <c r="G32" s="1"/>
      <c r="H32" s="1"/>
      <c r="I32" s="1"/>
      <c r="J32" s="1"/>
      <c r="K32" s="3"/>
      <c r="L32" s="3"/>
    </row>
    <row r="33" spans="2:12" s="2" customFormat="1" ht="48.6" customHeight="1">
      <c r="B33" s="87" t="s">
        <v>16</v>
      </c>
      <c r="C33" s="88"/>
      <c r="D33" s="21"/>
      <c r="E33" s="21"/>
      <c r="F33" s="21"/>
      <c r="G33" s="21"/>
      <c r="H33" s="21"/>
    </row>
    <row r="34" spans="2:12" s="2" customFormat="1" ht="33.6" customHeight="1">
      <c r="B34" s="89" t="s">
        <v>17</v>
      </c>
      <c r="C34" s="90"/>
      <c r="D34" s="47"/>
      <c r="E34" s="15"/>
      <c r="F34" s="15"/>
      <c r="G34" s="15"/>
      <c r="H34" s="15"/>
      <c r="I34" s="15"/>
    </row>
    <row r="35" spans="2:12" s="2" customFormat="1" ht="26.1" customHeight="1">
      <c r="B35" s="89" t="s">
        <v>24</v>
      </c>
      <c r="C35" s="90"/>
      <c r="D35" s="48"/>
      <c r="E35" s="22"/>
      <c r="F35" s="22"/>
      <c r="G35" s="15"/>
      <c r="H35" s="22"/>
      <c r="I35" s="22"/>
    </row>
    <row r="36" spans="2:12" s="2" customFormat="1" ht="18" customHeight="1">
      <c r="B36" s="89" t="s">
        <v>28</v>
      </c>
      <c r="C36" s="90"/>
      <c r="D36" s="49"/>
      <c r="E36" s="23"/>
      <c r="F36" s="23"/>
      <c r="G36" s="23"/>
      <c r="H36" s="23"/>
      <c r="I36" s="23"/>
    </row>
    <row r="37" spans="2:12" s="2" customFormat="1" ht="18.75">
      <c r="B37" s="89"/>
      <c r="C37" s="90"/>
      <c r="D37" s="50"/>
      <c r="E37" s="24"/>
      <c r="F37" s="24"/>
      <c r="G37" s="24"/>
      <c r="H37" s="24"/>
      <c r="I37" s="24"/>
    </row>
    <row r="38" spans="2:12" s="2" customFormat="1" ht="18.75">
      <c r="B38" s="89"/>
      <c r="C38" s="90"/>
      <c r="D38" s="51" t="s">
        <v>49</v>
      </c>
      <c r="E38" s="25" t="s">
        <v>49</v>
      </c>
      <c r="F38" s="25" t="s">
        <v>49</v>
      </c>
      <c r="G38" s="25"/>
      <c r="H38" s="25"/>
      <c r="I38" s="25"/>
    </row>
    <row r="39" spans="2:12" ht="18.75">
      <c r="B39" s="89"/>
      <c r="C39" s="90"/>
      <c r="D39" s="52"/>
      <c r="E39" s="26"/>
      <c r="F39" s="26"/>
      <c r="G39" s="26"/>
      <c r="H39" s="26"/>
      <c r="I39" s="26"/>
      <c r="J39" s="2"/>
      <c r="K39" s="1"/>
      <c r="L39" s="1"/>
    </row>
    <row r="40" spans="2:12">
      <c r="J40" s="3"/>
      <c r="K40" s="1"/>
      <c r="L40" s="1"/>
    </row>
    <row r="41" spans="2:12">
      <c r="J41" s="3"/>
      <c r="K41" s="1"/>
      <c r="L41" s="1"/>
    </row>
    <row r="42" spans="2:12" ht="18.75">
      <c r="D42" s="37"/>
      <c r="E42" s="37"/>
      <c r="F42" s="38"/>
      <c r="G42" s="39"/>
      <c r="H42" s="40"/>
      <c r="I42" s="37"/>
      <c r="J42" s="3"/>
      <c r="K42" s="1"/>
      <c r="L42" s="1"/>
    </row>
    <row r="43" spans="2:12" ht="18.75">
      <c r="D43" s="37"/>
      <c r="E43" s="37"/>
      <c r="F43" s="38"/>
      <c r="G43" s="41"/>
      <c r="H43" s="40"/>
      <c r="I43" s="37"/>
    </row>
    <row r="44" spans="2:12" ht="18.75">
      <c r="D44" s="37"/>
      <c r="E44" s="37"/>
      <c r="F44" s="38"/>
      <c r="G44" s="41"/>
      <c r="H44" s="40"/>
      <c r="I44" s="37"/>
    </row>
    <row r="45" spans="2:12" ht="18.75">
      <c r="D45" s="37"/>
      <c r="E45" s="37"/>
      <c r="F45" s="38"/>
      <c r="G45" s="41"/>
      <c r="H45" s="40"/>
      <c r="I45" s="37"/>
    </row>
    <row r="46" spans="2:12" ht="18.75">
      <c r="D46" s="37"/>
      <c r="E46" s="37"/>
      <c r="F46" s="38"/>
      <c r="G46" s="41"/>
      <c r="H46" s="40"/>
      <c r="I46" s="37"/>
    </row>
    <row r="47" spans="2:12" ht="18.75">
      <c r="D47" s="37"/>
      <c r="E47" s="37"/>
      <c r="F47" s="38"/>
      <c r="G47" s="41"/>
      <c r="H47" s="40"/>
      <c r="I47" s="37"/>
    </row>
    <row r="48" spans="2:12" ht="12.75"/>
  </sheetData>
  <mergeCells count="5">
    <mergeCell ref="J7:L7"/>
    <mergeCell ref="B33:C33"/>
    <mergeCell ref="B34:C34"/>
    <mergeCell ref="B35:C35"/>
    <mergeCell ref="B36:C39"/>
  </mergeCells>
  <conditionalFormatting sqref="B8:C8 D30:I30">
    <cfRule type="expression" dxfId="27" priority="1">
      <formula>AND(B$30=MIN($D$30:$I$30),B$30&lt;&gt;0)</formula>
    </cfRule>
  </conditionalFormatting>
  <conditionalFormatting sqref="D8:I8">
    <cfRule type="expression" dxfId="26" priority="2">
      <formula>AND(D$30=MIN($D$30:$I$30),D$30&lt;&gt;0)</formula>
    </cfRule>
  </conditionalFormatting>
  <conditionalFormatting sqref="D10:I27 D9 F9:I9">
    <cfRule type="expression" dxfId="25" priority="3">
      <formula>AND(D$30=MIN($D$30:$I$30),D$30&lt;&gt;0)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I41"/>
  <sheetViews>
    <sheetView topLeftCell="A6" workbookViewId="0">
      <selection activeCell="B28" sqref="B28:I30"/>
    </sheetView>
  </sheetViews>
  <sheetFormatPr defaultColWidth="12" defaultRowHeight="10.5"/>
  <cols>
    <col min="2" max="2" width="19.6640625" customWidth="1"/>
    <col min="4" max="9" width="18.5" customWidth="1"/>
  </cols>
  <sheetData>
    <row r="6" spans="2:9" ht="11.25" thickBot="1"/>
    <row r="7" spans="2:9" ht="19.5" thickBot="1">
      <c r="B7" s="45" t="s">
        <v>50</v>
      </c>
      <c r="C7" s="46">
        <v>1</v>
      </c>
      <c r="D7" s="45">
        <v>498</v>
      </c>
      <c r="E7" s="45">
        <v>420</v>
      </c>
      <c r="F7" s="45">
        <v>450</v>
      </c>
      <c r="G7" s="45">
        <v>230</v>
      </c>
      <c r="H7" s="45">
        <v>600</v>
      </c>
      <c r="I7" s="45">
        <v>520</v>
      </c>
    </row>
    <row r="8" spans="2:9" ht="19.5" thickBot="1">
      <c r="B8" s="45" t="s">
        <v>51</v>
      </c>
      <c r="C8" s="46">
        <v>2</v>
      </c>
      <c r="D8" s="45">
        <v>450</v>
      </c>
      <c r="E8" s="45">
        <v>220</v>
      </c>
      <c r="F8" s="45">
        <v>405</v>
      </c>
      <c r="G8" s="45">
        <v>495</v>
      </c>
      <c r="H8" s="45">
        <v>540</v>
      </c>
      <c r="I8" s="45">
        <v>200</v>
      </c>
    </row>
    <row r="9" spans="2:9" ht="19.5" thickBot="1">
      <c r="B9" s="45" t="s">
        <v>52</v>
      </c>
      <c r="C9" s="46">
        <v>2</v>
      </c>
      <c r="D9" s="45">
        <v>650</v>
      </c>
      <c r="E9" s="45">
        <v>620</v>
      </c>
      <c r="F9" s="45">
        <v>666</v>
      </c>
      <c r="G9" s="45">
        <v>400</v>
      </c>
      <c r="H9" s="45">
        <v>648</v>
      </c>
      <c r="I9" s="45">
        <v>452.4</v>
      </c>
    </row>
    <row r="10" spans="2:9" ht="19.5" thickBot="1">
      <c r="B10" s="45" t="s">
        <v>53</v>
      </c>
      <c r="C10" s="46">
        <v>1</v>
      </c>
      <c r="D10" s="45">
        <v>585</v>
      </c>
      <c r="E10" s="45">
        <v>558</v>
      </c>
      <c r="F10" s="45">
        <v>320</v>
      </c>
      <c r="G10" s="45">
        <v>360</v>
      </c>
      <c r="H10" s="45">
        <v>583.20000000000005</v>
      </c>
      <c r="I10" s="45">
        <v>407.16</v>
      </c>
    </row>
    <row r="11" spans="2:9" ht="19.5" thickBot="1">
      <c r="B11" s="45" t="s">
        <v>54</v>
      </c>
      <c r="C11" s="46">
        <v>3</v>
      </c>
      <c r="D11" s="45">
        <v>526.5</v>
      </c>
      <c r="E11" s="45">
        <v>502.2</v>
      </c>
      <c r="F11" s="45">
        <v>539.46</v>
      </c>
      <c r="G11" s="45">
        <v>300</v>
      </c>
      <c r="H11" s="45">
        <v>500</v>
      </c>
      <c r="I11" s="45">
        <v>366.44</v>
      </c>
    </row>
    <row r="12" spans="2:9" ht="19.5" thickBot="1">
      <c r="B12" s="45" t="s">
        <v>55</v>
      </c>
      <c r="C12" s="46">
        <v>1</v>
      </c>
      <c r="D12" s="45">
        <v>473.8</v>
      </c>
      <c r="E12" s="45">
        <v>200</v>
      </c>
      <c r="F12" s="45">
        <v>485.51</v>
      </c>
      <c r="G12" s="45">
        <v>291.60000000000002</v>
      </c>
      <c r="H12" s="45">
        <v>270</v>
      </c>
      <c r="I12" s="45">
        <v>220</v>
      </c>
    </row>
    <row r="19" spans="2:9" ht="18.75">
      <c r="D19" s="47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75">
      <c r="D20" s="48">
        <v>10</v>
      </c>
      <c r="E20" s="22">
        <v>10</v>
      </c>
      <c r="F20" s="22">
        <v>10</v>
      </c>
      <c r="G20" s="15" t="s">
        <v>56</v>
      </c>
      <c r="H20" s="22">
        <v>5</v>
      </c>
      <c r="I20" s="22" t="s">
        <v>56</v>
      </c>
    </row>
    <row r="21" spans="2:9" ht="18.75">
      <c r="D21" s="49" t="s">
        <v>57</v>
      </c>
      <c r="E21" s="23" t="s">
        <v>57</v>
      </c>
      <c r="F21" s="23" t="s">
        <v>58</v>
      </c>
      <c r="G21" s="23" t="s">
        <v>59</v>
      </c>
      <c r="H21" s="23" t="s">
        <v>58</v>
      </c>
      <c r="I21" s="23" t="s">
        <v>58</v>
      </c>
    </row>
    <row r="22" spans="2:9" ht="18.75">
      <c r="D22" s="50" t="s">
        <v>60</v>
      </c>
      <c r="E22" s="24" t="s">
        <v>60</v>
      </c>
      <c r="F22" s="24" t="s">
        <v>61</v>
      </c>
      <c r="G22" s="24" t="s">
        <v>58</v>
      </c>
      <c r="H22" s="24" t="s">
        <v>61</v>
      </c>
      <c r="I22" s="24" t="s">
        <v>61</v>
      </c>
    </row>
    <row r="23" spans="2:9" ht="18.75">
      <c r="D23" s="51"/>
      <c r="E23" s="25"/>
      <c r="F23" s="25"/>
      <c r="G23" s="25"/>
      <c r="H23" s="25"/>
      <c r="I23" s="25"/>
    </row>
    <row r="24" spans="2:9" ht="18.75">
      <c r="D24" s="52"/>
      <c r="E24" s="26"/>
      <c r="F24" s="26"/>
      <c r="G24" s="26"/>
      <c r="H24" s="26"/>
      <c r="I24" s="26"/>
    </row>
    <row r="27" spans="2:9" ht="11.25" thickBot="1"/>
    <row r="28" spans="2:9" ht="19.5" thickBot="1">
      <c r="B28" s="45" t="s">
        <v>62</v>
      </c>
      <c r="C28" s="46">
        <v>1</v>
      </c>
      <c r="D28" s="45">
        <v>340</v>
      </c>
      <c r="E28" s="45">
        <v>330</v>
      </c>
      <c r="F28" s="45">
        <v>440</v>
      </c>
      <c r="G28" s="45">
        <v>400</v>
      </c>
      <c r="H28" s="45">
        <v>320</v>
      </c>
      <c r="I28" s="45">
        <v>330</v>
      </c>
    </row>
    <row r="29" spans="2:9" ht="19.5" thickBot="1">
      <c r="B29" s="45" t="s">
        <v>63</v>
      </c>
      <c r="C29" s="46">
        <v>1</v>
      </c>
      <c r="D29" s="45">
        <v>220</v>
      </c>
      <c r="E29" s="45">
        <v>230</v>
      </c>
      <c r="F29" s="45">
        <v>240</v>
      </c>
      <c r="G29" s="45">
        <v>220</v>
      </c>
      <c r="H29" s="45">
        <v>219</v>
      </c>
      <c r="I29" s="45">
        <v>218</v>
      </c>
    </row>
    <row r="30" spans="2:9" ht="19.5" thickBot="1">
      <c r="B30" s="45" t="s">
        <v>64</v>
      </c>
      <c r="C30" s="46">
        <v>2</v>
      </c>
      <c r="D30" s="45">
        <v>560</v>
      </c>
      <c r="E30" s="45">
        <v>580</v>
      </c>
      <c r="F30" s="45">
        <v>550</v>
      </c>
      <c r="G30" s="45">
        <v>520</v>
      </c>
      <c r="H30" s="45">
        <v>551</v>
      </c>
      <c r="I30" s="45">
        <v>550</v>
      </c>
    </row>
    <row r="35" spans="2:2" ht="13.5">
      <c r="B35" s="55" t="s">
        <v>65</v>
      </c>
    </row>
    <row r="36" spans="2:2" ht="18.75">
      <c r="B36" s="53">
        <v>250</v>
      </c>
    </row>
    <row r="37" spans="2:2" ht="18.75">
      <c r="B37" s="54">
        <v>440</v>
      </c>
    </row>
    <row r="38" spans="2:2" ht="18.75">
      <c r="B38" s="54">
        <v>440</v>
      </c>
    </row>
    <row r="39" spans="2:2" ht="18.75">
      <c r="B39" s="54">
        <v>350</v>
      </c>
    </row>
    <row r="40" spans="2:2" ht="18.75">
      <c r="B40" s="54">
        <v>420</v>
      </c>
    </row>
    <row r="41" spans="2:2" ht="18.75">
      <c r="B41" s="54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Fidel Jose Espitia Galvis</cp:lastModifiedBy>
  <cp:revision/>
  <dcterms:created xsi:type="dcterms:W3CDTF">2013-10-17T12:18:53Z</dcterms:created>
  <dcterms:modified xsi:type="dcterms:W3CDTF">2024-05-03T19:49:16Z</dcterms:modified>
  <cp:category/>
  <cp:contentStatus/>
</cp:coreProperties>
</file>