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den44-my.sharepoint.com/personal/xub4jj_darden_virginia_edu/Documents/Desktop/"/>
    </mc:Choice>
  </mc:AlternateContent>
  <xr:revisionPtr revIDLastSave="50" documentId="8_{7AD7ACCC-2839-41A1-A33D-E26F02E38E31}" xr6:coauthVersionLast="47" xr6:coauthVersionMax="47" xr10:uidLastSave="{B77CBA5B-9BE9-41BD-BB47-264D4523D8F6}"/>
  <bookViews>
    <workbookView xWindow="19090" yWindow="-1610" windowWidth="19420" windowHeight="10420" activeTab="3" xr2:uid="{D6F2FB87-5BB0-4874-81AF-C13890359376}"/>
  </bookViews>
  <sheets>
    <sheet name="Scenario Description" sheetId="7" r:id="rId1"/>
    <sheet name="HPI Score" sheetId="4" r:id="rId2"/>
    <sheet name="SNH Score" sheetId="5" r:id="rId3"/>
    <sheet name="Sensitivity 3" sheetId="8" r:id="rId4"/>
    <sheet name="Spider" sheetId="3" state="hidden" r:id="rId5"/>
  </sheets>
  <externalReferences>
    <externalReference r:id="rId6"/>
    <externalReference r:id="rId7"/>
  </externalReferences>
  <definedNames>
    <definedName name="PalisadeReportWorkbookCreatedBy">"PrecisionTree"</definedName>
    <definedName name="PalisadeReportWorksheetCreatedBy" localSheetId="4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D9" i="4"/>
  <c r="C9" i="4"/>
  <c r="D7" i="5" l="1"/>
  <c r="B2" i="4" s="1"/>
  <c r="B9" i="4" s="1"/>
  <c r="C38" i="4" s="1"/>
  <c r="D38" i="4" l="1"/>
  <c r="C37" i="4"/>
  <c r="C40" i="4"/>
  <c r="D41" i="4"/>
  <c r="D37" i="4"/>
  <c r="D42" i="4"/>
  <c r="C41" i="4"/>
</calcChain>
</file>

<file path=xl/sharedStrings.xml><?xml version="1.0" encoding="utf-8"?>
<sst xmlns="http://schemas.openxmlformats.org/spreadsheetml/2006/main" count="213" uniqueCount="177">
  <si>
    <r>
      <t>Performed By:</t>
    </r>
    <r>
      <rPr>
        <sz val="8"/>
        <color theme="1"/>
        <rFont val="Tahoma"/>
        <family val="2"/>
      </rPr>
      <t xml:space="preserve"> Pilchak, Gregory A (xub4jj)</t>
    </r>
  </si>
  <si>
    <r>
      <t>Output:</t>
    </r>
    <r>
      <rPr>
        <sz val="8"/>
        <color theme="1"/>
        <rFont val="Tahoma"/>
        <family val="2"/>
      </rPr>
      <t xml:space="preserve"> Decision Tree 'New Tree' (Expected Value of Entire Model)</t>
    </r>
  </si>
  <si>
    <t>Decision Tree 'New Tree' (Expected Value of Entire Model)</t>
  </si>
  <si>
    <t>Input Name</t>
  </si>
  <si>
    <t>Worksheet</t>
  </si>
  <si>
    <t>Cell</t>
  </si>
  <si>
    <t>Value</t>
  </si>
  <si>
    <t>Change (%)</t>
  </si>
  <si>
    <t>Landscape Complexity (B5)</t>
  </si>
  <si>
    <t>B5</t>
  </si>
  <si>
    <t>HPI Score</t>
  </si>
  <si>
    <t>Size Ratio (D4)</t>
  </si>
  <si>
    <t>D4</t>
  </si>
  <si>
    <t>SNH Score</t>
  </si>
  <si>
    <t>Conservation Practice Base Score (D2)</t>
  </si>
  <si>
    <t>D2</t>
  </si>
  <si>
    <t>Pest Management Score (B6)</t>
  </si>
  <si>
    <t>B6</t>
  </si>
  <si>
    <t>Vegetative Diversity Score (D3)</t>
  </si>
  <si>
    <t>D3</t>
  </si>
  <si>
    <t>SNH Management Score (D6)</t>
  </si>
  <si>
    <t>D6</t>
  </si>
  <si>
    <t>Tillage (B4)</t>
  </si>
  <si>
    <t>B4</t>
  </si>
  <si>
    <t>Configuration Score (D5)</t>
  </si>
  <si>
    <t>D5</t>
  </si>
  <si>
    <t>Cropland Conversion (B8)</t>
  </si>
  <si>
    <t>B8</t>
  </si>
  <si>
    <t>Crop Rotation Score (B7)</t>
  </si>
  <si>
    <t>B7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</si>
  <si>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</si>
  <si>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Wednesday, January 18, 2023 12:01:39 AM</t>
    </r>
  </si>
  <si>
    <t>Spider Graph Data</t>
  </si>
  <si>
    <t>Step</t>
  </si>
  <si>
    <t>Change</t>
  </si>
  <si>
    <t>Input Variation</t>
  </si>
  <si>
    <t>Output Variation</t>
  </si>
  <si>
    <t>Min Value</t>
  </si>
  <si>
    <t>Max Value</t>
  </si>
  <si>
    <t>Composite SNH Score</t>
  </si>
  <si>
    <t>Users could theoretically earn up to 39 points, but we will cap it at 25</t>
  </si>
  <si>
    <t>Cover Crops Score</t>
  </si>
  <si>
    <t>Tillage Score</t>
  </si>
  <si>
    <t>Landscape Complexity</t>
  </si>
  <si>
    <t>Pest Management Score</t>
  </si>
  <si>
    <t>Adding practice points can generate a score &gt;10, but we cap at 10</t>
  </si>
  <si>
    <t>Crop Rotation Score</t>
  </si>
  <si>
    <t>Conversion Score</t>
  </si>
  <si>
    <t>Cover Crops</t>
  </si>
  <si>
    <t>Points</t>
  </si>
  <si>
    <t>Crop Rotation</t>
  </si>
  <si>
    <r>
      <t xml:space="preserve">Winter Hardy, terminated after 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flowering</t>
    </r>
  </si>
  <si>
    <t>1-2 crops</t>
  </si>
  <si>
    <t>Winter Hardy, multi-species</t>
  </si>
  <si>
    <t>3 crops</t>
  </si>
  <si>
    <t>Winter Hardy, single species</t>
  </si>
  <si>
    <t>4 crops</t>
  </si>
  <si>
    <t>Winter Terminal, multi-species</t>
  </si>
  <si>
    <t>&gt;4 crops</t>
  </si>
  <si>
    <t>Winter Terminal, single species</t>
  </si>
  <si>
    <t>Tillage and Unharvested Crops</t>
  </si>
  <si>
    <t>Cropland Conversion</t>
  </si>
  <si>
    <t>&lt;15% residue</t>
  </si>
  <si>
    <t>None or &gt;20 years ago</t>
  </si>
  <si>
    <t>15-30% residue</t>
  </si>
  <si>
    <t>last 5 years</t>
  </si>
  <si>
    <t>&gt;30% residue</t>
  </si>
  <si>
    <t>last 6-10 years</t>
  </si>
  <si>
    <t>Leave 0.5-3% of standing crop</t>
  </si>
  <si>
    <t>last 11-15 years</t>
  </si>
  <si>
    <t>Leave &gt;3% of standing crop</t>
  </si>
  <si>
    <t>last 16-20 years</t>
  </si>
  <si>
    <t xml:space="preserve">Pest Management Practices </t>
  </si>
  <si>
    <t>Nonchemical/alternative product</t>
  </si>
  <si>
    <t>Non-systemic, chemical pesticide</t>
  </si>
  <si>
    <t>Proactive scouting</t>
  </si>
  <si>
    <t>Night application</t>
  </si>
  <si>
    <t>Application based on econ. Thresholds</t>
  </si>
  <si>
    <t>No seetback (no adjacent habitat)</t>
  </si>
  <si>
    <t>No Setback (with adjacent habitat)</t>
  </si>
  <si>
    <t>Drive adjuvants</t>
  </si>
  <si>
    <t>High volume, low pressure nozzles</t>
  </si>
  <si>
    <t>spray curtain/hood</t>
  </si>
  <si>
    <t>Spray when wind speed optimal</t>
  </si>
  <si>
    <t>Decision</t>
  </si>
  <si>
    <t>SNH Component</t>
  </si>
  <si>
    <t>SNH Component Value</t>
  </si>
  <si>
    <t>SNH Component Score</t>
  </si>
  <si>
    <t>Max Score</t>
  </si>
  <si>
    <t>Conservation Practice Base Score</t>
  </si>
  <si>
    <t>Conservation Cover *</t>
  </si>
  <si>
    <t>Composite SNH Score = ((Conservation practice base score + Vegetative diversity core)*(1 + Size Ratio )) + Configuration Score + Management Score</t>
  </si>
  <si>
    <t>Vegetative Diversity Score</t>
  </si>
  <si>
    <t>Predominately native grasses and forbs, with floral resources available throughout the growing season</t>
  </si>
  <si>
    <t>Size Ratio</t>
  </si>
  <si>
    <t xml:space="preserve"> = 1+(SNH Area/Field Area)</t>
  </si>
  <si>
    <t>Configuration Score</t>
  </si>
  <si>
    <t>1 side</t>
  </si>
  <si>
    <t>Management Score</t>
  </si>
  <si>
    <t>Prescribed Fire</t>
  </si>
  <si>
    <t>Capped at 25, though you could earn up to 39 points</t>
  </si>
  <si>
    <t>NRCS Conservation Practice Standard</t>
  </si>
  <si>
    <t>National CPPE</t>
  </si>
  <si>
    <t>Food</t>
  </si>
  <si>
    <t>Cover/ Shelter</t>
  </si>
  <si>
    <t>Habitat Continuity (Space)</t>
  </si>
  <si>
    <t>HPI Base Score</t>
  </si>
  <si>
    <t>Alley Cropping (311)</t>
  </si>
  <si>
    <t>Constructed Wetland (656)</t>
  </si>
  <si>
    <t>Contour Buffer Strips (332)</t>
  </si>
  <si>
    <t>Field Border (386)</t>
  </si>
  <si>
    <t>Filter Strip 20 ft (393)</t>
  </si>
  <si>
    <t>Filter Strip 30 ft (393)</t>
  </si>
  <si>
    <t>Grassed Waterway (412)</t>
  </si>
  <si>
    <t>Hedgerow Planting (422)</t>
  </si>
  <si>
    <t>Riparian Forest Buffer (391)</t>
  </si>
  <si>
    <t>Riparian Herbaceous Cover (390)</t>
  </si>
  <si>
    <t>Stripcropping (585)</t>
  </si>
  <si>
    <t>Vegetative Barrier (601)</t>
  </si>
  <si>
    <t>N/A</t>
  </si>
  <si>
    <t>Windbreak/Shelterbet Establishment (380)</t>
  </si>
  <si>
    <t>Shallow Water Development and Management (646) **</t>
  </si>
  <si>
    <t>Tree/Shrub Establishment (612) **</t>
  </si>
  <si>
    <t>Herbaceous Wind Barrier (603) *</t>
  </si>
  <si>
    <t>Wetland Creation (658) **</t>
  </si>
  <si>
    <t>Wetland Restoration (657) **</t>
  </si>
  <si>
    <t>Wildlife Habitat Planting (420) **</t>
  </si>
  <si>
    <t>No Practice</t>
  </si>
  <si>
    <t>Grassland Covers</t>
  </si>
  <si>
    <t>Cover Composition</t>
  </si>
  <si>
    <t>Veg. Diversity  Score</t>
  </si>
  <si>
    <t>Predominately native grasses and forbs, with floral resources available for part of the growing season</t>
  </si>
  <si>
    <t xml:space="preserve">Predominately native grasses </t>
  </si>
  <si>
    <t>Monotypic native grasses</t>
  </si>
  <si>
    <t xml:space="preserve">Predominately introduced species </t>
  </si>
  <si>
    <t>Wetland Covers</t>
  </si>
  <si>
    <t xml:space="preserve">Predominately invasive or noxious species </t>
  </si>
  <si>
    <t xml:space="preserve">Predominately native hydrophytic vegetation </t>
  </si>
  <si>
    <t>Predominately non-native vegetation</t>
  </si>
  <si>
    <t>Frequently cropped</t>
  </si>
  <si>
    <t>Forest and Woody Covers</t>
  </si>
  <si>
    <t>Annually cropped</t>
  </si>
  <si>
    <t xml:space="preserve">Predominately native species with woody and herbaceous (grass and forb) cover present </t>
  </si>
  <si>
    <t>Predominately native woody species with minimal herbaceous (grass and forb) cover present</t>
  </si>
  <si>
    <t>Predominately introduced species woody and herbaceous (grass and forb) cover present</t>
  </si>
  <si>
    <t>No SNH</t>
  </si>
  <si>
    <t>Configuration</t>
  </si>
  <si>
    <t>Within Field</t>
  </si>
  <si>
    <t>4 sides</t>
  </si>
  <si>
    <t>3 sides</t>
  </si>
  <si>
    <t>2 sides</t>
  </si>
  <si>
    <t>Management Activity (in last five years)</t>
  </si>
  <si>
    <t>Prescribed Grazing</t>
  </si>
  <si>
    <t>Forest Stand Improvement **</t>
  </si>
  <si>
    <t>Structures for Wildlife (649)</t>
  </si>
  <si>
    <t>Mowing outside Primary Nesting Season</t>
  </si>
  <si>
    <t>Spot treatment of invasive/noxious species</t>
  </si>
  <si>
    <t>Light discing *</t>
  </si>
  <si>
    <t>No management</t>
  </si>
  <si>
    <t>Conservation Cover (Composite SNH Score = 19.65)</t>
  </si>
  <si>
    <t>Conservation Cover (Base Practice Score = 8)</t>
  </si>
  <si>
    <t>Predominately native grasses and forbs, floral resources through growing season (Vegetative diversity score = 5)</t>
  </si>
  <si>
    <t>Practice covers 5% of the field (size ratio = 1.05)</t>
  </si>
  <si>
    <t>Practice is located along one side of the field (configuration score =1)</t>
  </si>
  <si>
    <t>Prescribed fire (mgmt. score = 5)</t>
  </si>
  <si>
    <t>Multi-species, winter hardy cover crop terminated before flowering (Cover Crop Score = 5)</t>
  </si>
  <si>
    <t>No-Till (Tillage Score = 2)</t>
  </si>
  <si>
    <t>Scouting and application based on economic thresholds (Pest Mgmt. score = 5)</t>
  </si>
  <si>
    <t>6x6 km</t>
  </si>
  <si>
    <t>USDA NASS Croland Data Layer</t>
  </si>
  <si>
    <t>USGS National Land Cover Database</t>
  </si>
  <si>
    <t>Complex ag landscape in Calhoun County, GA (1.804 Shannon Diversity Index score)</t>
  </si>
  <si>
    <t>USDA NASS Cropland Data Layer Legend</t>
  </si>
  <si>
    <t>Capped at 50</t>
  </si>
  <si>
    <t>Corn-Cotton-Peanut rotation (Crop Rotation Score = 2)</t>
  </si>
  <si>
    <t>Peanut-Cotton rotation (Crop Rotation Score = 0)</t>
  </si>
  <si>
    <t>Simpson Diversity Index values range from 0-1.0. (1+SiDI)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</si>
</sst>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2" xfId="0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15" xfId="0" applyFont="1" applyBorder="1" applyAlignment="1">
      <alignment horizontal="right" vertical="top"/>
    </xf>
    <xf numFmtId="0" fontId="7" fillId="0" borderId="21" xfId="0" applyFont="1" applyBorder="1" applyAlignment="1">
      <alignment horizontal="center"/>
    </xf>
    <xf numFmtId="10" fontId="6" fillId="0" borderId="20" xfId="0" applyNumberFormat="1" applyFont="1" applyBorder="1" applyAlignment="1">
      <alignment horizontal="right" vertical="top"/>
    </xf>
    <xf numFmtId="10" fontId="6" fillId="0" borderId="22" xfId="0" applyNumberFormat="1" applyFont="1" applyBorder="1" applyAlignment="1">
      <alignment horizontal="right" vertical="top"/>
    </xf>
    <xf numFmtId="0" fontId="7" fillId="0" borderId="17" xfId="0" applyFont="1" applyBorder="1" applyAlignment="1">
      <alignment horizontal="left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10" fontId="6" fillId="0" borderId="6" xfId="0" applyNumberFormat="1" applyFont="1" applyBorder="1" applyAlignment="1">
      <alignment horizontal="right" vertical="top"/>
    </xf>
    <xf numFmtId="10" fontId="6" fillId="0" borderId="16" xfId="0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vertical="top"/>
    </xf>
    <xf numFmtId="0" fontId="6" fillId="0" borderId="27" xfId="0" applyFont="1" applyBorder="1" applyAlignment="1">
      <alignment horizontal="right" vertical="top"/>
    </xf>
    <xf numFmtId="10" fontId="6" fillId="0" borderId="28" xfId="0" applyNumberFormat="1" applyFont="1" applyBorder="1" applyAlignment="1">
      <alignment horizontal="right" vertical="top"/>
    </xf>
    <xf numFmtId="10" fontId="6" fillId="0" borderId="29" xfId="0" applyNumberFormat="1" applyFont="1" applyBorder="1" applyAlignment="1">
      <alignment horizontal="right" vertical="top"/>
    </xf>
    <xf numFmtId="0" fontId="0" fillId="0" borderId="32" xfId="0" applyBorder="1"/>
    <xf numFmtId="0" fontId="0" fillId="0" borderId="8" xfId="0" applyBorder="1"/>
    <xf numFmtId="0" fontId="0" fillId="0" borderId="33" xfId="0" applyBorder="1"/>
    <xf numFmtId="0" fontId="0" fillId="0" borderId="3" xfId="0" applyBorder="1"/>
    <xf numFmtId="0" fontId="0" fillId="0" borderId="5" xfId="0" applyBorder="1"/>
    <xf numFmtId="0" fontId="0" fillId="0" borderId="34" xfId="0" applyBorder="1"/>
    <xf numFmtId="0" fontId="0" fillId="0" borderId="13" xfId="0" applyBorder="1"/>
    <xf numFmtId="0" fontId="0" fillId="0" borderId="35" xfId="0" applyBorder="1"/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horizontal="right" vertical="center"/>
    </xf>
    <xf numFmtId="0" fontId="8" fillId="0" borderId="36" xfId="0" applyFont="1" applyBorder="1" applyAlignment="1">
      <alignment vertical="center" wrapText="1"/>
    </xf>
    <xf numFmtId="0" fontId="1" fillId="0" borderId="37" xfId="0" applyFont="1" applyBorder="1"/>
    <xf numFmtId="0" fontId="1" fillId="0" borderId="32" xfId="0" applyFont="1" applyBorder="1"/>
    <xf numFmtId="0" fontId="1" fillId="0" borderId="33" xfId="0" applyFont="1" applyBorder="1"/>
    <xf numFmtId="0" fontId="9" fillId="0" borderId="32" xfId="0" applyFont="1" applyBorder="1" applyAlignment="1">
      <alignment vertical="center" wrapText="1"/>
    </xf>
    <xf numFmtId="0" fontId="9" fillId="0" borderId="33" xfId="0" applyFont="1" applyBorder="1" applyAlignment="1">
      <alignment horizontal="right" vertical="center"/>
    </xf>
    <xf numFmtId="0" fontId="9" fillId="0" borderId="38" xfId="0" applyFont="1" applyBorder="1" applyAlignment="1">
      <alignment vertical="center" wrapText="1"/>
    </xf>
    <xf numFmtId="0" fontId="9" fillId="0" borderId="39" xfId="0" applyFont="1" applyBorder="1" applyAlignment="1">
      <alignment horizontal="right" vertical="center"/>
    </xf>
    <xf numFmtId="0" fontId="8" fillId="0" borderId="32" xfId="0" applyFont="1" applyBorder="1" applyAlignment="1">
      <alignment vertical="center" wrapText="1"/>
    </xf>
    <xf numFmtId="0" fontId="10" fillId="0" borderId="0" xfId="0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4" fillId="0" borderId="36" xfId="0" applyFont="1" applyBorder="1"/>
    <xf numFmtId="0" fontId="0" fillId="0" borderId="40" xfId="0" applyBorder="1"/>
    <xf numFmtId="0" fontId="0" fillId="4" borderId="37" xfId="0" applyFill="1" applyBorder="1"/>
    <xf numFmtId="0" fontId="8" fillId="0" borderId="0" xfId="0" applyFont="1" applyAlignment="1">
      <alignment vertical="center"/>
    </xf>
    <xf numFmtId="0" fontId="13" fillId="0" borderId="0" xfId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5" fillId="3" borderId="10" xfId="0" quotePrefix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6" fillId="3" borderId="4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quotePrefix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6" fillId="0" borderId="25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30" xfId="0" quotePrefix="1" applyFont="1" applyBorder="1" applyAlignment="1">
      <alignment horizontal="left" vertical="top" wrapText="1"/>
    </xf>
    <xf numFmtId="0" fontId="6" fillId="0" borderId="31" xfId="0" quotePrefix="1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'New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58287272794171752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Landscape Complexity (B5)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Spider!$H$32:$H$42</c:f>
              <c:numCache>
                <c:formatCode>0.00%</c:formatCode>
                <c:ptCount val="11"/>
                <c:pt idx="0">
                  <c:v>-0.6875</c:v>
                </c:pt>
                <c:pt idx="1">
                  <c:v>-0.59375</c:v>
                </c:pt>
                <c:pt idx="2">
                  <c:v>-0.5</c:v>
                </c:pt>
                <c:pt idx="3">
                  <c:v>-0.40625000000000006</c:v>
                </c:pt>
                <c:pt idx="4">
                  <c:v>-0.3125</c:v>
                </c:pt>
                <c:pt idx="5">
                  <c:v>-0.21875000000000006</c:v>
                </c:pt>
                <c:pt idx="6">
                  <c:v>-0.12500000000000011</c:v>
                </c:pt>
                <c:pt idx="7">
                  <c:v>-3.1250000000000028E-2</c:v>
                </c:pt>
                <c:pt idx="8">
                  <c:v>6.2499999999999917E-2</c:v>
                </c:pt>
                <c:pt idx="9">
                  <c:v>0.15625</c:v>
                </c:pt>
                <c:pt idx="10">
                  <c:v>0.24999999999999994</c:v>
                </c:pt>
              </c:numCache>
            </c:numRef>
          </c:xVal>
          <c:yVal>
            <c:numRef>
              <c:f>Spider!$K$32:$K$42</c:f>
              <c:numCache>
                <c:formatCode>0.00%</c:formatCode>
                <c:ptCount val="11"/>
                <c:pt idx="0">
                  <c:v>-0.60269325657894735</c:v>
                </c:pt>
                <c:pt idx="1">
                  <c:v>-0.5205078125</c:v>
                </c:pt>
                <c:pt idx="2">
                  <c:v>-0.43832236842105265</c:v>
                </c:pt>
                <c:pt idx="3">
                  <c:v>-0.35613692434210537</c:v>
                </c:pt>
                <c:pt idx="4">
                  <c:v>-0.27395148026315796</c:v>
                </c:pt>
                <c:pt idx="5">
                  <c:v>-0.19176603618421054</c:v>
                </c:pt>
                <c:pt idx="6">
                  <c:v>-0.10958059210526326</c:v>
                </c:pt>
                <c:pt idx="7">
                  <c:v>-2.7395148026315853E-2</c:v>
                </c:pt>
                <c:pt idx="8">
                  <c:v>5.4790296052631561E-2</c:v>
                </c:pt>
                <c:pt idx="9">
                  <c:v>0.13697574013157898</c:v>
                </c:pt>
                <c:pt idx="10">
                  <c:v>0.21916118421052624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D30-AF98-FC931F0C694C}"/>
            </c:ext>
          </c:extLst>
        </c:ser>
        <c:ser>
          <c:idx val="1"/>
          <c:order val="1"/>
          <c:tx>
            <c:v>Size Ratio (D4)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Spider!$H$43:$H$53</c:f>
              <c:numCache>
                <c:formatCode>0.00%</c:formatCode>
                <c:ptCount val="11"/>
                <c:pt idx="0">
                  <c:v>-4.7619047619047658E-2</c:v>
                </c:pt>
                <c:pt idx="1">
                  <c:v>4.7619047619047658E-2</c:v>
                </c:pt>
                <c:pt idx="2">
                  <c:v>0.14285714285714277</c:v>
                </c:pt>
                <c:pt idx="3">
                  <c:v>0.23809523809523808</c:v>
                </c:pt>
                <c:pt idx="4">
                  <c:v>0.3333333333333332</c:v>
                </c:pt>
                <c:pt idx="5">
                  <c:v>0.42857142857142849</c:v>
                </c:pt>
                <c:pt idx="6">
                  <c:v>0.52380952380952384</c:v>
                </c:pt>
                <c:pt idx="7">
                  <c:v>0.61904761904761896</c:v>
                </c:pt>
                <c:pt idx="8">
                  <c:v>0.7142857142857143</c:v>
                </c:pt>
                <c:pt idx="9">
                  <c:v>0.80952380952380931</c:v>
                </c:pt>
                <c:pt idx="10">
                  <c:v>0.90476190476190466</c:v>
                </c:pt>
              </c:numCache>
            </c:numRef>
          </c:xVal>
          <c:yVal>
            <c:numRef>
              <c:f>Spider!$K$43:$K$53</c:f>
              <c:numCache>
                <c:formatCode>0.00%</c:formatCode>
                <c:ptCount val="11"/>
                <c:pt idx="0">
                  <c:v>-2.1381578947368404E-2</c:v>
                </c:pt>
                <c:pt idx="1">
                  <c:v>2.138157894736855E-2</c:v>
                </c:pt>
                <c:pt idx="2">
                  <c:v>6.4144736842105352E-2</c:v>
                </c:pt>
                <c:pt idx="3">
                  <c:v>0.10690789473684216</c:v>
                </c:pt>
                <c:pt idx="4">
                  <c:v>0.14967105263157898</c:v>
                </c:pt>
                <c:pt idx="5">
                  <c:v>0.19243421052631576</c:v>
                </c:pt>
                <c:pt idx="6">
                  <c:v>0.23519736842105257</c:v>
                </c:pt>
                <c:pt idx="7">
                  <c:v>0.27796052631578938</c:v>
                </c:pt>
                <c:pt idx="8">
                  <c:v>0.32072368421052649</c:v>
                </c:pt>
                <c:pt idx="9">
                  <c:v>0.36348684210526327</c:v>
                </c:pt>
                <c:pt idx="10">
                  <c:v>0.40625000000000011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7-4D30-AF98-FC931F0C694C}"/>
            </c:ext>
          </c:extLst>
        </c:ser>
        <c:ser>
          <c:idx val="2"/>
          <c:order val="2"/>
          <c:tx>
            <c:v>Conservation Practice Base Score (D2)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Spider!$H$54:$H$64</c:f>
              <c:numCache>
                <c:formatCode>0.00%</c:formatCode>
                <c:ptCount val="11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</c:numCache>
            </c:numRef>
          </c:xVal>
          <c:yVal>
            <c:numRef>
              <c:f>Spider!$K$54:$K$64</c:f>
              <c:numCache>
                <c:formatCode>0.00%</c:formatCode>
                <c:ptCount val="11"/>
                <c:pt idx="0">
                  <c:v>-0.27631578947368418</c:v>
                </c:pt>
                <c:pt idx="1">
                  <c:v>-0.24177631578947364</c:v>
                </c:pt>
                <c:pt idx="2">
                  <c:v>-0.20723684210526311</c:v>
                </c:pt>
                <c:pt idx="3">
                  <c:v>-0.1726973684210526</c:v>
                </c:pt>
                <c:pt idx="4">
                  <c:v>-0.13815789473684192</c:v>
                </c:pt>
                <c:pt idx="5">
                  <c:v>-0.10361842105263155</c:v>
                </c:pt>
                <c:pt idx="6">
                  <c:v>-6.9078947368421045E-2</c:v>
                </c:pt>
                <c:pt idx="7">
                  <c:v>-3.4539473684210377E-2</c:v>
                </c:pt>
                <c:pt idx="8">
                  <c:v>0</c:v>
                </c:pt>
                <c:pt idx="9">
                  <c:v>3.4539473684210668E-2</c:v>
                </c:pt>
                <c:pt idx="10">
                  <c:v>6.9078947368421045E-2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7-4D30-AF98-FC931F0C694C}"/>
            </c:ext>
          </c:extLst>
        </c:ser>
        <c:ser>
          <c:idx val="3"/>
          <c:order val="3"/>
          <c:tx>
            <c:v>Pest Management Score (B6)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Spider!$H$65:$H$75</c:f>
              <c:numCache>
                <c:formatCode>0.00%</c:formatCode>
                <c:ptCount val="1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-0.5</c:v>
                </c:pt>
                <c:pt idx="6">
                  <c:v>-0.2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</c:v>
                </c:pt>
              </c:numCache>
            </c:numRef>
          </c:xVal>
          <c:yVal>
            <c:numRef>
              <c:f>Spider!$K$65:$K$75</c:f>
              <c:numCache>
                <c:formatCode>0.00%</c:formatCode>
                <c:ptCount val="11"/>
                <c:pt idx="0">
                  <c:v>-0.20559210526315788</c:v>
                </c:pt>
                <c:pt idx="1">
                  <c:v>-0.17475328947368421</c:v>
                </c:pt>
                <c:pt idx="2">
                  <c:v>-0.14391447368421054</c:v>
                </c:pt>
                <c:pt idx="3">
                  <c:v>-0.11307565789473684</c:v>
                </c:pt>
                <c:pt idx="4">
                  <c:v>-8.2236842105263164E-2</c:v>
                </c:pt>
                <c:pt idx="5">
                  <c:v>-5.139802631578947E-2</c:v>
                </c:pt>
                <c:pt idx="6">
                  <c:v>-2.0559210526315791E-2</c:v>
                </c:pt>
                <c:pt idx="7">
                  <c:v>1.0279605263157895E-2</c:v>
                </c:pt>
                <c:pt idx="8">
                  <c:v>4.1118421052631582E-2</c:v>
                </c:pt>
                <c:pt idx="9">
                  <c:v>7.1957236842105268E-2</c:v>
                </c:pt>
                <c:pt idx="10">
                  <c:v>0.10279605263157894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7-4D30-AF98-FC931F0C694C}"/>
            </c:ext>
          </c:extLst>
        </c:ser>
        <c:ser>
          <c:idx val="4"/>
          <c:order val="4"/>
          <c:tx>
            <c:v>Vegetative Diversity Score (D3)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Spider!$H$76:$H$86</c:f>
              <c:numCache>
                <c:formatCode>0.00%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xVal>
          <c:yVal>
            <c:numRef>
              <c:f>Spider!$K$76:$K$86</c:f>
              <c:numCache>
                <c:formatCode>0.00%</c:formatCode>
                <c:ptCount val="11"/>
                <c:pt idx="0">
                  <c:v>-0.1726973684210526</c:v>
                </c:pt>
                <c:pt idx="1">
                  <c:v>-0.15542763157894726</c:v>
                </c:pt>
                <c:pt idx="2">
                  <c:v>-0.13815789473684192</c:v>
                </c:pt>
                <c:pt idx="3">
                  <c:v>-0.12088815789473675</c:v>
                </c:pt>
                <c:pt idx="4">
                  <c:v>-0.10361842105263155</c:v>
                </c:pt>
                <c:pt idx="5">
                  <c:v>-8.6348684210526369E-2</c:v>
                </c:pt>
                <c:pt idx="6">
                  <c:v>-6.9078947368421045E-2</c:v>
                </c:pt>
                <c:pt idx="7">
                  <c:v>-5.1809210526315708E-2</c:v>
                </c:pt>
                <c:pt idx="8">
                  <c:v>-3.4539473684210377E-2</c:v>
                </c:pt>
                <c:pt idx="9">
                  <c:v>-1.7269736842105188E-2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17-4D30-AF98-FC931F0C694C}"/>
            </c:ext>
          </c:extLst>
        </c:ser>
        <c:ser>
          <c:idx val="5"/>
          <c:order val="5"/>
          <c:tx>
            <c:v>SNH Management Score (D6)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Spider!$H$87:$H$97</c:f>
              <c:numCache>
                <c:formatCode>0.00%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xVal>
          <c:yVal>
            <c:numRef>
              <c:f>Spider!$K$87:$K$97</c:f>
              <c:numCache>
                <c:formatCode>0.00%</c:formatCode>
                <c:ptCount val="11"/>
                <c:pt idx="0">
                  <c:v>-0.16447368421052633</c:v>
                </c:pt>
                <c:pt idx="1">
                  <c:v>-0.14802631578947373</c:v>
                </c:pt>
                <c:pt idx="2">
                  <c:v>-0.13157894736842102</c:v>
                </c:pt>
                <c:pt idx="3">
                  <c:v>-0.11513157894736845</c:v>
                </c:pt>
                <c:pt idx="4">
                  <c:v>-9.8684210526315874E-2</c:v>
                </c:pt>
                <c:pt idx="5">
                  <c:v>-8.2236842105263164E-2</c:v>
                </c:pt>
                <c:pt idx="6">
                  <c:v>-6.5789473684210578E-2</c:v>
                </c:pt>
                <c:pt idx="7">
                  <c:v>-4.9342105263157868E-2</c:v>
                </c:pt>
                <c:pt idx="8">
                  <c:v>-3.2894736842105289E-2</c:v>
                </c:pt>
                <c:pt idx="9">
                  <c:v>-1.6447368421052572E-2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7-4D30-AF98-FC931F0C694C}"/>
            </c:ext>
          </c:extLst>
        </c:ser>
        <c:ser>
          <c:idx val="6"/>
          <c:order val="6"/>
          <c:tx>
            <c:v>Tillage (B4)</c:v>
          </c:tx>
          <c:spPr>
            <a:ln w="254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Spider!$H$98:$H$108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Spider!$K$98:$K$108</c:f>
              <c:numCache>
                <c:formatCode>0.00%</c:formatCode>
                <c:ptCount val="11"/>
                <c:pt idx="0">
                  <c:v>-6.5789473684210578E-2</c:v>
                </c:pt>
                <c:pt idx="1">
                  <c:v>-5.2631578947368467E-2</c:v>
                </c:pt>
                <c:pt idx="2">
                  <c:v>-3.9473684210526348E-2</c:v>
                </c:pt>
                <c:pt idx="3">
                  <c:v>-2.6315789473684233E-2</c:v>
                </c:pt>
                <c:pt idx="4">
                  <c:v>-1.3157894736842117E-2</c:v>
                </c:pt>
                <c:pt idx="5">
                  <c:v>0</c:v>
                </c:pt>
                <c:pt idx="6">
                  <c:v>1.3157894736842117E-2</c:v>
                </c:pt>
                <c:pt idx="7">
                  <c:v>2.6315789473684233E-2</c:v>
                </c:pt>
                <c:pt idx="8">
                  <c:v>3.9473684210526348E-2</c:v>
                </c:pt>
                <c:pt idx="9">
                  <c:v>5.2631578947368467E-2</c:v>
                </c:pt>
                <c:pt idx="10">
                  <c:v>6.5789473684210578E-2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17-4D30-AF98-FC931F0C694C}"/>
            </c:ext>
          </c:extLst>
        </c:ser>
        <c:ser>
          <c:idx val="7"/>
          <c:order val="7"/>
          <c:tx>
            <c:v>Configuration Score (D5)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Spider!$H$109:$H$119</c:f>
              <c:numCache>
                <c:formatCode>0.00%</c:formatCode>
                <c:ptCount val="11"/>
                <c:pt idx="0">
                  <c:v>0</c:v>
                </c:pt>
                <c:pt idx="1">
                  <c:v>0.30000000000000004</c:v>
                </c:pt>
                <c:pt idx="2">
                  <c:v>0.60000000000000009</c:v>
                </c:pt>
                <c:pt idx="3">
                  <c:v>0.89999999999999991</c:v>
                </c:pt>
                <c:pt idx="4">
                  <c:v>1.2000000000000002</c:v>
                </c:pt>
                <c:pt idx="5">
                  <c:v>1.5</c:v>
                </c:pt>
                <c:pt idx="6">
                  <c:v>1.7999999999999998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Spider!$K$109:$K$119</c:f>
              <c:numCache>
                <c:formatCode>0.00%</c:formatCode>
                <c:ptCount val="11"/>
                <c:pt idx="0">
                  <c:v>0</c:v>
                </c:pt>
                <c:pt idx="1">
                  <c:v>9.8684210526316599E-3</c:v>
                </c:pt>
                <c:pt idx="2">
                  <c:v>1.9736842105263174E-2</c:v>
                </c:pt>
                <c:pt idx="3">
                  <c:v>2.9605263157894836E-2</c:v>
                </c:pt>
                <c:pt idx="4">
                  <c:v>3.9473684210526348E-2</c:v>
                </c:pt>
                <c:pt idx="5">
                  <c:v>4.9342105263157868E-2</c:v>
                </c:pt>
                <c:pt idx="6">
                  <c:v>5.9210526315789526E-2</c:v>
                </c:pt>
                <c:pt idx="7">
                  <c:v>6.9078947368421045E-2</c:v>
                </c:pt>
                <c:pt idx="8">
                  <c:v>7.8947368421052697E-2</c:v>
                </c:pt>
                <c:pt idx="9">
                  <c:v>8.8815789473684362E-2</c:v>
                </c:pt>
                <c:pt idx="10">
                  <c:v>9.8684210526315735E-2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17-4D30-AF98-FC931F0C694C}"/>
            </c:ext>
          </c:extLst>
        </c:ser>
        <c:ser>
          <c:idx val="8"/>
          <c:order val="8"/>
          <c:tx>
            <c:v>Cropland Conversion (B8)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Spider!$H$120:$H$130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Spider!$K$120:$K$130</c:f>
              <c:numCache>
                <c:formatCode>0.00%</c:formatCode>
                <c:ptCount val="11"/>
                <c:pt idx="0">
                  <c:v>-4.1118421052631582E-2</c:v>
                </c:pt>
                <c:pt idx="1">
                  <c:v>-3.2894736842105289E-2</c:v>
                </c:pt>
                <c:pt idx="2">
                  <c:v>-2.4671052631579007E-2</c:v>
                </c:pt>
                <c:pt idx="3">
                  <c:v>-1.6447368421052572E-2</c:v>
                </c:pt>
                <c:pt idx="4">
                  <c:v>-8.2236842105262858E-3</c:v>
                </c:pt>
                <c:pt idx="5">
                  <c:v>0</c:v>
                </c:pt>
                <c:pt idx="6">
                  <c:v>8.2236842105262858E-3</c:v>
                </c:pt>
                <c:pt idx="7">
                  <c:v>1.6447368421052572E-2</c:v>
                </c:pt>
                <c:pt idx="8">
                  <c:v>2.4671052631579007E-2</c:v>
                </c:pt>
                <c:pt idx="9">
                  <c:v>3.2894736842105289E-2</c:v>
                </c:pt>
                <c:pt idx="10">
                  <c:v>4.1118421052631582E-2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17-4D30-AF98-FC931F0C694C}"/>
            </c:ext>
          </c:extLst>
        </c:ser>
        <c:ser>
          <c:idx val="9"/>
          <c:order val="9"/>
          <c:tx>
            <c:v>Crop Rotation Score (B7)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Spider!$H$131:$H$141</c:f>
              <c:numCache>
                <c:formatCode>0.00%</c:formatCode>
                <c:ptCount val="11"/>
                <c:pt idx="0">
                  <c:v>-1</c:v>
                </c:pt>
                <c:pt idx="1">
                  <c:v>-0.8666666666666667</c:v>
                </c:pt>
                <c:pt idx="2">
                  <c:v>-0.73333333333333328</c:v>
                </c:pt>
                <c:pt idx="3">
                  <c:v>-0.6</c:v>
                </c:pt>
                <c:pt idx="4">
                  <c:v>-0.46666666666666662</c:v>
                </c:pt>
                <c:pt idx="5">
                  <c:v>-0.33333333333333331</c:v>
                </c:pt>
                <c:pt idx="6">
                  <c:v>-0.20000000000000004</c:v>
                </c:pt>
                <c:pt idx="7">
                  <c:v>-6.6666666666666721E-2</c:v>
                </c:pt>
                <c:pt idx="8">
                  <c:v>6.6666666666666721E-2</c:v>
                </c:pt>
                <c:pt idx="9">
                  <c:v>0.20000000000000004</c:v>
                </c:pt>
                <c:pt idx="10">
                  <c:v>0.33333333333333331</c:v>
                </c:pt>
              </c:numCache>
            </c:numRef>
          </c:xVal>
          <c:yVal>
            <c:numRef>
              <c:f>Spider!$K$131:$K$141</c:f>
              <c:numCache>
                <c:formatCode>0.00%</c:formatCode>
                <c:ptCount val="11"/>
                <c:pt idx="0">
                  <c:v>-6.1677631578947366E-2</c:v>
                </c:pt>
                <c:pt idx="1">
                  <c:v>-5.345394736842108E-2</c:v>
                </c:pt>
                <c:pt idx="2">
                  <c:v>-4.5230263157894794E-2</c:v>
                </c:pt>
                <c:pt idx="3">
                  <c:v>-3.7006578947368363E-2</c:v>
                </c:pt>
                <c:pt idx="4">
                  <c:v>-2.8782894736842077E-2</c:v>
                </c:pt>
                <c:pt idx="5">
                  <c:v>-2.0559210526315791E-2</c:v>
                </c:pt>
                <c:pt idx="6">
                  <c:v>-1.2335526315789503E-2</c:v>
                </c:pt>
                <c:pt idx="7">
                  <c:v>-4.1118421052632166E-3</c:v>
                </c:pt>
                <c:pt idx="8">
                  <c:v>4.1118421052632166E-3</c:v>
                </c:pt>
                <c:pt idx="9">
                  <c:v>1.2335526315789503E-2</c:v>
                </c:pt>
                <c:pt idx="10">
                  <c:v>2.0559210526315791E-2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17-4D30-AF98-FC931F0C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83903"/>
        <c:axId val="2038967263"/>
      </c:scatterChart>
      <c:valAx>
        <c:axId val="2038983903"/>
        <c:scaling>
          <c:orientation val="minMax"/>
          <c:max val="4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9518176466259477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8967263"/>
        <c:crossesAt val="-1.0000000000000001E+300"/>
        <c:crossBetween val="midCat"/>
        <c:majorUnit val="1"/>
      </c:valAx>
      <c:valAx>
        <c:axId val="2038967263"/>
        <c:scaling>
          <c:orientation val="minMax"/>
          <c:max val="0.60000000000000009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38983903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585161</xdr:colOff>
      <xdr:row>33</xdr:row>
      <xdr:rowOff>3754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E74F3-571C-4DE0-7A98-39B0E65E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93950"/>
          <a:ext cx="4242761" cy="3686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541204</xdr:colOff>
      <xdr:row>33</xdr:row>
      <xdr:rowOff>3754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7E57F405-55E8-D3B2-E446-D15B9CE1A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2393950"/>
          <a:ext cx="4198804" cy="36867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11</xdr:col>
      <xdr:colOff>7013</xdr:colOff>
      <xdr:row>52</xdr:row>
      <xdr:rowOff>156936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68F810-FFE6-0ECB-8CDC-B891A1F7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45250"/>
          <a:ext cx="6712613" cy="32874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71721</xdr:colOff>
      <xdr:row>37</xdr:row>
      <xdr:rowOff>109538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6FE944-0160-209F-1470-3BA08759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2393950"/>
          <a:ext cx="3119721" cy="4529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340</xdr:col>
      <xdr:colOff>234950</xdr:colOff>
      <xdr:row>149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8E438-964C-0B7F-C64A-3D9CB985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498950" cy="274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330200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76556-80F6-C67A-2472-08C9C89D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2" name="gwm_21356          ">
          <a:extLst xmlns:a="http://schemas.openxmlformats.org/drawingml/2006/main">
            <a:ext uri="{FF2B5EF4-FFF2-40B4-BE49-F238E27FC236}">
              <a16:creationId xmlns:a16="http://schemas.microsoft.com/office/drawing/2014/main" id="{72AC9180-36F8-8791-BDF2-4FCF334DBA6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3" name="gwm_21356         ">
          <a:extLst xmlns:a="http://schemas.openxmlformats.org/drawingml/2006/main">
            <a:ext uri="{FF2B5EF4-FFF2-40B4-BE49-F238E27FC236}">
              <a16:creationId xmlns:a16="http://schemas.microsoft.com/office/drawing/2014/main" id="{3E703DAB-C374-BDC2-6E9D-14F047B85AA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4" name="gwm_21356        ">
          <a:extLst xmlns:a="http://schemas.openxmlformats.org/drawingml/2006/main">
            <a:ext uri="{FF2B5EF4-FFF2-40B4-BE49-F238E27FC236}">
              <a16:creationId xmlns:a16="http://schemas.microsoft.com/office/drawing/2014/main" id="{7C66A4EF-3727-1472-36FA-86D7F9B186E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5" name="gwm_21356       ">
          <a:extLst xmlns:a="http://schemas.openxmlformats.org/drawingml/2006/main">
            <a:ext uri="{FF2B5EF4-FFF2-40B4-BE49-F238E27FC236}">
              <a16:creationId xmlns:a16="http://schemas.microsoft.com/office/drawing/2014/main" id="{B8AA91F1-A450-EE08-B939-053C941F3DB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6" name="gwm_21356      ">
          <a:extLst xmlns:a="http://schemas.openxmlformats.org/drawingml/2006/main">
            <a:ext uri="{FF2B5EF4-FFF2-40B4-BE49-F238E27FC236}">
              <a16:creationId xmlns:a16="http://schemas.microsoft.com/office/drawing/2014/main" id="{4EAE9B4D-1D70-781D-631C-661C00F35B4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evised%20Biodiversity%20Metric%20Tables%20and%20Sensi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I Score"/>
      <sheetName val="SNH Score"/>
      <sheetName val="_PalUtilTempWorksheet"/>
      <sheetName val="treeCalc_1"/>
    </sheetNames>
    <sheetDataSet>
      <sheetData sheetId="0"/>
      <sheetData sheetId="1"/>
      <sheetData sheetId="2"/>
      <sheetData sheetId="3">
        <row r="2">
          <cell r="F2">
            <v>68616577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4DB1E-A367-4F70-85A2-711E99FCF9DE}" name="Table211" displayName="Table211" ref="B10:G31" totalsRowShown="0" headerRowDxfId="15" dataDxfId="14" tableBorderDxfId="13">
  <autoFilter ref="B10:G31" xr:uid="{EAE4DB1E-A367-4F70-85A2-711E99FCF9DE}"/>
  <tableColumns count="6">
    <tableColumn id="1" xr3:uid="{2A54D875-19F9-4F8B-A108-E9B30630B922}" name="NRCS Conservation Practice Standard" dataDxfId="12" dataCellStyle="Hyperlink"/>
    <tableColumn id="2" xr3:uid="{D2EEF9E9-2F5D-40B7-BD11-14C112C4F531}" name="National CPPE" dataDxfId="11"/>
    <tableColumn id="3" xr3:uid="{14BFF0D0-75E3-4F3C-823A-C49D5ACA5D80}" name="Food" dataDxfId="10"/>
    <tableColumn id="4" xr3:uid="{8193D006-F4C3-4D64-94AF-7A951667BE5F}" name="Cover/ Shelter" dataDxfId="9"/>
    <tableColumn id="5" xr3:uid="{5EFCEFCE-18BA-4BBA-A713-FF1DCB0103B1}" name="Habitat Continuity (Space)" dataDxfId="8"/>
    <tableColumn id="6" xr3:uid="{9FDFEDCF-73D4-4C7F-BEA3-B38D85443A9D}" name="HPI Base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78B98-6239-4F84-B419-A679B076CFF8}" name="Table312" displayName="Table312" ref="B34:C50" totalsRowShown="0" tableBorderDxfId="6">
  <autoFilter ref="B34:C50" xr:uid="{38A78B98-6239-4F84-B419-A679B076CFF8}"/>
  <tableColumns count="2">
    <tableColumn id="1" xr3:uid="{B8D110EB-5E6B-4833-9A6B-59CF709C801A}" name="Cover Composition" dataDxfId="5"/>
    <tableColumn id="2" xr3:uid="{177C5A1C-5F52-4188-8B39-F9E83691ECF1}" name="Veg. Diversity  Score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EB5DC-42AB-4EED-B7A1-60C8BCA5C9AE}" name="Table12" displayName="Table12" ref="B52:C58" totalsRowShown="0" tableBorderDxfId="3">
  <autoFilter ref="B52:C58" xr:uid="{CDEEB5DC-42AB-4EED-B7A1-60C8BCA5C9AE}"/>
  <tableColumns count="2">
    <tableColumn id="1" xr3:uid="{55EE9EDD-A003-4E07-8E46-7A4A3A9927A5}" name="Configuration"/>
    <tableColumn id="2" xr3:uid="{ADDF6EC8-7D30-4A3D-8844-86797F5A9DE6}" name="Configuration Scor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F19140-07A1-4EEA-A898-CCC36A1737F1}" name="Table13" displayName="Table13" ref="B60:C68" totalsRowShown="0" tableBorderDxfId="2">
  <autoFilter ref="B60:C68" xr:uid="{95F19140-07A1-4EEA-A898-CCC36A1737F1}"/>
  <tableColumns count="2">
    <tableColumn id="1" xr3:uid="{72337F3C-617F-492C-BB1B-9C7AEAC7BC69}" name="Management Activity (in last five years)" dataDxfId="1"/>
    <tableColumn id="2" xr3:uid="{B5C8C45E-15E9-4ADE-AC2E-284299C3AB24}" name="Management Scor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cs.usda.gov/sites/default/files/2022-09/Grassed_Waterway_412_CPS_9_2020.pdf" TargetMode="External"/><Relationship Id="rId13" Type="http://schemas.openxmlformats.org/officeDocument/2006/relationships/hyperlink" Target="https://www.nrcs.usda.gov/sites/default/files/2022-10/Vegetative_Barrier_601_NHCP_CPS_2020.pdf" TargetMode="External"/><Relationship Id="rId18" Type="http://schemas.openxmlformats.org/officeDocument/2006/relationships/hyperlink" Target="https://www.nrcs.usda.gov/sites/default/files/2022-10/Wetland_Creation_658_NHCP_CPS_2021.pdf" TargetMode="External"/><Relationship Id="rId3" Type="http://schemas.openxmlformats.org/officeDocument/2006/relationships/hyperlink" Target="https://www.nrcs.usda.gov/sites/default/files/2022-09/Conservation_Cover_327_CPS.pdf" TargetMode="External"/><Relationship Id="rId21" Type="http://schemas.openxmlformats.org/officeDocument/2006/relationships/hyperlink" Target="https://www.nrcs.usda.gov/sites/default/files/2022-10/Structures_for_Wildlife_649_CPS.pdf" TargetMode="External"/><Relationship Id="rId7" Type="http://schemas.openxmlformats.org/officeDocument/2006/relationships/hyperlink" Target="https://www.nrcs.usda.gov/sites/default/files/2022-09/Filter_Strip_393_CPS.pdf" TargetMode="External"/><Relationship Id="rId12" Type="http://schemas.openxmlformats.org/officeDocument/2006/relationships/hyperlink" Target="https://www.nrcs.usda.gov/sites/default/files/2022-10/Stripcropping_585_CPS_Oct_2017.pdf" TargetMode="External"/><Relationship Id="rId17" Type="http://schemas.openxmlformats.org/officeDocument/2006/relationships/hyperlink" Target="https://www.nrcs.usda.gov/sites/default/files/2022-09/Herbaceous_Wind_Barriers_603_CPS.pdf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www.nrcs.usda.gov/sites/default/files/2022-09/Constructed_Wetland_656_NHCP_CPS_2020.pdf" TargetMode="External"/><Relationship Id="rId16" Type="http://schemas.openxmlformats.org/officeDocument/2006/relationships/hyperlink" Target="https://www.nrcs.usda.gov/sites/default/files/2022-10/Tree-Shrub-Establishment-612-CPS-May-2016.pdf" TargetMode="External"/><Relationship Id="rId20" Type="http://schemas.openxmlformats.org/officeDocument/2006/relationships/hyperlink" Target="https://www.nrcs.usda.gov/sites/default/files/2022-10/Wildlife_Habitat_Planting_420_NHCP_CPS_2018.pdf" TargetMode="External"/><Relationship Id="rId1" Type="http://schemas.openxmlformats.org/officeDocument/2006/relationships/hyperlink" Target="https://www.nrcs.usda.gov/sites/default/files/2022-08/Alley_Cropping_311_CPS_Oct_2017.pdf" TargetMode="External"/><Relationship Id="rId6" Type="http://schemas.openxmlformats.org/officeDocument/2006/relationships/hyperlink" Target="https://www.nrcs.usda.gov/sites/default/files/2022-09/Filter_Strip_393_CPS.pdf" TargetMode="External"/><Relationship Id="rId11" Type="http://schemas.openxmlformats.org/officeDocument/2006/relationships/hyperlink" Target="https://www.nrcs.usda.gov/sites/default/files/2022-11/390-NHCP-CPS-Riparian-Herbaceous-Cover-2022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nrcs.usda.gov/sites/default/files/2022-09/Field_Border_386_CPS.pdf" TargetMode="External"/><Relationship Id="rId15" Type="http://schemas.openxmlformats.org/officeDocument/2006/relationships/hyperlink" Target="https://www.nrcs.usda.gov/sites/default/files/2022-09/Shallow_Water_Development_And_Management_646_CPS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nrcs.usda.gov/sites/default/files/2022-09/Riparian_Forest_Buffer_391_CPS_10_2020.pdf" TargetMode="External"/><Relationship Id="rId19" Type="http://schemas.openxmlformats.org/officeDocument/2006/relationships/hyperlink" Target="https://www.nrcs.usda.gov/sites/default/files/2022-10/Wetland_Restoration_657_CPS.pdf" TargetMode="External"/><Relationship Id="rId4" Type="http://schemas.openxmlformats.org/officeDocument/2006/relationships/hyperlink" Target="https://www.nrcs.usda.gov/sites/default/files/2022-09/Contour_Buffer_Strips_332_CPS_9-14.pdf" TargetMode="External"/><Relationship Id="rId9" Type="http://schemas.openxmlformats.org/officeDocument/2006/relationships/hyperlink" Target="https://www.nrcs.usda.gov/sites/default/files/2022-09/Hedgerow_Planting_422_CPS.pdf" TargetMode="External"/><Relationship Id="rId14" Type="http://schemas.openxmlformats.org/officeDocument/2006/relationships/hyperlink" Target="https://www.nrcs.usda.gov/sites/default/files/2022-10/Windbreak-Shelterbelt_Establishment_380_NHCP_CPS_2021.pdf" TargetMode="External"/><Relationship Id="rId2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037A-AEBD-4437-A417-A0C8597F0D18}">
  <dimension ref="A1:H54"/>
  <sheetViews>
    <sheetView showGridLines="0" zoomScale="69" workbookViewId="0">
      <selection activeCell="K7" sqref="K7"/>
    </sheetView>
  </sheetViews>
  <sheetFormatPr defaultRowHeight="14.5" x14ac:dyDescent="0.35"/>
  <sheetData>
    <row r="1" spans="1:1" x14ac:dyDescent="0.35">
      <c r="A1" s="78" t="s">
        <v>159</v>
      </c>
    </row>
    <row r="2" spans="1:1" x14ac:dyDescent="0.35">
      <c r="A2" s="79" t="s">
        <v>160</v>
      </c>
    </row>
    <row r="3" spans="1:1" x14ac:dyDescent="0.35">
      <c r="A3" s="79" t="s">
        <v>161</v>
      </c>
    </row>
    <row r="4" spans="1:1" x14ac:dyDescent="0.35">
      <c r="A4" s="79" t="s">
        <v>162</v>
      </c>
    </row>
    <row r="5" spans="1:1" x14ac:dyDescent="0.35">
      <c r="A5" s="79" t="s">
        <v>163</v>
      </c>
    </row>
    <row r="6" spans="1:1" x14ac:dyDescent="0.35">
      <c r="A6" s="79" t="s">
        <v>164</v>
      </c>
    </row>
    <row r="7" spans="1:1" x14ac:dyDescent="0.35">
      <c r="A7" s="78" t="s">
        <v>165</v>
      </c>
    </row>
    <row r="8" spans="1:1" x14ac:dyDescent="0.35">
      <c r="A8" s="78" t="s">
        <v>166</v>
      </c>
    </row>
    <row r="9" spans="1:1" x14ac:dyDescent="0.35">
      <c r="A9" s="78" t="s">
        <v>171</v>
      </c>
    </row>
    <row r="10" spans="1:1" x14ac:dyDescent="0.35">
      <c r="A10" s="78" t="s">
        <v>167</v>
      </c>
    </row>
    <row r="11" spans="1:1" x14ac:dyDescent="0.35">
      <c r="A11" s="78" t="s">
        <v>175</v>
      </c>
    </row>
    <row r="12" spans="1:1" x14ac:dyDescent="0.35">
      <c r="A12" s="78" t="s">
        <v>174</v>
      </c>
    </row>
    <row r="34" spans="1:8" x14ac:dyDescent="0.35">
      <c r="A34" t="s">
        <v>168</v>
      </c>
      <c r="H34" t="s">
        <v>168</v>
      </c>
    </row>
    <row r="35" spans="1:8" x14ac:dyDescent="0.35">
      <c r="A35" t="s">
        <v>169</v>
      </c>
      <c r="H35" t="s">
        <v>170</v>
      </c>
    </row>
    <row r="54" spans="1:1" x14ac:dyDescent="0.35">
      <c r="A54" t="s">
        <v>172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18F1-0FFF-4E36-9B4E-422570A4B87D}">
  <dimension ref="A1:E42"/>
  <sheetViews>
    <sheetView workbookViewId="0">
      <selection activeCell="E2" sqref="E2"/>
    </sheetView>
  </sheetViews>
  <sheetFormatPr defaultRowHeight="14.5" x14ac:dyDescent="0.35"/>
  <cols>
    <col min="1" max="1" width="28.7265625" customWidth="1"/>
    <col min="2" max="2" width="16.6328125" customWidth="1"/>
    <col min="3" max="3" width="21.81640625" customWidth="1"/>
    <col min="4" max="4" width="16.6328125" customWidth="1"/>
  </cols>
  <sheetData>
    <row r="1" spans="1:5" x14ac:dyDescent="0.35">
      <c r="A1" s="27"/>
      <c r="B1" s="28" t="s">
        <v>6</v>
      </c>
      <c r="C1" s="28" t="s">
        <v>37</v>
      </c>
      <c r="D1" s="29" t="s">
        <v>38</v>
      </c>
    </row>
    <row r="2" spans="1:5" x14ac:dyDescent="0.35">
      <c r="A2" s="30" t="s">
        <v>39</v>
      </c>
      <c r="B2">
        <f>'SNH Score'!D7</f>
        <v>19.649999999999999</v>
      </c>
      <c r="C2">
        <v>0</v>
      </c>
      <c r="D2" s="31">
        <v>25</v>
      </c>
      <c r="E2" t="s">
        <v>40</v>
      </c>
    </row>
    <row r="3" spans="1:5" x14ac:dyDescent="0.35">
      <c r="A3" s="30" t="s">
        <v>41</v>
      </c>
      <c r="B3">
        <v>5</v>
      </c>
      <c r="C3">
        <v>0</v>
      </c>
      <c r="D3" s="31">
        <v>7</v>
      </c>
    </row>
    <row r="4" spans="1:5" x14ac:dyDescent="0.35">
      <c r="A4" s="30" t="s">
        <v>42</v>
      </c>
      <c r="B4">
        <v>2</v>
      </c>
      <c r="C4">
        <v>0</v>
      </c>
      <c r="D4" s="31">
        <v>4</v>
      </c>
    </row>
    <row r="5" spans="1:5" x14ac:dyDescent="0.35">
      <c r="A5" s="30" t="s">
        <v>43</v>
      </c>
      <c r="B5">
        <v>1.804</v>
      </c>
      <c r="C5">
        <v>0</v>
      </c>
      <c r="D5" s="31">
        <v>2</v>
      </c>
      <c r="E5" t="s">
        <v>176</v>
      </c>
    </row>
    <row r="6" spans="1:5" x14ac:dyDescent="0.35">
      <c r="A6" s="30" t="s">
        <v>44</v>
      </c>
      <c r="B6">
        <v>5</v>
      </c>
      <c r="C6">
        <v>-2</v>
      </c>
      <c r="D6" s="31">
        <v>10</v>
      </c>
      <c r="E6" t="s">
        <v>45</v>
      </c>
    </row>
    <row r="7" spans="1:5" x14ac:dyDescent="0.35">
      <c r="A7" s="30" t="s">
        <v>46</v>
      </c>
      <c r="B7">
        <v>0</v>
      </c>
      <c r="C7">
        <v>0</v>
      </c>
      <c r="D7" s="31">
        <v>4</v>
      </c>
    </row>
    <row r="8" spans="1:5" x14ac:dyDescent="0.35">
      <c r="A8" s="30" t="s">
        <v>47</v>
      </c>
      <c r="B8">
        <v>-2</v>
      </c>
      <c r="C8">
        <v>-4</v>
      </c>
      <c r="D8" s="31">
        <v>0</v>
      </c>
    </row>
    <row r="9" spans="1:5" ht="15" thickBot="1" x14ac:dyDescent="0.4">
      <c r="A9" s="32" t="s">
        <v>10</v>
      </c>
      <c r="B9" s="33">
        <f>(SUM(B2:B4)*B5)+B6+B7+B8</f>
        <v>51.076599999999999</v>
      </c>
      <c r="C9" s="33">
        <f t="shared" ref="C9" si="0">(SUM(C2:C4)*C5)+C6+C7+C8</f>
        <v>-6</v>
      </c>
      <c r="D9" s="34">
        <f>(SUM(D2:D4)*D5)+D6+D7+D8</f>
        <v>86</v>
      </c>
      <c r="E9" t="s">
        <v>173</v>
      </c>
    </row>
    <row r="10" spans="1:5" ht="15" thickBot="1" x14ac:dyDescent="0.4"/>
    <row r="11" spans="1:5" x14ac:dyDescent="0.35">
      <c r="A11" s="35" t="s">
        <v>48</v>
      </c>
      <c r="B11" s="36" t="s">
        <v>49</v>
      </c>
      <c r="D11" s="27" t="s">
        <v>50</v>
      </c>
      <c r="E11" s="29" t="s">
        <v>49</v>
      </c>
    </row>
    <row r="12" spans="1:5" ht="29" x14ac:dyDescent="0.35">
      <c r="A12" s="37" t="s">
        <v>51</v>
      </c>
      <c r="B12" s="38">
        <v>7</v>
      </c>
      <c r="D12" s="30" t="s">
        <v>52</v>
      </c>
      <c r="E12" s="31">
        <v>0</v>
      </c>
    </row>
    <row r="13" spans="1:5" x14ac:dyDescent="0.35">
      <c r="A13" s="37" t="s">
        <v>53</v>
      </c>
      <c r="B13" s="38">
        <v>5</v>
      </c>
      <c r="D13" s="30" t="s">
        <v>54</v>
      </c>
      <c r="E13" s="31">
        <v>2</v>
      </c>
    </row>
    <row r="14" spans="1:5" x14ac:dyDescent="0.35">
      <c r="A14" s="37" t="s">
        <v>55</v>
      </c>
      <c r="B14" s="38">
        <v>4</v>
      </c>
      <c r="D14" s="30" t="s">
        <v>56</v>
      </c>
      <c r="E14" s="31">
        <v>3</v>
      </c>
    </row>
    <row r="15" spans="1:5" ht="15" thickBot="1" x14ac:dyDescent="0.4">
      <c r="A15" s="37" t="s">
        <v>57</v>
      </c>
      <c r="B15" s="38">
        <v>3</v>
      </c>
      <c r="D15" s="32" t="s">
        <v>58</v>
      </c>
      <c r="E15" s="34">
        <v>4</v>
      </c>
    </row>
    <row r="16" spans="1:5" ht="15" thickBot="1" x14ac:dyDescent="0.4">
      <c r="A16" s="39" t="s">
        <v>59</v>
      </c>
      <c r="B16" s="40">
        <v>2</v>
      </c>
    </row>
    <row r="17" spans="1:5" ht="15" thickBot="1" x14ac:dyDescent="0.4"/>
    <row r="18" spans="1:5" ht="15" thickBot="1" x14ac:dyDescent="0.4">
      <c r="A18" s="41" t="s">
        <v>60</v>
      </c>
      <c r="B18" s="42" t="s">
        <v>49</v>
      </c>
      <c r="D18" s="43" t="s">
        <v>61</v>
      </c>
      <c r="E18" s="44" t="s">
        <v>49</v>
      </c>
    </row>
    <row r="19" spans="1:5" x14ac:dyDescent="0.35">
      <c r="A19" s="45" t="s">
        <v>62</v>
      </c>
      <c r="B19" s="46">
        <v>0</v>
      </c>
      <c r="D19" s="30" t="s">
        <v>63</v>
      </c>
      <c r="E19" s="31">
        <v>0</v>
      </c>
    </row>
    <row r="20" spans="1:5" x14ac:dyDescent="0.35">
      <c r="A20" s="37" t="s">
        <v>64</v>
      </c>
      <c r="B20" s="38">
        <v>1</v>
      </c>
      <c r="D20" s="30" t="s">
        <v>65</v>
      </c>
      <c r="E20" s="31">
        <v>-4</v>
      </c>
    </row>
    <row r="21" spans="1:5" x14ac:dyDescent="0.35">
      <c r="A21" s="47" t="s">
        <v>66</v>
      </c>
      <c r="B21" s="48">
        <v>2</v>
      </c>
      <c r="D21" s="30" t="s">
        <v>67</v>
      </c>
      <c r="E21" s="31">
        <v>-3</v>
      </c>
    </row>
    <row r="22" spans="1:5" x14ac:dyDescent="0.35">
      <c r="A22" s="37" t="s">
        <v>68</v>
      </c>
      <c r="B22" s="38">
        <v>1</v>
      </c>
      <c r="D22" s="30" t="s">
        <v>69</v>
      </c>
      <c r="E22" s="31">
        <v>-2</v>
      </c>
    </row>
    <row r="23" spans="1:5" ht="15" thickBot="1" x14ac:dyDescent="0.4">
      <c r="A23" s="39" t="s">
        <v>70</v>
      </c>
      <c r="B23" s="40">
        <v>2</v>
      </c>
      <c r="D23" s="32" t="s">
        <v>71</v>
      </c>
      <c r="E23" s="34">
        <v>-1</v>
      </c>
    </row>
    <row r="24" spans="1:5" ht="15" thickBot="1" x14ac:dyDescent="0.4"/>
    <row r="25" spans="1:5" x14ac:dyDescent="0.35">
      <c r="A25" s="49" t="s">
        <v>72</v>
      </c>
      <c r="B25" s="29" t="s">
        <v>49</v>
      </c>
    </row>
    <row r="26" spans="1:5" x14ac:dyDescent="0.35">
      <c r="A26" s="37" t="s">
        <v>73</v>
      </c>
      <c r="B26" s="38">
        <v>10</v>
      </c>
    </row>
    <row r="27" spans="1:5" x14ac:dyDescent="0.35">
      <c r="A27" s="37" t="s">
        <v>74</v>
      </c>
      <c r="B27" s="38">
        <v>5</v>
      </c>
    </row>
    <row r="28" spans="1:5" x14ac:dyDescent="0.35">
      <c r="A28" s="37" t="s">
        <v>75</v>
      </c>
      <c r="B28" s="38">
        <v>3</v>
      </c>
    </row>
    <row r="29" spans="1:5" x14ac:dyDescent="0.35">
      <c r="A29" s="37" t="s">
        <v>76</v>
      </c>
      <c r="B29" s="38">
        <v>1</v>
      </c>
    </row>
    <row r="30" spans="1:5" ht="29" x14ac:dyDescent="0.35">
      <c r="A30" s="37" t="s">
        <v>77</v>
      </c>
      <c r="B30" s="38">
        <v>2</v>
      </c>
    </row>
    <row r="31" spans="1:5" x14ac:dyDescent="0.35">
      <c r="A31" s="30" t="s">
        <v>78</v>
      </c>
      <c r="B31" s="38">
        <v>-2</v>
      </c>
    </row>
    <row r="32" spans="1:5" x14ac:dyDescent="0.35">
      <c r="A32" s="30" t="s">
        <v>79</v>
      </c>
      <c r="B32" s="38">
        <v>-5</v>
      </c>
    </row>
    <row r="33" spans="1:4" x14ac:dyDescent="0.35">
      <c r="A33" s="30" t="s">
        <v>80</v>
      </c>
      <c r="B33" s="38">
        <v>2</v>
      </c>
    </row>
    <row r="34" spans="1:4" x14ac:dyDescent="0.35">
      <c r="A34" s="30" t="s">
        <v>81</v>
      </c>
      <c r="B34" s="38">
        <v>3</v>
      </c>
    </row>
    <row r="35" spans="1:4" x14ac:dyDescent="0.35">
      <c r="A35" s="30" t="s">
        <v>82</v>
      </c>
      <c r="B35" s="38">
        <v>3</v>
      </c>
    </row>
    <row r="36" spans="1:4" ht="15" thickBot="1" x14ac:dyDescent="0.4">
      <c r="A36" s="32" t="s">
        <v>83</v>
      </c>
      <c r="B36" s="40">
        <v>3</v>
      </c>
    </row>
    <row r="37" spans="1:4" ht="14.5" customHeight="1" x14ac:dyDescent="0.35">
      <c r="C37" s="50" t="b">
        <f>_xll.PTreeNodeDecision([1]treeCalc_1!$F$2,2)</f>
        <v>1</v>
      </c>
      <c r="D37" s="51">
        <f>_xll.PTreeNodeProbability([1]treeCalc_1!$F$2,2)</f>
        <v>1</v>
      </c>
    </row>
    <row r="38" spans="1:4" ht="14.5" customHeight="1" x14ac:dyDescent="0.35">
      <c r="C38" s="52">
        <f>$B$9</f>
        <v>51.076599999999999</v>
      </c>
      <c r="D38" s="53">
        <f>_xll.PTreeNodeValue([1]treeCalc_1!$F$2,2)</f>
        <v>10.199999999999999</v>
      </c>
    </row>
    <row r="39" spans="1:4" ht="14.5" customHeight="1" x14ac:dyDescent="0.35">
      <c r="B39" s="52"/>
      <c r="C39" s="54" t="s">
        <v>84</v>
      </c>
    </row>
    <row r="40" spans="1:4" ht="14.5" customHeight="1" x14ac:dyDescent="0.35">
      <c r="B40" s="52"/>
      <c r="C40" s="55">
        <f>_xll.PTreeNodeValue([1]treeCalc_1!$F$2,1)</f>
        <v>10.199999999999999</v>
      </c>
    </row>
    <row r="41" spans="1:4" ht="14.5" customHeight="1" x14ac:dyDescent="0.35">
      <c r="C41" s="50" t="b">
        <f>_xll.PTreeNodeDecision([1]treeCalc_1!$F$2,3)</f>
        <v>0</v>
      </c>
      <c r="D41" s="51">
        <f>_xll.PTreeNodeProbability([1]treeCalc_1!$F$2,3)</f>
        <v>0</v>
      </c>
    </row>
    <row r="42" spans="1:4" ht="14.5" customHeight="1" x14ac:dyDescent="0.35">
      <c r="C42" s="52">
        <v>0</v>
      </c>
      <c r="D42" s="53">
        <f>_xll.PTreeNodeValue([1]treeCalc_1!$F$2,3)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2C34-39CE-48C7-8004-E9CF2A55ECFC}">
  <dimension ref="A1:H68"/>
  <sheetViews>
    <sheetView workbookViewId="0">
      <selection activeCell="C11" sqref="C11"/>
    </sheetView>
  </sheetViews>
  <sheetFormatPr defaultRowHeight="14.5" x14ac:dyDescent="0.35"/>
  <cols>
    <col min="2" max="2" width="47.81640625" customWidth="1"/>
    <col min="3" max="3" width="38.1796875" bestFit="1" customWidth="1"/>
    <col min="4" max="4" width="19.453125" bestFit="1" customWidth="1"/>
    <col min="5" max="5" width="15.1796875" customWidth="1"/>
    <col min="6" max="6" width="25" customWidth="1"/>
    <col min="7" max="7" width="15.1796875" customWidth="1"/>
  </cols>
  <sheetData>
    <row r="1" spans="2:8" ht="15" thickBot="1" x14ac:dyDescent="0.4">
      <c r="B1" s="56" t="s">
        <v>85</v>
      </c>
      <c r="C1" s="57" t="s">
        <v>86</v>
      </c>
      <c r="D1" s="42" t="s">
        <v>87</v>
      </c>
      <c r="G1" s="58" t="s">
        <v>88</v>
      </c>
    </row>
    <row r="2" spans="2:8" x14ac:dyDescent="0.35">
      <c r="B2" s="30" t="s">
        <v>89</v>
      </c>
      <c r="C2" t="s">
        <v>90</v>
      </c>
      <c r="D2" s="31">
        <f>VLOOKUP(C2,Table211[#All],6,FALSE)</f>
        <v>8</v>
      </c>
      <c r="E2" t="s">
        <v>91</v>
      </c>
      <c r="G2">
        <v>10</v>
      </c>
    </row>
    <row r="3" spans="2:8" ht="43.5" x14ac:dyDescent="0.35">
      <c r="B3" s="30" t="s">
        <v>92</v>
      </c>
      <c r="C3" s="59" t="s">
        <v>93</v>
      </c>
      <c r="D3" s="31">
        <f>VLOOKUP(C3,Table312[#All],2,FALSE)</f>
        <v>5</v>
      </c>
      <c r="G3">
        <v>5</v>
      </c>
    </row>
    <row r="4" spans="2:8" x14ac:dyDescent="0.35">
      <c r="B4" s="30" t="s">
        <v>94</v>
      </c>
      <c r="D4" s="31">
        <v>1.05</v>
      </c>
      <c r="G4">
        <v>2</v>
      </c>
      <c r="H4" t="s">
        <v>95</v>
      </c>
    </row>
    <row r="5" spans="2:8" x14ac:dyDescent="0.35">
      <c r="B5" s="30" t="s">
        <v>96</v>
      </c>
      <c r="C5" t="s">
        <v>97</v>
      </c>
      <c r="D5" s="31">
        <f>VLOOKUP(C5,Table12[#All],2,FALSE)</f>
        <v>1</v>
      </c>
      <c r="G5">
        <v>4</v>
      </c>
    </row>
    <row r="6" spans="2:8" ht="15" thickBot="1" x14ac:dyDescent="0.4">
      <c r="B6" s="30" t="s">
        <v>98</v>
      </c>
      <c r="C6" t="s">
        <v>99</v>
      </c>
      <c r="D6" s="31">
        <f>VLOOKUP(C6,Table13[#All],2,FALSE)</f>
        <v>5</v>
      </c>
      <c r="G6">
        <v>5</v>
      </c>
    </row>
    <row r="7" spans="2:8" ht="15" thickBot="1" x14ac:dyDescent="0.4">
      <c r="B7" s="60" t="s">
        <v>39</v>
      </c>
      <c r="C7" s="61"/>
      <c r="D7" s="62">
        <f>((D2+D3)*D4)+D5+D6</f>
        <v>19.649999999999999</v>
      </c>
      <c r="G7">
        <v>25</v>
      </c>
      <c r="H7" t="s">
        <v>100</v>
      </c>
    </row>
    <row r="10" spans="2:8" x14ac:dyDescent="0.35">
      <c r="B10" s="63" t="s">
        <v>101</v>
      </c>
      <c r="C10" s="63" t="s">
        <v>102</v>
      </c>
      <c r="D10" s="63" t="s">
        <v>103</v>
      </c>
      <c r="E10" s="63" t="s">
        <v>104</v>
      </c>
      <c r="F10" s="63" t="s">
        <v>105</v>
      </c>
      <c r="G10" s="63" t="s">
        <v>106</v>
      </c>
    </row>
    <row r="11" spans="2:8" x14ac:dyDescent="0.35">
      <c r="B11" s="64" t="s">
        <v>107</v>
      </c>
      <c r="C11" s="65">
        <v>3</v>
      </c>
      <c r="D11" s="65">
        <v>3</v>
      </c>
      <c r="E11" s="65">
        <v>3</v>
      </c>
      <c r="F11" s="65">
        <v>3</v>
      </c>
      <c r="G11" s="65">
        <v>6</v>
      </c>
    </row>
    <row r="12" spans="2:8" x14ac:dyDescent="0.35">
      <c r="B12" s="64" t="s">
        <v>108</v>
      </c>
      <c r="C12" s="65">
        <v>0</v>
      </c>
      <c r="D12" s="65">
        <v>3</v>
      </c>
      <c r="E12" s="65">
        <v>3</v>
      </c>
      <c r="F12" s="65">
        <v>2</v>
      </c>
      <c r="G12" s="65">
        <v>4</v>
      </c>
    </row>
    <row r="13" spans="2:8" x14ac:dyDescent="0.35">
      <c r="B13" s="64" t="s">
        <v>90</v>
      </c>
      <c r="C13" s="65">
        <v>3</v>
      </c>
      <c r="D13" s="65">
        <v>4</v>
      </c>
      <c r="E13" s="65">
        <v>4</v>
      </c>
      <c r="F13" s="65">
        <v>2</v>
      </c>
      <c r="G13" s="65">
        <v>8</v>
      </c>
    </row>
    <row r="14" spans="2:8" x14ac:dyDescent="0.35">
      <c r="B14" s="64" t="s">
        <v>109</v>
      </c>
      <c r="C14" s="65">
        <v>1</v>
      </c>
      <c r="D14" s="65">
        <v>2</v>
      </c>
      <c r="E14" s="65">
        <v>2</v>
      </c>
      <c r="F14" s="65">
        <v>2</v>
      </c>
      <c r="G14" s="65">
        <v>4</v>
      </c>
    </row>
    <row r="15" spans="2:8" x14ac:dyDescent="0.35">
      <c r="B15" s="64" t="s">
        <v>110</v>
      </c>
      <c r="C15" s="65">
        <v>1</v>
      </c>
      <c r="D15" s="65">
        <v>2</v>
      </c>
      <c r="E15" s="65">
        <v>2</v>
      </c>
      <c r="F15" s="65">
        <v>2</v>
      </c>
      <c r="G15" s="65">
        <v>8</v>
      </c>
    </row>
    <row r="16" spans="2:8" x14ac:dyDescent="0.35">
      <c r="B16" s="64" t="s">
        <v>111</v>
      </c>
      <c r="C16" s="65">
        <v>1</v>
      </c>
      <c r="D16" s="65">
        <v>2</v>
      </c>
      <c r="E16" s="65">
        <v>2</v>
      </c>
      <c r="F16" s="65">
        <v>2</v>
      </c>
      <c r="G16" s="65">
        <v>4</v>
      </c>
    </row>
    <row r="17" spans="2:7" x14ac:dyDescent="0.35">
      <c r="B17" s="64" t="s">
        <v>112</v>
      </c>
      <c r="C17" s="65">
        <v>1</v>
      </c>
      <c r="D17" s="65">
        <v>2</v>
      </c>
      <c r="E17" s="65">
        <v>2</v>
      </c>
      <c r="F17" s="65">
        <v>2</v>
      </c>
      <c r="G17" s="65">
        <v>5</v>
      </c>
    </row>
    <row r="18" spans="2:7" x14ac:dyDescent="0.35">
      <c r="B18" s="64" t="s">
        <v>113</v>
      </c>
      <c r="C18" s="65">
        <v>1</v>
      </c>
      <c r="D18" s="65">
        <v>1</v>
      </c>
      <c r="E18" s="65">
        <v>1</v>
      </c>
      <c r="F18" s="65">
        <v>1</v>
      </c>
      <c r="G18" s="65">
        <v>2</v>
      </c>
    </row>
    <row r="19" spans="2:7" x14ac:dyDescent="0.35">
      <c r="B19" s="64" t="s">
        <v>114</v>
      </c>
      <c r="C19" s="65">
        <v>2</v>
      </c>
      <c r="D19" s="65">
        <v>4</v>
      </c>
      <c r="E19" s="65">
        <v>4</v>
      </c>
      <c r="F19" s="65">
        <v>4</v>
      </c>
      <c r="G19" s="65">
        <v>8</v>
      </c>
    </row>
    <row r="20" spans="2:7" x14ac:dyDescent="0.35">
      <c r="B20" s="64" t="s">
        <v>115</v>
      </c>
      <c r="C20" s="65">
        <v>5</v>
      </c>
      <c r="D20" s="65">
        <v>5</v>
      </c>
      <c r="E20" s="65">
        <v>5</v>
      </c>
      <c r="F20" s="65">
        <v>5</v>
      </c>
      <c r="G20" s="65">
        <v>10</v>
      </c>
    </row>
    <row r="21" spans="2:7" x14ac:dyDescent="0.35">
      <c r="B21" s="64" t="s">
        <v>116</v>
      </c>
      <c r="C21" s="65">
        <v>2</v>
      </c>
      <c r="D21" s="65">
        <v>4</v>
      </c>
      <c r="E21" s="65">
        <v>4</v>
      </c>
      <c r="F21" s="65">
        <v>4</v>
      </c>
      <c r="G21" s="65">
        <v>7</v>
      </c>
    </row>
    <row r="22" spans="2:7" x14ac:dyDescent="0.35">
      <c r="B22" s="64" t="s">
        <v>117</v>
      </c>
      <c r="C22" s="65">
        <v>1</v>
      </c>
      <c r="D22" s="65">
        <v>2</v>
      </c>
      <c r="E22" s="65">
        <v>2</v>
      </c>
      <c r="F22" s="65">
        <v>1</v>
      </c>
      <c r="G22" s="65">
        <v>3</v>
      </c>
    </row>
    <row r="23" spans="2:7" x14ac:dyDescent="0.35">
      <c r="B23" s="64" t="s">
        <v>118</v>
      </c>
      <c r="C23" s="65">
        <v>1</v>
      </c>
      <c r="D23" s="66" t="s">
        <v>119</v>
      </c>
      <c r="E23" s="66" t="s">
        <v>119</v>
      </c>
      <c r="F23" s="66" t="s">
        <v>119</v>
      </c>
      <c r="G23" s="65">
        <v>2</v>
      </c>
    </row>
    <row r="24" spans="2:7" x14ac:dyDescent="0.35">
      <c r="B24" s="64" t="s">
        <v>120</v>
      </c>
      <c r="C24" s="65">
        <v>3</v>
      </c>
      <c r="D24" s="66" t="s">
        <v>119</v>
      </c>
      <c r="E24" s="66" t="s">
        <v>119</v>
      </c>
      <c r="F24" s="66" t="s">
        <v>119</v>
      </c>
      <c r="G24" s="65">
        <v>6</v>
      </c>
    </row>
    <row r="25" spans="2:7" x14ac:dyDescent="0.35">
      <c r="B25" s="64" t="s">
        <v>121</v>
      </c>
      <c r="C25" s="65">
        <v>5</v>
      </c>
      <c r="D25" s="65">
        <v>4</v>
      </c>
      <c r="E25" s="65">
        <v>2</v>
      </c>
      <c r="F25" s="65">
        <v>4</v>
      </c>
      <c r="G25" s="65">
        <v>8</v>
      </c>
    </row>
    <row r="26" spans="2:7" x14ac:dyDescent="0.35">
      <c r="B26" s="64" t="s">
        <v>122</v>
      </c>
      <c r="C26" s="65">
        <v>5</v>
      </c>
      <c r="D26" s="65">
        <v>1</v>
      </c>
      <c r="E26" s="65">
        <v>3</v>
      </c>
      <c r="F26" s="65">
        <v>3</v>
      </c>
      <c r="G26" s="65">
        <v>6</v>
      </c>
    </row>
    <row r="27" spans="2:7" x14ac:dyDescent="0.35">
      <c r="B27" s="64" t="s">
        <v>123</v>
      </c>
      <c r="C27" s="65">
        <v>1</v>
      </c>
      <c r="D27" s="65">
        <v>2</v>
      </c>
      <c r="E27" s="65">
        <v>2</v>
      </c>
      <c r="F27" s="65">
        <v>2</v>
      </c>
      <c r="G27" s="65">
        <v>4</v>
      </c>
    </row>
    <row r="28" spans="2:7" x14ac:dyDescent="0.35">
      <c r="B28" s="64" t="s">
        <v>124</v>
      </c>
      <c r="C28" s="65">
        <v>2</v>
      </c>
      <c r="D28" s="65">
        <v>5</v>
      </c>
      <c r="E28" s="65">
        <v>5</v>
      </c>
      <c r="F28" s="65">
        <v>4</v>
      </c>
      <c r="G28" s="65">
        <v>8</v>
      </c>
    </row>
    <row r="29" spans="2:7" x14ac:dyDescent="0.35">
      <c r="B29" s="64" t="s">
        <v>125</v>
      </c>
      <c r="C29" s="65">
        <v>2</v>
      </c>
      <c r="D29" s="65">
        <v>5</v>
      </c>
      <c r="E29" s="65">
        <v>5</v>
      </c>
      <c r="F29" s="65">
        <v>4</v>
      </c>
      <c r="G29" s="65">
        <v>8</v>
      </c>
    </row>
    <row r="30" spans="2:7" x14ac:dyDescent="0.35">
      <c r="B30" s="64" t="s">
        <v>126</v>
      </c>
      <c r="C30" s="65">
        <v>5</v>
      </c>
      <c r="D30" s="66" t="s">
        <v>119</v>
      </c>
      <c r="E30" s="66" t="s">
        <v>119</v>
      </c>
      <c r="F30" s="66" t="s">
        <v>119</v>
      </c>
      <c r="G30" s="65">
        <v>10</v>
      </c>
    </row>
    <row r="31" spans="2:7" x14ac:dyDescent="0.35">
      <c r="B31" s="64" t="s">
        <v>127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</row>
    <row r="34" spans="1:3" x14ac:dyDescent="0.35">
      <c r="A34" s="80" t="s">
        <v>128</v>
      </c>
      <c r="B34" s="67" t="s">
        <v>129</v>
      </c>
      <c r="C34" s="67" t="s">
        <v>130</v>
      </c>
    </row>
    <row r="35" spans="1:3" ht="29" x14ac:dyDescent="0.35">
      <c r="A35" s="80"/>
      <c r="B35" s="68" t="s">
        <v>93</v>
      </c>
      <c r="C35" s="69">
        <v>5</v>
      </c>
    </row>
    <row r="36" spans="1:3" ht="29" x14ac:dyDescent="0.35">
      <c r="A36" s="80"/>
      <c r="B36" s="68" t="s">
        <v>131</v>
      </c>
      <c r="C36" s="69">
        <v>4</v>
      </c>
    </row>
    <row r="37" spans="1:3" x14ac:dyDescent="0.35">
      <c r="A37" s="80"/>
      <c r="B37" s="68" t="s">
        <v>132</v>
      </c>
      <c r="C37" s="69">
        <v>3</v>
      </c>
    </row>
    <row r="38" spans="1:3" x14ac:dyDescent="0.35">
      <c r="A38" s="80"/>
      <c r="B38" s="68" t="s">
        <v>133</v>
      </c>
      <c r="C38" s="69">
        <v>2</v>
      </c>
    </row>
    <row r="39" spans="1:3" x14ac:dyDescent="0.35">
      <c r="A39" s="80"/>
      <c r="B39" s="68" t="s">
        <v>134</v>
      </c>
      <c r="C39" s="69">
        <v>1</v>
      </c>
    </row>
    <row r="40" spans="1:3" ht="14.5" customHeight="1" thickBot="1" x14ac:dyDescent="0.4">
      <c r="A40" s="80" t="s">
        <v>135</v>
      </c>
      <c r="B40" s="68" t="s">
        <v>136</v>
      </c>
      <c r="C40" s="69">
        <v>0</v>
      </c>
    </row>
    <row r="41" spans="1:3" x14ac:dyDescent="0.35">
      <c r="A41" s="80"/>
      <c r="B41" s="70" t="s">
        <v>137</v>
      </c>
      <c r="C41" s="71">
        <v>5</v>
      </c>
    </row>
    <row r="42" spans="1:3" x14ac:dyDescent="0.35">
      <c r="A42" s="80"/>
      <c r="B42" s="68" t="s">
        <v>138</v>
      </c>
      <c r="C42" s="69">
        <v>3</v>
      </c>
    </row>
    <row r="43" spans="1:3" x14ac:dyDescent="0.35">
      <c r="A43" s="80"/>
      <c r="B43" s="68" t="s">
        <v>139</v>
      </c>
      <c r="C43" s="69">
        <v>2</v>
      </c>
    </row>
    <row r="44" spans="1:3" ht="15" thickBot="1" x14ac:dyDescent="0.4">
      <c r="A44" s="80" t="s">
        <v>140</v>
      </c>
      <c r="B44" s="72" t="s">
        <v>141</v>
      </c>
      <c r="C44" s="73">
        <v>1</v>
      </c>
    </row>
    <row r="45" spans="1:3" ht="29" x14ac:dyDescent="0.35">
      <c r="A45" s="81"/>
      <c r="B45" s="45" t="s">
        <v>142</v>
      </c>
      <c r="C45" s="74">
        <v>5</v>
      </c>
    </row>
    <row r="46" spans="1:3" ht="29" x14ac:dyDescent="0.35">
      <c r="A46" s="81"/>
      <c r="B46" s="37" t="s">
        <v>143</v>
      </c>
      <c r="C46" s="75">
        <v>4</v>
      </c>
    </row>
    <row r="47" spans="1:3" ht="29" x14ac:dyDescent="0.35">
      <c r="A47" s="81"/>
      <c r="B47" s="37" t="s">
        <v>144</v>
      </c>
      <c r="C47" s="75">
        <v>2</v>
      </c>
    </row>
    <row r="48" spans="1:3" ht="29" x14ac:dyDescent="0.35">
      <c r="A48" s="81"/>
      <c r="B48" s="37" t="s">
        <v>143</v>
      </c>
      <c r="C48" s="75">
        <v>1</v>
      </c>
    </row>
    <row r="49" spans="2:3" ht="15" thickBot="1" x14ac:dyDescent="0.4">
      <c r="B49" s="39" t="s">
        <v>136</v>
      </c>
      <c r="C49" s="76">
        <v>0</v>
      </c>
    </row>
    <row r="50" spans="2:3" x14ac:dyDescent="0.35">
      <c r="B50" s="77" t="s">
        <v>145</v>
      </c>
      <c r="C50" s="69">
        <v>0</v>
      </c>
    </row>
    <row r="52" spans="2:3" x14ac:dyDescent="0.35">
      <c r="B52" t="s">
        <v>146</v>
      </c>
      <c r="C52" t="s">
        <v>96</v>
      </c>
    </row>
    <row r="53" spans="2:3" x14ac:dyDescent="0.35">
      <c r="B53" t="s">
        <v>147</v>
      </c>
      <c r="C53">
        <v>4</v>
      </c>
    </row>
    <row r="54" spans="2:3" x14ac:dyDescent="0.35">
      <c r="B54" t="s">
        <v>148</v>
      </c>
      <c r="C54">
        <v>4</v>
      </c>
    </row>
    <row r="55" spans="2:3" x14ac:dyDescent="0.35">
      <c r="B55" t="s">
        <v>149</v>
      </c>
      <c r="C55">
        <v>3</v>
      </c>
    </row>
    <row r="56" spans="2:3" x14ac:dyDescent="0.35">
      <c r="B56" t="s">
        <v>150</v>
      </c>
      <c r="C56">
        <v>2</v>
      </c>
    </row>
    <row r="57" spans="2:3" x14ac:dyDescent="0.35">
      <c r="B57" t="s">
        <v>97</v>
      </c>
      <c r="C57">
        <v>1</v>
      </c>
    </row>
    <row r="58" spans="2:3" x14ac:dyDescent="0.35">
      <c r="B58" t="s">
        <v>145</v>
      </c>
      <c r="C58">
        <v>0</v>
      </c>
    </row>
    <row r="60" spans="2:3" x14ac:dyDescent="0.35">
      <c r="B60" t="s">
        <v>151</v>
      </c>
      <c r="C60" t="s">
        <v>98</v>
      </c>
    </row>
    <row r="61" spans="2:3" x14ac:dyDescent="0.35">
      <c r="B61" s="66" t="s">
        <v>99</v>
      </c>
      <c r="C61" s="65">
        <v>5</v>
      </c>
    </row>
    <row r="62" spans="2:3" x14ac:dyDescent="0.35">
      <c r="B62" s="66" t="s">
        <v>152</v>
      </c>
      <c r="C62" s="65">
        <v>4</v>
      </c>
    </row>
    <row r="63" spans="2:3" x14ac:dyDescent="0.35">
      <c r="B63" s="66" t="s">
        <v>153</v>
      </c>
      <c r="C63" s="65">
        <v>4</v>
      </c>
    </row>
    <row r="64" spans="2:3" x14ac:dyDescent="0.35">
      <c r="B64" s="64" t="s">
        <v>154</v>
      </c>
      <c r="C64" s="65">
        <v>3</v>
      </c>
    </row>
    <row r="65" spans="2:3" x14ac:dyDescent="0.35">
      <c r="B65" s="66" t="s">
        <v>155</v>
      </c>
      <c r="C65" s="65">
        <v>2</v>
      </c>
    </row>
    <row r="66" spans="2:3" x14ac:dyDescent="0.35">
      <c r="B66" s="66" t="s">
        <v>156</v>
      </c>
      <c r="C66" s="65">
        <v>2</v>
      </c>
    </row>
    <row r="67" spans="2:3" x14ac:dyDescent="0.35">
      <c r="B67" s="66" t="s">
        <v>157</v>
      </c>
      <c r="C67" s="65">
        <v>2</v>
      </c>
    </row>
    <row r="68" spans="2:3" x14ac:dyDescent="0.35">
      <c r="B68" s="66" t="s">
        <v>158</v>
      </c>
      <c r="C68" s="65">
        <v>0</v>
      </c>
    </row>
  </sheetData>
  <mergeCells count="3">
    <mergeCell ref="A34:A39"/>
    <mergeCell ref="A40:A43"/>
    <mergeCell ref="A44:A48"/>
  </mergeCells>
  <dataValidations count="4">
    <dataValidation type="list" allowBlank="1" showInputMessage="1" showErrorMessage="1" sqref="C5" xr:uid="{1EED7C56-5947-4076-8FD3-F0FE9023C3CD}">
      <formula1>$B$53:$B$58</formula1>
    </dataValidation>
    <dataValidation type="list" allowBlank="1" showInputMessage="1" showErrorMessage="1" sqref="C6" xr:uid="{59F39BD0-DF89-4363-BA7C-22B41449B197}">
      <formula1>$B$61:$B$68</formula1>
    </dataValidation>
    <dataValidation type="list" allowBlank="1" showInputMessage="1" showErrorMessage="1" sqref="C3" xr:uid="{75D63034-8C6F-435F-BDD6-33A5D3F9D026}">
      <formula1>$B$35:$B$50</formula1>
    </dataValidation>
    <dataValidation type="list" allowBlank="1" showInputMessage="1" showErrorMessage="1" sqref="C2" xr:uid="{7FB6E169-97BF-4B6B-809B-7AB1635D7CC8}">
      <formula1>$B$11:$B$31</formula1>
    </dataValidation>
  </dataValidations>
  <hyperlinks>
    <hyperlink ref="B11" r:id="rId1" display="https://www.nrcs.usda.gov/sites/default/files/2022-08/Alley_Cropping_311_CPS_Oct_2017.pdf" xr:uid="{13A66F38-E0BA-418E-BD38-A9020325D884}"/>
    <hyperlink ref="B12" r:id="rId2" display="https://www.nrcs.usda.gov/sites/default/files/2022-09/Constructed_Wetland_656_NHCP_CPS_2020.pdf" xr:uid="{94C6802A-2EB7-4C99-8A3A-B12B85B7E284}"/>
    <hyperlink ref="B13" r:id="rId3" display="https://www.nrcs.usda.gov/sites/default/files/2022-09/Conservation_Cover_327_CPS.pdf" xr:uid="{016C0724-CBBD-4E98-913D-B825681ABBD3}"/>
    <hyperlink ref="B14" r:id="rId4" display="https://www.nrcs.usda.gov/sites/default/files/2022-09/Contour_Buffer_Strips_332_CPS_9-14.pdf" xr:uid="{D9A7BB1E-0607-495E-994F-FFCAABEA5E8F}"/>
    <hyperlink ref="B15" r:id="rId5" display="https://www.nrcs.usda.gov/sites/default/files/2022-09/Field_Border_386_CPS.pdf" xr:uid="{7DD2C03E-6F76-4594-8229-E951B7B3B3D5}"/>
    <hyperlink ref="B16" r:id="rId6" display="https://www.nrcs.usda.gov/sites/default/files/2022-09/Filter_Strip_393_CPS.pdf" xr:uid="{49C8AB9F-8DA9-4A4E-8641-8F2CE8CD20AD}"/>
    <hyperlink ref="B17" r:id="rId7" display="https://www.nrcs.usda.gov/sites/default/files/2022-09/Filter_Strip_393_CPS.pdf" xr:uid="{85E887D9-9263-43E1-BC24-DCDD76028D78}"/>
    <hyperlink ref="B18" r:id="rId8" display="https://www.nrcs.usda.gov/sites/default/files/2022-09/Grassed_Waterway_412_CPS_9_2020.pdf" xr:uid="{235D28EA-37B8-4054-91A9-FA91F9C48BF9}"/>
    <hyperlink ref="B19" r:id="rId9" display="https://www.nrcs.usda.gov/sites/default/files/2022-09/Hedgerow_Planting_422_CPS.pdf" xr:uid="{0D35CA71-E7A9-45E7-BFB0-712FB27EB7B7}"/>
    <hyperlink ref="B20" r:id="rId10" display="https://www.nrcs.usda.gov/sites/default/files/2022-09/Riparian_Forest_Buffer_391_CPS_10_2020.pdf" xr:uid="{DFEDF919-DA20-43B1-A912-03479A01FE7A}"/>
    <hyperlink ref="B21" r:id="rId11" display="https://www.nrcs.usda.gov/sites/default/files/2022-11/390-NHCP-CPS-Riparian-Herbaceous-Cover-2022.pdf" xr:uid="{5811D403-4F5D-44B4-84FF-526802D2615F}"/>
    <hyperlink ref="B22" r:id="rId12" display="https://www.nrcs.usda.gov/sites/default/files/2022-10/Stripcropping_585_CPS_Oct_2017.pdf" xr:uid="{D2B430B8-654A-43A2-B12C-AF0918B7BC46}"/>
    <hyperlink ref="B23" r:id="rId13" display="https://www.nrcs.usda.gov/sites/default/files/2022-10/Vegetative_Barrier_601_NHCP_CPS_2020.pdf" xr:uid="{560981E3-3E54-4D45-8289-7558A4E1F6BD}"/>
    <hyperlink ref="B24" r:id="rId14" display="https://www.nrcs.usda.gov/sites/default/files/2022-10/Windbreak-Shelterbelt_Establishment_380_NHCP_CPS_2021.pdf" xr:uid="{14F4AC88-48E5-4E99-BF5F-ABEF2BB72685}"/>
    <hyperlink ref="B25" r:id="rId15" display="https://www.nrcs.usda.gov/sites/default/files/2022-09/Shallow_Water_Development_And_Management_646_CPS.pdf" xr:uid="{0BCD9322-7278-4A9D-A294-8A4E5D4F92D5}"/>
    <hyperlink ref="B26" r:id="rId16" display="https://www.nrcs.usda.gov/sites/default/files/2022-10/Tree-Shrub-Establishment-612-CPS-May-2016.pdf" xr:uid="{14851A0B-9F66-4237-84F7-B78FF0B618FA}"/>
    <hyperlink ref="B27" r:id="rId17" display="https://www.nrcs.usda.gov/sites/default/files/2022-09/Herbaceous_Wind_Barriers_603_CPS.pdf" xr:uid="{D9958102-072A-4021-ACEA-1799392C10A5}"/>
    <hyperlink ref="B28" r:id="rId18" display="https://www.nrcs.usda.gov/sites/default/files/2022-10/Wetland_Creation_658_NHCP_CPS_2021.pdf" xr:uid="{8A5DA86A-B141-4E4B-B717-BE97A16202C8}"/>
    <hyperlink ref="B29" r:id="rId19" display="https://www.nrcs.usda.gov/sites/default/files/2022-10/Wetland_Restoration_657_CPS.pdf" xr:uid="{79DADD5C-9313-4B8C-B4D9-104486FC61BC}"/>
    <hyperlink ref="B30" r:id="rId20" display="https://www.nrcs.usda.gov/sites/default/files/2022-10/Wildlife_Habitat_Planting_420_NHCP_CPS_2018.pdf" xr:uid="{7CCB1D07-9C8B-4E56-B499-F350A5CB118F}"/>
    <hyperlink ref="B64" r:id="rId21" display="https://www.nrcs.usda.gov/sites/default/files/2022-10/Structures_for_Wildlife_649_CPS.pdf" xr:uid="{2EE755D6-6C3A-456A-BFA7-7B082319731E}"/>
  </hyperlinks>
  <pageMargins left="0.7" right="0.7" top="0.75" bottom="0.75" header="0.3" footer="0.3"/>
  <tableParts count="4">
    <tablePart r:id="rId22"/>
    <tablePart r:id="rId23"/>
    <tablePart r:id="rId24"/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A46-BBAD-498A-B79F-8094C38BAA5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8B55-B703-49BF-9094-560B3C482099}">
  <dimension ref="B1:K141"/>
  <sheetViews>
    <sheetView showGridLines="0" topLeftCell="A122" workbookViewId="0">
      <selection activeCell="B28" sqref="B28:K141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7.453125" bestFit="1" customWidth="1"/>
    <col min="4" max="4" width="2.81640625" bestFit="1" customWidth="1"/>
    <col min="5" max="5" width="3.453125" bestFit="1" customWidth="1"/>
    <col min="6" max="6" width="4.08984375" bestFit="1" customWidth="1"/>
    <col min="7" max="7" width="5.1796875" bestFit="1" customWidth="1"/>
    <col min="8" max="8" width="7.54296875" bestFit="1" customWidth="1"/>
    <col min="9" max="9" width="5.7265625" bestFit="1" customWidth="1"/>
    <col min="10" max="10" width="6.1796875" bestFit="1" customWidth="1"/>
    <col min="11" max="11" width="7.54296875" bestFit="1" customWidth="1"/>
  </cols>
  <sheetData>
    <row r="1" spans="2:2" s="1" customFormat="1" ht="17.5" x14ac:dyDescent="0.35">
      <c r="B1" s="4" t="s">
        <v>30</v>
      </c>
    </row>
    <row r="2" spans="2:2" s="2" customFormat="1" ht="10" x14ac:dyDescent="0.2">
      <c r="B2" s="5" t="s">
        <v>0</v>
      </c>
    </row>
    <row r="3" spans="2:2" s="2" customFormat="1" ht="10" x14ac:dyDescent="0.2">
      <c r="B3" s="5" t="s">
        <v>31</v>
      </c>
    </row>
    <row r="4" spans="2:2" s="3" customFormat="1" ht="10" x14ac:dyDescent="0.2">
      <c r="B4" s="6" t="s">
        <v>1</v>
      </c>
    </row>
    <row r="27" spans="2:11" ht="15" thickBot="1" x14ac:dyDescent="0.4"/>
    <row r="28" spans="2:11" x14ac:dyDescent="0.35">
      <c r="B28" s="82" t="s">
        <v>32</v>
      </c>
      <c r="C28" s="83"/>
      <c r="D28" s="83"/>
      <c r="E28" s="83"/>
      <c r="F28" s="83"/>
      <c r="G28" s="83"/>
      <c r="H28" s="83"/>
      <c r="I28" s="83"/>
      <c r="J28" s="83"/>
      <c r="K28" s="84"/>
    </row>
    <row r="29" spans="2:11" ht="15" thickBot="1" x14ac:dyDescent="0.4">
      <c r="B29" s="85" t="s">
        <v>2</v>
      </c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5">
      <c r="B30" s="7"/>
      <c r="C30" s="8"/>
      <c r="D30" s="8"/>
      <c r="E30" s="12"/>
      <c r="F30" s="88" t="s">
        <v>35</v>
      </c>
      <c r="G30" s="89"/>
      <c r="H30" s="90"/>
      <c r="I30" s="88" t="s">
        <v>36</v>
      </c>
      <c r="J30" s="89"/>
      <c r="K30" s="91"/>
    </row>
    <row r="31" spans="2:11" x14ac:dyDescent="0.35">
      <c r="B31" s="18" t="s">
        <v>3</v>
      </c>
      <c r="C31" s="11" t="s">
        <v>4</v>
      </c>
      <c r="D31" s="11" t="s">
        <v>5</v>
      </c>
      <c r="E31" s="15" t="s">
        <v>33</v>
      </c>
      <c r="F31" s="9" t="s">
        <v>6</v>
      </c>
      <c r="G31" s="9" t="s">
        <v>34</v>
      </c>
      <c r="H31" s="15" t="s">
        <v>7</v>
      </c>
      <c r="I31" s="9" t="s">
        <v>6</v>
      </c>
      <c r="J31" s="9" t="s">
        <v>34</v>
      </c>
      <c r="K31" s="10" t="s">
        <v>7</v>
      </c>
    </row>
    <row r="32" spans="2:11" x14ac:dyDescent="0.35">
      <c r="B32" s="92" t="s">
        <v>8</v>
      </c>
      <c r="C32" s="95" t="s">
        <v>10</v>
      </c>
      <c r="D32" s="95" t="s">
        <v>9</v>
      </c>
      <c r="E32" s="19">
        <v>1</v>
      </c>
      <c r="F32" s="13">
        <v>0.5</v>
      </c>
      <c r="G32" s="13">
        <v>-1.1000000000000001</v>
      </c>
      <c r="H32" s="16">
        <v>-0.6875</v>
      </c>
      <c r="I32" s="13">
        <v>19.324999999999999</v>
      </c>
      <c r="J32" s="13">
        <v>-29.315000000000001</v>
      </c>
      <c r="K32" s="21">
        <v>-0.60269325657894735</v>
      </c>
    </row>
    <row r="33" spans="2:11" x14ac:dyDescent="0.35">
      <c r="B33" s="93"/>
      <c r="C33" s="96"/>
      <c r="D33" s="96"/>
      <c r="E33" s="19">
        <v>2</v>
      </c>
      <c r="F33" s="13">
        <v>0.65</v>
      </c>
      <c r="G33" s="13">
        <v>-0.95000000000000007</v>
      </c>
      <c r="H33" s="16">
        <v>-0.59375</v>
      </c>
      <c r="I33" s="13">
        <v>23.322499999999998</v>
      </c>
      <c r="J33" s="13">
        <v>-25.317500000000003</v>
      </c>
      <c r="K33" s="21">
        <v>-0.5205078125</v>
      </c>
    </row>
    <row r="34" spans="2:11" x14ac:dyDescent="0.35">
      <c r="B34" s="93"/>
      <c r="C34" s="96"/>
      <c r="D34" s="96"/>
      <c r="E34" s="19">
        <v>3</v>
      </c>
      <c r="F34" s="13">
        <v>0.8</v>
      </c>
      <c r="G34" s="13">
        <v>-0.8</v>
      </c>
      <c r="H34" s="16">
        <v>-0.5</v>
      </c>
      <c r="I34" s="13">
        <v>27.32</v>
      </c>
      <c r="J34" s="13">
        <v>-21.32</v>
      </c>
      <c r="K34" s="21">
        <v>-0.43832236842105265</v>
      </c>
    </row>
    <row r="35" spans="2:11" x14ac:dyDescent="0.35">
      <c r="B35" s="93"/>
      <c r="C35" s="96"/>
      <c r="D35" s="96"/>
      <c r="E35" s="19">
        <v>4</v>
      </c>
      <c r="F35" s="13">
        <v>0.95</v>
      </c>
      <c r="G35" s="13">
        <v>-0.65000000000000013</v>
      </c>
      <c r="H35" s="16">
        <v>-0.40625000000000006</v>
      </c>
      <c r="I35" s="13">
        <v>31.317499999999995</v>
      </c>
      <c r="J35" s="13">
        <v>-17.322500000000005</v>
      </c>
      <c r="K35" s="21">
        <v>-0.35613692434210537</v>
      </c>
    </row>
    <row r="36" spans="2:11" x14ac:dyDescent="0.35">
      <c r="B36" s="93"/>
      <c r="C36" s="96"/>
      <c r="D36" s="96"/>
      <c r="E36" s="19">
        <v>5</v>
      </c>
      <c r="F36" s="13">
        <v>1.1000000000000001</v>
      </c>
      <c r="G36" s="13">
        <v>-0.5</v>
      </c>
      <c r="H36" s="16">
        <v>-0.3125</v>
      </c>
      <c r="I36" s="13">
        <v>35.314999999999998</v>
      </c>
      <c r="J36" s="13">
        <v>-13.325000000000003</v>
      </c>
      <c r="K36" s="21">
        <v>-0.27395148026315796</v>
      </c>
    </row>
    <row r="37" spans="2:11" x14ac:dyDescent="0.35">
      <c r="B37" s="93"/>
      <c r="C37" s="96"/>
      <c r="D37" s="96"/>
      <c r="E37" s="19">
        <v>6</v>
      </c>
      <c r="F37" s="13">
        <v>1.25</v>
      </c>
      <c r="G37" s="13">
        <v>-0.35000000000000009</v>
      </c>
      <c r="H37" s="16">
        <v>-0.21875000000000006</v>
      </c>
      <c r="I37" s="13">
        <v>39.3125</v>
      </c>
      <c r="J37" s="13">
        <v>-9.3275000000000006</v>
      </c>
      <c r="K37" s="21">
        <v>-0.19176603618421054</v>
      </c>
    </row>
    <row r="38" spans="2:11" x14ac:dyDescent="0.35">
      <c r="B38" s="93"/>
      <c r="C38" s="96"/>
      <c r="D38" s="96"/>
      <c r="E38" s="19">
        <v>7</v>
      </c>
      <c r="F38" s="13">
        <v>1.4</v>
      </c>
      <c r="G38" s="13">
        <v>-0.20000000000000018</v>
      </c>
      <c r="H38" s="16">
        <v>-0.12500000000000011</v>
      </c>
      <c r="I38" s="13">
        <v>43.309999999999995</v>
      </c>
      <c r="J38" s="13">
        <v>-5.3300000000000054</v>
      </c>
      <c r="K38" s="21">
        <v>-0.10958059210526326</v>
      </c>
    </row>
    <row r="39" spans="2:11" x14ac:dyDescent="0.35">
      <c r="B39" s="93"/>
      <c r="C39" s="96"/>
      <c r="D39" s="96"/>
      <c r="E39" s="19">
        <v>8</v>
      </c>
      <c r="F39" s="13">
        <v>1.55</v>
      </c>
      <c r="G39" s="13">
        <v>-5.0000000000000044E-2</v>
      </c>
      <c r="H39" s="16">
        <v>-3.1250000000000028E-2</v>
      </c>
      <c r="I39" s="13">
        <v>47.307499999999997</v>
      </c>
      <c r="J39" s="13">
        <v>-1.3325000000000031</v>
      </c>
      <c r="K39" s="21">
        <v>-2.7395148026315853E-2</v>
      </c>
    </row>
    <row r="40" spans="2:11" x14ac:dyDescent="0.35">
      <c r="B40" s="93"/>
      <c r="C40" s="96"/>
      <c r="D40" s="96"/>
      <c r="E40" s="19">
        <v>9</v>
      </c>
      <c r="F40" s="13">
        <v>1.7</v>
      </c>
      <c r="G40" s="13">
        <v>9.9999999999999867E-2</v>
      </c>
      <c r="H40" s="16">
        <v>6.2499999999999917E-2</v>
      </c>
      <c r="I40" s="13">
        <v>51.305</v>
      </c>
      <c r="J40" s="13">
        <v>2.6649999999999991</v>
      </c>
      <c r="K40" s="21">
        <v>5.4790296052631561E-2</v>
      </c>
    </row>
    <row r="41" spans="2:11" x14ac:dyDescent="0.35">
      <c r="B41" s="93"/>
      <c r="C41" s="96"/>
      <c r="D41" s="96"/>
      <c r="E41" s="19">
        <v>10</v>
      </c>
      <c r="F41" s="13">
        <v>1.85</v>
      </c>
      <c r="G41" s="13">
        <v>0.25</v>
      </c>
      <c r="H41" s="16">
        <v>0.15625</v>
      </c>
      <c r="I41" s="13">
        <v>55.302500000000002</v>
      </c>
      <c r="J41" s="13">
        <v>6.6625000000000014</v>
      </c>
      <c r="K41" s="21">
        <v>0.13697574013157898</v>
      </c>
    </row>
    <row r="42" spans="2:11" x14ac:dyDescent="0.35">
      <c r="B42" s="94"/>
      <c r="C42" s="97"/>
      <c r="D42" s="97"/>
      <c r="E42" s="23">
        <v>11</v>
      </c>
      <c r="F42" s="24">
        <v>2</v>
      </c>
      <c r="G42" s="24">
        <v>0.39999999999999991</v>
      </c>
      <c r="H42" s="25">
        <v>0.24999999999999994</v>
      </c>
      <c r="I42" s="24">
        <v>59.3</v>
      </c>
      <c r="J42" s="24">
        <v>10.659999999999997</v>
      </c>
      <c r="K42" s="26">
        <v>0.21916118421052624</v>
      </c>
    </row>
    <row r="43" spans="2:11" x14ac:dyDescent="0.35">
      <c r="B43" s="98" t="s">
        <v>11</v>
      </c>
      <c r="C43" s="99" t="s">
        <v>13</v>
      </c>
      <c r="D43" s="99" t="s">
        <v>12</v>
      </c>
      <c r="E43" s="19">
        <v>1</v>
      </c>
      <c r="F43" s="13">
        <v>1</v>
      </c>
      <c r="G43" s="13">
        <v>-5.0000000000000044E-2</v>
      </c>
      <c r="H43" s="16">
        <v>-4.7619047619047658E-2</v>
      </c>
      <c r="I43" s="13">
        <v>47.6</v>
      </c>
      <c r="J43" s="13">
        <v>-1.0399999999999991</v>
      </c>
      <c r="K43" s="21">
        <v>-2.1381578947368404E-2</v>
      </c>
    </row>
    <row r="44" spans="2:11" x14ac:dyDescent="0.35">
      <c r="B44" s="93"/>
      <c r="C44" s="96"/>
      <c r="D44" s="96"/>
      <c r="E44" s="19">
        <v>2</v>
      </c>
      <c r="F44" s="13">
        <v>1.1000000000000001</v>
      </c>
      <c r="G44" s="13">
        <v>5.0000000000000044E-2</v>
      </c>
      <c r="H44" s="16">
        <v>4.7619047619047658E-2</v>
      </c>
      <c r="I44" s="13">
        <v>49.680000000000007</v>
      </c>
      <c r="J44" s="13">
        <v>1.0400000000000063</v>
      </c>
      <c r="K44" s="21">
        <v>2.138157894736855E-2</v>
      </c>
    </row>
    <row r="45" spans="2:11" x14ac:dyDescent="0.35">
      <c r="B45" s="93"/>
      <c r="C45" s="96"/>
      <c r="D45" s="96"/>
      <c r="E45" s="19">
        <v>3</v>
      </c>
      <c r="F45" s="13">
        <v>1.2</v>
      </c>
      <c r="G45" s="13">
        <v>0.14999999999999991</v>
      </c>
      <c r="H45" s="16">
        <v>0.14285714285714277</v>
      </c>
      <c r="I45" s="13">
        <v>51.760000000000005</v>
      </c>
      <c r="J45" s="13">
        <v>3.1200000000000045</v>
      </c>
      <c r="K45" s="21">
        <v>6.4144736842105352E-2</v>
      </c>
    </row>
    <row r="46" spans="2:11" x14ac:dyDescent="0.35">
      <c r="B46" s="93"/>
      <c r="C46" s="96"/>
      <c r="D46" s="96"/>
      <c r="E46" s="19">
        <v>4</v>
      </c>
      <c r="F46" s="13">
        <v>1.3</v>
      </c>
      <c r="G46" s="13">
        <v>0.25</v>
      </c>
      <c r="H46" s="16">
        <v>0.23809523809523808</v>
      </c>
      <c r="I46" s="13">
        <v>53.84</v>
      </c>
      <c r="J46" s="13">
        <v>5.2000000000000028</v>
      </c>
      <c r="K46" s="21">
        <v>0.10690789473684216</v>
      </c>
    </row>
    <row r="47" spans="2:11" x14ac:dyDescent="0.35">
      <c r="B47" s="93"/>
      <c r="C47" s="96"/>
      <c r="D47" s="96"/>
      <c r="E47" s="19">
        <v>5</v>
      </c>
      <c r="F47" s="13">
        <v>1.4</v>
      </c>
      <c r="G47" s="13">
        <v>0.34999999999999987</v>
      </c>
      <c r="H47" s="16">
        <v>0.3333333333333332</v>
      </c>
      <c r="I47" s="13">
        <v>55.92</v>
      </c>
      <c r="J47" s="13">
        <v>7.2800000000000011</v>
      </c>
      <c r="K47" s="21">
        <v>0.14967105263157898</v>
      </c>
    </row>
    <row r="48" spans="2:11" x14ac:dyDescent="0.35">
      <c r="B48" s="93"/>
      <c r="C48" s="96"/>
      <c r="D48" s="96"/>
      <c r="E48" s="19">
        <v>6</v>
      </c>
      <c r="F48" s="13">
        <v>1.5</v>
      </c>
      <c r="G48" s="13">
        <v>0.44999999999999996</v>
      </c>
      <c r="H48" s="16">
        <v>0.42857142857142849</v>
      </c>
      <c r="I48" s="13">
        <v>58</v>
      </c>
      <c r="J48" s="13">
        <v>9.36</v>
      </c>
      <c r="K48" s="21">
        <v>0.19243421052631576</v>
      </c>
    </row>
    <row r="49" spans="2:11" x14ac:dyDescent="0.35">
      <c r="B49" s="93"/>
      <c r="C49" s="96"/>
      <c r="D49" s="96"/>
      <c r="E49" s="19">
        <v>7</v>
      </c>
      <c r="F49" s="13">
        <v>1.6</v>
      </c>
      <c r="G49" s="13">
        <v>0.55000000000000004</v>
      </c>
      <c r="H49" s="16">
        <v>0.52380952380952384</v>
      </c>
      <c r="I49" s="13">
        <v>60.08</v>
      </c>
      <c r="J49" s="13">
        <v>11.439999999999998</v>
      </c>
      <c r="K49" s="21">
        <v>0.23519736842105257</v>
      </c>
    </row>
    <row r="50" spans="2:11" x14ac:dyDescent="0.35">
      <c r="B50" s="93"/>
      <c r="C50" s="96"/>
      <c r="D50" s="96"/>
      <c r="E50" s="19">
        <v>8</v>
      </c>
      <c r="F50" s="13">
        <v>1.7</v>
      </c>
      <c r="G50" s="13">
        <v>0.64999999999999991</v>
      </c>
      <c r="H50" s="16">
        <v>0.61904761904761896</v>
      </c>
      <c r="I50" s="13">
        <v>62.16</v>
      </c>
      <c r="J50" s="13">
        <v>13.519999999999996</v>
      </c>
      <c r="K50" s="21">
        <v>0.27796052631578938</v>
      </c>
    </row>
    <row r="51" spans="2:11" x14ac:dyDescent="0.35">
      <c r="B51" s="93"/>
      <c r="C51" s="96"/>
      <c r="D51" s="96"/>
      <c r="E51" s="19">
        <v>9</v>
      </c>
      <c r="F51" s="13">
        <v>1.8</v>
      </c>
      <c r="G51" s="13">
        <v>0.75</v>
      </c>
      <c r="H51" s="16">
        <v>0.7142857142857143</v>
      </c>
      <c r="I51" s="13">
        <v>64.240000000000009</v>
      </c>
      <c r="J51" s="13">
        <v>15.600000000000009</v>
      </c>
      <c r="K51" s="21">
        <v>0.32072368421052649</v>
      </c>
    </row>
    <row r="52" spans="2:11" x14ac:dyDescent="0.35">
      <c r="B52" s="93"/>
      <c r="C52" s="96"/>
      <c r="D52" s="96"/>
      <c r="E52" s="19">
        <v>10</v>
      </c>
      <c r="F52" s="13">
        <v>1.9</v>
      </c>
      <c r="G52" s="13">
        <v>0.84999999999999987</v>
      </c>
      <c r="H52" s="16">
        <v>0.80952380952380931</v>
      </c>
      <c r="I52" s="13">
        <v>66.320000000000007</v>
      </c>
      <c r="J52" s="13">
        <v>17.680000000000007</v>
      </c>
      <c r="K52" s="21">
        <v>0.36348684210526327</v>
      </c>
    </row>
    <row r="53" spans="2:11" x14ac:dyDescent="0.35">
      <c r="B53" s="94"/>
      <c r="C53" s="97"/>
      <c r="D53" s="97"/>
      <c r="E53" s="23">
        <v>11</v>
      </c>
      <c r="F53" s="24">
        <v>2</v>
      </c>
      <c r="G53" s="24">
        <v>0.95</v>
      </c>
      <c r="H53" s="25">
        <v>0.90476190476190466</v>
      </c>
      <c r="I53" s="24">
        <v>68.400000000000006</v>
      </c>
      <c r="J53" s="24">
        <v>19.760000000000005</v>
      </c>
      <c r="K53" s="26">
        <v>0.40625000000000011</v>
      </c>
    </row>
    <row r="54" spans="2:11" x14ac:dyDescent="0.35">
      <c r="B54" s="98" t="s">
        <v>14</v>
      </c>
      <c r="C54" s="99" t="s">
        <v>13</v>
      </c>
      <c r="D54" s="99" t="s">
        <v>15</v>
      </c>
      <c r="E54" s="19">
        <v>1</v>
      </c>
      <c r="F54" s="13">
        <v>0</v>
      </c>
      <c r="G54" s="13">
        <v>-8</v>
      </c>
      <c r="H54" s="16">
        <v>-1</v>
      </c>
      <c r="I54" s="13">
        <v>35.200000000000003</v>
      </c>
      <c r="J54" s="13">
        <v>-13.439999999999998</v>
      </c>
      <c r="K54" s="21">
        <v>-0.27631578947368418</v>
      </c>
    </row>
    <row r="55" spans="2:11" x14ac:dyDescent="0.35">
      <c r="B55" s="93"/>
      <c r="C55" s="96"/>
      <c r="D55" s="96"/>
      <c r="E55" s="19">
        <v>2</v>
      </c>
      <c r="F55" s="13">
        <v>1</v>
      </c>
      <c r="G55" s="13">
        <v>-7</v>
      </c>
      <c r="H55" s="16">
        <v>-0.875</v>
      </c>
      <c r="I55" s="13">
        <v>36.880000000000003</v>
      </c>
      <c r="J55" s="13">
        <v>-11.759999999999998</v>
      </c>
      <c r="K55" s="21">
        <v>-0.24177631578947364</v>
      </c>
    </row>
    <row r="56" spans="2:11" x14ac:dyDescent="0.35">
      <c r="B56" s="93"/>
      <c r="C56" s="96"/>
      <c r="D56" s="96"/>
      <c r="E56" s="19">
        <v>3</v>
      </c>
      <c r="F56" s="13">
        <v>2</v>
      </c>
      <c r="G56" s="13">
        <v>-6</v>
      </c>
      <c r="H56" s="16">
        <v>-0.75</v>
      </c>
      <c r="I56" s="13">
        <v>38.56</v>
      </c>
      <c r="J56" s="13">
        <v>-10.079999999999998</v>
      </c>
      <c r="K56" s="21">
        <v>-0.20723684210526311</v>
      </c>
    </row>
    <row r="57" spans="2:11" x14ac:dyDescent="0.35">
      <c r="B57" s="93"/>
      <c r="C57" s="96"/>
      <c r="D57" s="96"/>
      <c r="E57" s="19">
        <v>4</v>
      </c>
      <c r="F57" s="13">
        <v>3</v>
      </c>
      <c r="G57" s="13">
        <v>-5</v>
      </c>
      <c r="H57" s="16">
        <v>-0.625</v>
      </c>
      <c r="I57" s="13">
        <v>40.24</v>
      </c>
      <c r="J57" s="13">
        <v>-8.3999999999999986</v>
      </c>
      <c r="K57" s="21">
        <v>-0.1726973684210526</v>
      </c>
    </row>
    <row r="58" spans="2:11" x14ac:dyDescent="0.35">
      <c r="B58" s="93"/>
      <c r="C58" s="96"/>
      <c r="D58" s="96"/>
      <c r="E58" s="19">
        <v>5</v>
      </c>
      <c r="F58" s="13">
        <v>4</v>
      </c>
      <c r="G58" s="13">
        <v>-4</v>
      </c>
      <c r="H58" s="16">
        <v>-0.5</v>
      </c>
      <c r="I58" s="13">
        <v>41.920000000000009</v>
      </c>
      <c r="J58" s="13">
        <v>-6.7199999999999918</v>
      </c>
      <c r="K58" s="21">
        <v>-0.13815789473684192</v>
      </c>
    </row>
    <row r="59" spans="2:11" x14ac:dyDescent="0.35">
      <c r="B59" s="93"/>
      <c r="C59" s="96"/>
      <c r="D59" s="96"/>
      <c r="E59" s="19">
        <v>6</v>
      </c>
      <c r="F59" s="13">
        <v>5</v>
      </c>
      <c r="G59" s="13">
        <v>-3</v>
      </c>
      <c r="H59" s="16">
        <v>-0.375</v>
      </c>
      <c r="I59" s="13">
        <v>43.6</v>
      </c>
      <c r="J59" s="13">
        <v>-5.0399999999999991</v>
      </c>
      <c r="K59" s="21">
        <v>-0.10361842105263155</v>
      </c>
    </row>
    <row r="60" spans="2:11" x14ac:dyDescent="0.35">
      <c r="B60" s="93"/>
      <c r="C60" s="96"/>
      <c r="D60" s="96"/>
      <c r="E60" s="19">
        <v>7</v>
      </c>
      <c r="F60" s="13">
        <v>6</v>
      </c>
      <c r="G60" s="13">
        <v>-2</v>
      </c>
      <c r="H60" s="16">
        <v>-0.25</v>
      </c>
      <c r="I60" s="13">
        <v>45.28</v>
      </c>
      <c r="J60" s="13">
        <v>-3.3599999999999994</v>
      </c>
      <c r="K60" s="21">
        <v>-6.9078947368421045E-2</v>
      </c>
    </row>
    <row r="61" spans="2:11" x14ac:dyDescent="0.35">
      <c r="B61" s="93"/>
      <c r="C61" s="96"/>
      <c r="D61" s="96"/>
      <c r="E61" s="19">
        <v>8</v>
      </c>
      <c r="F61" s="13">
        <v>7</v>
      </c>
      <c r="G61" s="13">
        <v>-1</v>
      </c>
      <c r="H61" s="16">
        <v>-0.125</v>
      </c>
      <c r="I61" s="13">
        <v>46.960000000000008</v>
      </c>
      <c r="J61" s="13">
        <v>-1.6799999999999926</v>
      </c>
      <c r="K61" s="21">
        <v>-3.4539473684210377E-2</v>
      </c>
    </row>
    <row r="62" spans="2:11" x14ac:dyDescent="0.35">
      <c r="B62" s="93"/>
      <c r="C62" s="96"/>
      <c r="D62" s="96"/>
      <c r="E62" s="19">
        <v>9</v>
      </c>
      <c r="F62" s="13">
        <v>8</v>
      </c>
      <c r="G62" s="13">
        <v>0</v>
      </c>
      <c r="H62" s="16">
        <v>0</v>
      </c>
      <c r="I62" s="13">
        <v>48.64</v>
      </c>
      <c r="J62" s="13">
        <v>0</v>
      </c>
      <c r="K62" s="21">
        <v>0</v>
      </c>
    </row>
    <row r="63" spans="2:11" x14ac:dyDescent="0.35">
      <c r="B63" s="93"/>
      <c r="C63" s="96"/>
      <c r="D63" s="96"/>
      <c r="E63" s="19">
        <v>10</v>
      </c>
      <c r="F63" s="13">
        <v>9</v>
      </c>
      <c r="G63" s="13">
        <v>1</v>
      </c>
      <c r="H63" s="16">
        <v>0.125</v>
      </c>
      <c r="I63" s="13">
        <v>50.320000000000007</v>
      </c>
      <c r="J63" s="13">
        <v>1.6800000000000068</v>
      </c>
      <c r="K63" s="21">
        <v>3.4539473684210668E-2</v>
      </c>
    </row>
    <row r="64" spans="2:11" x14ac:dyDescent="0.35">
      <c r="B64" s="94"/>
      <c r="C64" s="97"/>
      <c r="D64" s="97"/>
      <c r="E64" s="23">
        <v>11</v>
      </c>
      <c r="F64" s="24">
        <v>10</v>
      </c>
      <c r="G64" s="24">
        <v>2</v>
      </c>
      <c r="H64" s="25">
        <v>0.25</v>
      </c>
      <c r="I64" s="24">
        <v>52</v>
      </c>
      <c r="J64" s="24">
        <v>3.3599999999999994</v>
      </c>
      <c r="K64" s="26">
        <v>6.9078947368421045E-2</v>
      </c>
    </row>
    <row r="65" spans="2:11" x14ac:dyDescent="0.35">
      <c r="B65" s="98" t="s">
        <v>16</v>
      </c>
      <c r="C65" s="99" t="s">
        <v>10</v>
      </c>
      <c r="D65" s="99" t="s">
        <v>17</v>
      </c>
      <c r="E65" s="19">
        <v>1</v>
      </c>
      <c r="F65" s="13">
        <v>-5</v>
      </c>
      <c r="G65" s="13">
        <v>-10</v>
      </c>
      <c r="H65" s="16">
        <v>-2</v>
      </c>
      <c r="I65" s="13">
        <v>38.64</v>
      </c>
      <c r="J65" s="13">
        <v>-10</v>
      </c>
      <c r="K65" s="21">
        <v>-0.20559210526315788</v>
      </c>
    </row>
    <row r="66" spans="2:11" x14ac:dyDescent="0.35">
      <c r="B66" s="93"/>
      <c r="C66" s="96"/>
      <c r="D66" s="96"/>
      <c r="E66" s="19">
        <v>2</v>
      </c>
      <c r="F66" s="13">
        <v>-3.5</v>
      </c>
      <c r="G66" s="13">
        <v>-8.5</v>
      </c>
      <c r="H66" s="16">
        <v>-1.7</v>
      </c>
      <c r="I66" s="13">
        <v>40.14</v>
      </c>
      <c r="J66" s="13">
        <v>-8.5</v>
      </c>
      <c r="K66" s="21">
        <v>-0.17475328947368421</v>
      </c>
    </row>
    <row r="67" spans="2:11" x14ac:dyDescent="0.35">
      <c r="B67" s="93"/>
      <c r="C67" s="96"/>
      <c r="D67" s="96"/>
      <c r="E67" s="19">
        <v>3</v>
      </c>
      <c r="F67" s="13">
        <v>-2</v>
      </c>
      <c r="G67" s="13">
        <v>-7</v>
      </c>
      <c r="H67" s="16">
        <v>-1.4</v>
      </c>
      <c r="I67" s="13">
        <v>41.64</v>
      </c>
      <c r="J67" s="13">
        <v>-7</v>
      </c>
      <c r="K67" s="21">
        <v>-0.14391447368421054</v>
      </c>
    </row>
    <row r="68" spans="2:11" x14ac:dyDescent="0.35">
      <c r="B68" s="93"/>
      <c r="C68" s="96"/>
      <c r="D68" s="96"/>
      <c r="E68" s="19">
        <v>4</v>
      </c>
      <c r="F68" s="13">
        <v>-0.5</v>
      </c>
      <c r="G68" s="13">
        <v>-5.5</v>
      </c>
      <c r="H68" s="16">
        <v>-1.1000000000000001</v>
      </c>
      <c r="I68" s="13">
        <v>43.14</v>
      </c>
      <c r="J68" s="13">
        <v>-5.5</v>
      </c>
      <c r="K68" s="21">
        <v>-0.11307565789473684</v>
      </c>
    </row>
    <row r="69" spans="2:11" x14ac:dyDescent="0.35">
      <c r="B69" s="93"/>
      <c r="C69" s="96"/>
      <c r="D69" s="96"/>
      <c r="E69" s="19">
        <v>5</v>
      </c>
      <c r="F69" s="13">
        <v>1</v>
      </c>
      <c r="G69" s="13">
        <v>-4</v>
      </c>
      <c r="H69" s="16">
        <v>-0.8</v>
      </c>
      <c r="I69" s="13">
        <v>44.64</v>
      </c>
      <c r="J69" s="13">
        <v>-4</v>
      </c>
      <c r="K69" s="21">
        <v>-8.2236842105263164E-2</v>
      </c>
    </row>
    <row r="70" spans="2:11" x14ac:dyDescent="0.35">
      <c r="B70" s="93"/>
      <c r="C70" s="96"/>
      <c r="D70" s="96"/>
      <c r="E70" s="19">
        <v>6</v>
      </c>
      <c r="F70" s="13">
        <v>2.5</v>
      </c>
      <c r="G70" s="13">
        <v>-2.5</v>
      </c>
      <c r="H70" s="16">
        <v>-0.5</v>
      </c>
      <c r="I70" s="13">
        <v>46.14</v>
      </c>
      <c r="J70" s="13">
        <v>-2.5</v>
      </c>
      <c r="K70" s="21">
        <v>-5.139802631578947E-2</v>
      </c>
    </row>
    <row r="71" spans="2:11" x14ac:dyDescent="0.35">
      <c r="B71" s="93"/>
      <c r="C71" s="96"/>
      <c r="D71" s="96"/>
      <c r="E71" s="19">
        <v>7</v>
      </c>
      <c r="F71" s="13">
        <v>4</v>
      </c>
      <c r="G71" s="13">
        <v>-1</v>
      </c>
      <c r="H71" s="16">
        <v>-0.2</v>
      </c>
      <c r="I71" s="13">
        <v>47.64</v>
      </c>
      <c r="J71" s="13">
        <v>-1</v>
      </c>
      <c r="K71" s="21">
        <v>-2.0559210526315791E-2</v>
      </c>
    </row>
    <row r="72" spans="2:11" x14ac:dyDescent="0.35">
      <c r="B72" s="93"/>
      <c r="C72" s="96"/>
      <c r="D72" s="96"/>
      <c r="E72" s="19">
        <v>8</v>
      </c>
      <c r="F72" s="13">
        <v>5.5</v>
      </c>
      <c r="G72" s="13">
        <v>0.5</v>
      </c>
      <c r="H72" s="16">
        <v>0.1</v>
      </c>
      <c r="I72" s="13">
        <v>49.14</v>
      </c>
      <c r="J72" s="13">
        <v>0.5</v>
      </c>
      <c r="K72" s="21">
        <v>1.0279605263157895E-2</v>
      </c>
    </row>
    <row r="73" spans="2:11" x14ac:dyDescent="0.35">
      <c r="B73" s="93"/>
      <c r="C73" s="96"/>
      <c r="D73" s="96"/>
      <c r="E73" s="19">
        <v>9</v>
      </c>
      <c r="F73" s="13">
        <v>7</v>
      </c>
      <c r="G73" s="13">
        <v>2</v>
      </c>
      <c r="H73" s="16">
        <v>0.4</v>
      </c>
      <c r="I73" s="13">
        <v>50.64</v>
      </c>
      <c r="J73" s="13">
        <v>2</v>
      </c>
      <c r="K73" s="21">
        <v>4.1118421052631582E-2</v>
      </c>
    </row>
    <row r="74" spans="2:11" x14ac:dyDescent="0.35">
      <c r="B74" s="93"/>
      <c r="C74" s="96"/>
      <c r="D74" s="96"/>
      <c r="E74" s="19">
        <v>10</v>
      </c>
      <c r="F74" s="13">
        <v>8.5</v>
      </c>
      <c r="G74" s="13">
        <v>3.5</v>
      </c>
      <c r="H74" s="16">
        <v>0.7</v>
      </c>
      <c r="I74" s="13">
        <v>52.14</v>
      </c>
      <c r="J74" s="13">
        <v>3.5</v>
      </c>
      <c r="K74" s="21">
        <v>7.1957236842105268E-2</v>
      </c>
    </row>
    <row r="75" spans="2:11" x14ac:dyDescent="0.35">
      <c r="B75" s="94"/>
      <c r="C75" s="97"/>
      <c r="D75" s="97"/>
      <c r="E75" s="23">
        <v>11</v>
      </c>
      <c r="F75" s="24">
        <v>10</v>
      </c>
      <c r="G75" s="24">
        <v>5</v>
      </c>
      <c r="H75" s="25">
        <v>1</v>
      </c>
      <c r="I75" s="24">
        <v>53.64</v>
      </c>
      <c r="J75" s="24">
        <v>5</v>
      </c>
      <c r="K75" s="26">
        <v>0.10279605263157894</v>
      </c>
    </row>
    <row r="76" spans="2:11" x14ac:dyDescent="0.35">
      <c r="B76" s="98" t="s">
        <v>18</v>
      </c>
      <c r="C76" s="99" t="s">
        <v>13</v>
      </c>
      <c r="D76" s="99" t="s">
        <v>19</v>
      </c>
      <c r="E76" s="19">
        <v>1</v>
      </c>
      <c r="F76" s="13">
        <v>0</v>
      </c>
      <c r="G76" s="13">
        <v>-5</v>
      </c>
      <c r="H76" s="16">
        <v>-1</v>
      </c>
      <c r="I76" s="13">
        <v>40.24</v>
      </c>
      <c r="J76" s="13">
        <v>-8.3999999999999986</v>
      </c>
      <c r="K76" s="21">
        <v>-0.1726973684210526</v>
      </c>
    </row>
    <row r="77" spans="2:11" x14ac:dyDescent="0.35">
      <c r="B77" s="93"/>
      <c r="C77" s="96"/>
      <c r="D77" s="96"/>
      <c r="E77" s="19">
        <v>2</v>
      </c>
      <c r="F77" s="13">
        <v>0.5</v>
      </c>
      <c r="G77" s="13">
        <v>-4.5</v>
      </c>
      <c r="H77" s="16">
        <v>-0.9</v>
      </c>
      <c r="I77" s="13">
        <v>41.080000000000005</v>
      </c>
      <c r="J77" s="13">
        <v>-7.5599999999999952</v>
      </c>
      <c r="K77" s="21">
        <v>-0.15542763157894726</v>
      </c>
    </row>
    <row r="78" spans="2:11" x14ac:dyDescent="0.35">
      <c r="B78" s="93"/>
      <c r="C78" s="96"/>
      <c r="D78" s="96"/>
      <c r="E78" s="19">
        <v>3</v>
      </c>
      <c r="F78" s="13">
        <v>1</v>
      </c>
      <c r="G78" s="13">
        <v>-4</v>
      </c>
      <c r="H78" s="16">
        <v>-0.8</v>
      </c>
      <c r="I78" s="13">
        <v>41.920000000000009</v>
      </c>
      <c r="J78" s="13">
        <v>-6.7199999999999918</v>
      </c>
      <c r="K78" s="21">
        <v>-0.13815789473684192</v>
      </c>
    </row>
    <row r="79" spans="2:11" x14ac:dyDescent="0.35">
      <c r="B79" s="93"/>
      <c r="C79" s="96"/>
      <c r="D79" s="96"/>
      <c r="E79" s="19">
        <v>4</v>
      </c>
      <c r="F79" s="13">
        <v>1.5</v>
      </c>
      <c r="G79" s="13">
        <v>-3.5</v>
      </c>
      <c r="H79" s="16">
        <v>-0.7</v>
      </c>
      <c r="I79" s="13">
        <v>42.760000000000005</v>
      </c>
      <c r="J79" s="13">
        <v>-5.8799999999999955</v>
      </c>
      <c r="K79" s="21">
        <v>-0.12088815789473675</v>
      </c>
    </row>
    <row r="80" spans="2:11" x14ac:dyDescent="0.35">
      <c r="B80" s="93"/>
      <c r="C80" s="96"/>
      <c r="D80" s="96"/>
      <c r="E80" s="19">
        <v>5</v>
      </c>
      <c r="F80" s="13">
        <v>2</v>
      </c>
      <c r="G80" s="13">
        <v>-3</v>
      </c>
      <c r="H80" s="16">
        <v>-0.6</v>
      </c>
      <c r="I80" s="13">
        <v>43.6</v>
      </c>
      <c r="J80" s="13">
        <v>-5.0399999999999991</v>
      </c>
      <c r="K80" s="21">
        <v>-0.10361842105263155</v>
      </c>
    </row>
    <row r="81" spans="2:11" x14ac:dyDescent="0.35">
      <c r="B81" s="93"/>
      <c r="C81" s="96"/>
      <c r="D81" s="96"/>
      <c r="E81" s="19">
        <v>6</v>
      </c>
      <c r="F81" s="13">
        <v>2.5</v>
      </c>
      <c r="G81" s="13">
        <v>-2.5</v>
      </c>
      <c r="H81" s="16">
        <v>-0.5</v>
      </c>
      <c r="I81" s="13">
        <v>44.44</v>
      </c>
      <c r="J81" s="13">
        <v>-4.2000000000000028</v>
      </c>
      <c r="K81" s="21">
        <v>-8.6348684210526369E-2</v>
      </c>
    </row>
    <row r="82" spans="2:11" x14ac:dyDescent="0.35">
      <c r="B82" s="93"/>
      <c r="C82" s="96"/>
      <c r="D82" s="96"/>
      <c r="E82" s="19">
        <v>7</v>
      </c>
      <c r="F82" s="13">
        <v>3</v>
      </c>
      <c r="G82" s="13">
        <v>-2</v>
      </c>
      <c r="H82" s="16">
        <v>-0.4</v>
      </c>
      <c r="I82" s="13">
        <v>45.28</v>
      </c>
      <c r="J82" s="13">
        <v>-3.3599999999999994</v>
      </c>
      <c r="K82" s="21">
        <v>-6.9078947368421045E-2</v>
      </c>
    </row>
    <row r="83" spans="2:11" x14ac:dyDescent="0.35">
      <c r="B83" s="93"/>
      <c r="C83" s="96"/>
      <c r="D83" s="96"/>
      <c r="E83" s="19">
        <v>8</v>
      </c>
      <c r="F83" s="13">
        <v>3.5</v>
      </c>
      <c r="G83" s="13">
        <v>-1.5</v>
      </c>
      <c r="H83" s="16">
        <v>-0.3</v>
      </c>
      <c r="I83" s="13">
        <v>46.120000000000005</v>
      </c>
      <c r="J83" s="13">
        <v>-2.519999999999996</v>
      </c>
      <c r="K83" s="21">
        <v>-5.1809210526315708E-2</v>
      </c>
    </row>
    <row r="84" spans="2:11" x14ac:dyDescent="0.35">
      <c r="B84" s="93"/>
      <c r="C84" s="96"/>
      <c r="D84" s="96"/>
      <c r="E84" s="19">
        <v>9</v>
      </c>
      <c r="F84" s="13">
        <v>4</v>
      </c>
      <c r="G84" s="13">
        <v>-1</v>
      </c>
      <c r="H84" s="16">
        <v>-0.2</v>
      </c>
      <c r="I84" s="13">
        <v>46.960000000000008</v>
      </c>
      <c r="J84" s="13">
        <v>-1.6799999999999926</v>
      </c>
      <c r="K84" s="21">
        <v>-3.4539473684210377E-2</v>
      </c>
    </row>
    <row r="85" spans="2:11" x14ac:dyDescent="0.35">
      <c r="B85" s="93"/>
      <c r="C85" s="96"/>
      <c r="D85" s="96"/>
      <c r="E85" s="19">
        <v>10</v>
      </c>
      <c r="F85" s="13">
        <v>4.5</v>
      </c>
      <c r="G85" s="13">
        <v>-0.5</v>
      </c>
      <c r="H85" s="16">
        <v>-0.1</v>
      </c>
      <c r="I85" s="13">
        <v>47.800000000000004</v>
      </c>
      <c r="J85" s="13">
        <v>-0.83999999999999631</v>
      </c>
      <c r="K85" s="21">
        <v>-1.7269736842105188E-2</v>
      </c>
    </row>
    <row r="86" spans="2:11" x14ac:dyDescent="0.35">
      <c r="B86" s="94"/>
      <c r="C86" s="97"/>
      <c r="D86" s="97"/>
      <c r="E86" s="23">
        <v>11</v>
      </c>
      <c r="F86" s="24">
        <v>5</v>
      </c>
      <c r="G86" s="24">
        <v>0</v>
      </c>
      <c r="H86" s="25">
        <v>0</v>
      </c>
      <c r="I86" s="24">
        <v>48.64</v>
      </c>
      <c r="J86" s="24">
        <v>0</v>
      </c>
      <c r="K86" s="26">
        <v>0</v>
      </c>
    </row>
    <row r="87" spans="2:11" x14ac:dyDescent="0.35">
      <c r="B87" s="98" t="s">
        <v>20</v>
      </c>
      <c r="C87" s="99" t="s">
        <v>13</v>
      </c>
      <c r="D87" s="99" t="s">
        <v>21</v>
      </c>
      <c r="E87" s="19">
        <v>1</v>
      </c>
      <c r="F87" s="13">
        <v>0</v>
      </c>
      <c r="G87" s="13">
        <v>-5</v>
      </c>
      <c r="H87" s="16">
        <v>-1</v>
      </c>
      <c r="I87" s="13">
        <v>40.64</v>
      </c>
      <c r="J87" s="13">
        <v>-8</v>
      </c>
      <c r="K87" s="21">
        <v>-0.16447368421052633</v>
      </c>
    </row>
    <row r="88" spans="2:11" x14ac:dyDescent="0.35">
      <c r="B88" s="93"/>
      <c r="C88" s="96"/>
      <c r="D88" s="96"/>
      <c r="E88" s="19">
        <v>2</v>
      </c>
      <c r="F88" s="13">
        <v>0.5</v>
      </c>
      <c r="G88" s="13">
        <v>-4.5</v>
      </c>
      <c r="H88" s="16">
        <v>-0.9</v>
      </c>
      <c r="I88" s="13">
        <v>41.44</v>
      </c>
      <c r="J88" s="13">
        <v>-7.2000000000000028</v>
      </c>
      <c r="K88" s="21">
        <v>-0.14802631578947373</v>
      </c>
    </row>
    <row r="89" spans="2:11" x14ac:dyDescent="0.35">
      <c r="B89" s="93"/>
      <c r="C89" s="96"/>
      <c r="D89" s="96"/>
      <c r="E89" s="19">
        <v>3</v>
      </c>
      <c r="F89" s="13">
        <v>1</v>
      </c>
      <c r="G89" s="13">
        <v>-4</v>
      </c>
      <c r="H89" s="16">
        <v>-0.8</v>
      </c>
      <c r="I89" s="13">
        <v>42.24</v>
      </c>
      <c r="J89" s="13">
        <v>-6.3999999999999986</v>
      </c>
      <c r="K89" s="21">
        <v>-0.13157894736842102</v>
      </c>
    </row>
    <row r="90" spans="2:11" x14ac:dyDescent="0.35">
      <c r="B90" s="93"/>
      <c r="C90" s="96"/>
      <c r="D90" s="96"/>
      <c r="E90" s="19">
        <v>4</v>
      </c>
      <c r="F90" s="13">
        <v>1.5</v>
      </c>
      <c r="G90" s="13">
        <v>-3.5</v>
      </c>
      <c r="H90" s="16">
        <v>-0.7</v>
      </c>
      <c r="I90" s="13">
        <v>43.04</v>
      </c>
      <c r="J90" s="13">
        <v>-5.6000000000000014</v>
      </c>
      <c r="K90" s="21">
        <v>-0.11513157894736845</v>
      </c>
    </row>
    <row r="91" spans="2:11" x14ac:dyDescent="0.35">
      <c r="B91" s="93"/>
      <c r="C91" s="96"/>
      <c r="D91" s="96"/>
      <c r="E91" s="19">
        <v>5</v>
      </c>
      <c r="F91" s="13">
        <v>2</v>
      </c>
      <c r="G91" s="13">
        <v>-3</v>
      </c>
      <c r="H91" s="16">
        <v>-0.6</v>
      </c>
      <c r="I91" s="13">
        <v>43.839999999999996</v>
      </c>
      <c r="J91" s="13">
        <v>-4.8000000000000043</v>
      </c>
      <c r="K91" s="21">
        <v>-9.8684210526315874E-2</v>
      </c>
    </row>
    <row r="92" spans="2:11" x14ac:dyDescent="0.35">
      <c r="B92" s="93"/>
      <c r="C92" s="96"/>
      <c r="D92" s="96"/>
      <c r="E92" s="19">
        <v>6</v>
      </c>
      <c r="F92" s="13">
        <v>2.5</v>
      </c>
      <c r="G92" s="13">
        <v>-2.5</v>
      </c>
      <c r="H92" s="16">
        <v>-0.5</v>
      </c>
      <c r="I92" s="13">
        <v>44.64</v>
      </c>
      <c r="J92" s="13">
        <v>-4</v>
      </c>
      <c r="K92" s="21">
        <v>-8.2236842105263164E-2</v>
      </c>
    </row>
    <row r="93" spans="2:11" x14ac:dyDescent="0.35">
      <c r="B93" s="93"/>
      <c r="C93" s="96"/>
      <c r="D93" s="96"/>
      <c r="E93" s="19">
        <v>7</v>
      </c>
      <c r="F93" s="13">
        <v>3</v>
      </c>
      <c r="G93" s="13">
        <v>-2</v>
      </c>
      <c r="H93" s="16">
        <v>-0.4</v>
      </c>
      <c r="I93" s="13">
        <v>45.44</v>
      </c>
      <c r="J93" s="13">
        <v>-3.2000000000000028</v>
      </c>
      <c r="K93" s="21">
        <v>-6.5789473684210578E-2</v>
      </c>
    </row>
    <row r="94" spans="2:11" x14ac:dyDescent="0.35">
      <c r="B94" s="93"/>
      <c r="C94" s="96"/>
      <c r="D94" s="96"/>
      <c r="E94" s="19">
        <v>8</v>
      </c>
      <c r="F94" s="13">
        <v>3.5</v>
      </c>
      <c r="G94" s="13">
        <v>-1.5</v>
      </c>
      <c r="H94" s="16">
        <v>-0.3</v>
      </c>
      <c r="I94" s="13">
        <v>46.24</v>
      </c>
      <c r="J94" s="13">
        <v>-2.3999999999999986</v>
      </c>
      <c r="K94" s="21">
        <v>-4.9342105263157868E-2</v>
      </c>
    </row>
    <row r="95" spans="2:11" x14ac:dyDescent="0.35">
      <c r="B95" s="93"/>
      <c r="C95" s="96"/>
      <c r="D95" s="96"/>
      <c r="E95" s="19">
        <v>9</v>
      </c>
      <c r="F95" s="13">
        <v>4</v>
      </c>
      <c r="G95" s="13">
        <v>-1</v>
      </c>
      <c r="H95" s="16">
        <v>-0.2</v>
      </c>
      <c r="I95" s="13">
        <v>47.04</v>
      </c>
      <c r="J95" s="13">
        <v>-1.6000000000000014</v>
      </c>
      <c r="K95" s="21">
        <v>-3.2894736842105289E-2</v>
      </c>
    </row>
    <row r="96" spans="2:11" x14ac:dyDescent="0.35">
      <c r="B96" s="93"/>
      <c r="C96" s="96"/>
      <c r="D96" s="96"/>
      <c r="E96" s="19">
        <v>10</v>
      </c>
      <c r="F96" s="13">
        <v>4.5</v>
      </c>
      <c r="G96" s="13">
        <v>-0.5</v>
      </c>
      <c r="H96" s="16">
        <v>-0.1</v>
      </c>
      <c r="I96" s="13">
        <v>47.84</v>
      </c>
      <c r="J96" s="13">
        <v>-0.79999999999999716</v>
      </c>
      <c r="K96" s="21">
        <v>-1.6447368421052572E-2</v>
      </c>
    </row>
    <row r="97" spans="2:11" x14ac:dyDescent="0.35">
      <c r="B97" s="94"/>
      <c r="C97" s="97"/>
      <c r="D97" s="97"/>
      <c r="E97" s="23">
        <v>11</v>
      </c>
      <c r="F97" s="24">
        <v>5</v>
      </c>
      <c r="G97" s="24">
        <v>0</v>
      </c>
      <c r="H97" s="25">
        <v>0</v>
      </c>
      <c r="I97" s="24">
        <v>48.64</v>
      </c>
      <c r="J97" s="24">
        <v>0</v>
      </c>
      <c r="K97" s="26">
        <v>0</v>
      </c>
    </row>
    <row r="98" spans="2:11" x14ac:dyDescent="0.35">
      <c r="B98" s="98" t="s">
        <v>22</v>
      </c>
      <c r="C98" s="99" t="s">
        <v>10</v>
      </c>
      <c r="D98" s="99" t="s">
        <v>23</v>
      </c>
      <c r="E98" s="19">
        <v>1</v>
      </c>
      <c r="F98" s="13">
        <v>0</v>
      </c>
      <c r="G98" s="13">
        <v>-2</v>
      </c>
      <c r="H98" s="16">
        <v>-1</v>
      </c>
      <c r="I98" s="13">
        <v>45.44</v>
      </c>
      <c r="J98" s="13">
        <v>-3.2000000000000028</v>
      </c>
      <c r="K98" s="21">
        <v>-6.5789473684210578E-2</v>
      </c>
    </row>
    <row r="99" spans="2:11" x14ac:dyDescent="0.35">
      <c r="B99" s="93"/>
      <c r="C99" s="96"/>
      <c r="D99" s="96"/>
      <c r="E99" s="19">
        <v>2</v>
      </c>
      <c r="F99" s="13">
        <v>0.4</v>
      </c>
      <c r="G99" s="13">
        <v>-1.6</v>
      </c>
      <c r="H99" s="16">
        <v>-0.8</v>
      </c>
      <c r="I99" s="13">
        <v>46.08</v>
      </c>
      <c r="J99" s="13">
        <v>-2.5600000000000023</v>
      </c>
      <c r="K99" s="21">
        <v>-5.2631578947368467E-2</v>
      </c>
    </row>
    <row r="100" spans="2:11" x14ac:dyDescent="0.35">
      <c r="B100" s="93"/>
      <c r="C100" s="96"/>
      <c r="D100" s="96"/>
      <c r="E100" s="19">
        <v>3</v>
      </c>
      <c r="F100" s="13">
        <v>0.8</v>
      </c>
      <c r="G100" s="13">
        <v>-1.2</v>
      </c>
      <c r="H100" s="16">
        <v>-0.6</v>
      </c>
      <c r="I100" s="13">
        <v>46.72</v>
      </c>
      <c r="J100" s="13">
        <v>-1.9200000000000017</v>
      </c>
      <c r="K100" s="21">
        <v>-3.9473684210526348E-2</v>
      </c>
    </row>
    <row r="101" spans="2:11" x14ac:dyDescent="0.35">
      <c r="B101" s="93"/>
      <c r="C101" s="96"/>
      <c r="D101" s="96"/>
      <c r="E101" s="19">
        <v>4</v>
      </c>
      <c r="F101" s="13">
        <v>1.2</v>
      </c>
      <c r="G101" s="13">
        <v>-0.8</v>
      </c>
      <c r="H101" s="16">
        <v>-0.4</v>
      </c>
      <c r="I101" s="13">
        <v>47.36</v>
      </c>
      <c r="J101" s="13">
        <v>-1.2800000000000011</v>
      </c>
      <c r="K101" s="21">
        <v>-2.6315789473684233E-2</v>
      </c>
    </row>
    <row r="102" spans="2:11" x14ac:dyDescent="0.35">
      <c r="B102" s="93"/>
      <c r="C102" s="96"/>
      <c r="D102" s="96"/>
      <c r="E102" s="19">
        <v>5</v>
      </c>
      <c r="F102" s="13">
        <v>1.6</v>
      </c>
      <c r="G102" s="13">
        <v>-0.39999999999999991</v>
      </c>
      <c r="H102" s="16">
        <v>-0.19999999999999996</v>
      </c>
      <c r="I102" s="13">
        <v>48</v>
      </c>
      <c r="J102" s="13">
        <v>-0.64000000000000057</v>
      </c>
      <c r="K102" s="21">
        <v>-1.3157894736842117E-2</v>
      </c>
    </row>
    <row r="103" spans="2:11" x14ac:dyDescent="0.35">
      <c r="B103" s="93"/>
      <c r="C103" s="96"/>
      <c r="D103" s="96"/>
      <c r="E103" s="19">
        <v>6</v>
      </c>
      <c r="F103" s="13">
        <v>2</v>
      </c>
      <c r="G103" s="13">
        <v>0</v>
      </c>
      <c r="H103" s="16">
        <v>0</v>
      </c>
      <c r="I103" s="13">
        <v>48.64</v>
      </c>
      <c r="J103" s="13">
        <v>0</v>
      </c>
      <c r="K103" s="21">
        <v>0</v>
      </c>
    </row>
    <row r="104" spans="2:11" x14ac:dyDescent="0.35">
      <c r="B104" s="93"/>
      <c r="C104" s="96"/>
      <c r="D104" s="96"/>
      <c r="E104" s="19">
        <v>7</v>
      </c>
      <c r="F104" s="13">
        <v>2.4</v>
      </c>
      <c r="G104" s="13">
        <v>0.39999999999999991</v>
      </c>
      <c r="H104" s="16">
        <v>0.19999999999999996</v>
      </c>
      <c r="I104" s="13">
        <v>49.28</v>
      </c>
      <c r="J104" s="13">
        <v>0.64000000000000057</v>
      </c>
      <c r="K104" s="21">
        <v>1.3157894736842117E-2</v>
      </c>
    </row>
    <row r="105" spans="2:11" x14ac:dyDescent="0.35">
      <c r="B105" s="93"/>
      <c r="C105" s="96"/>
      <c r="D105" s="96"/>
      <c r="E105" s="19">
        <v>8</v>
      </c>
      <c r="F105" s="13">
        <v>2.8</v>
      </c>
      <c r="G105" s="13">
        <v>0.79999999999999982</v>
      </c>
      <c r="H105" s="16">
        <v>0.39999999999999991</v>
      </c>
      <c r="I105" s="13">
        <v>49.92</v>
      </c>
      <c r="J105" s="13">
        <v>1.2800000000000011</v>
      </c>
      <c r="K105" s="21">
        <v>2.6315789473684233E-2</v>
      </c>
    </row>
    <row r="106" spans="2:11" x14ac:dyDescent="0.35">
      <c r="B106" s="93"/>
      <c r="C106" s="96"/>
      <c r="D106" s="96"/>
      <c r="E106" s="19">
        <v>9</v>
      </c>
      <c r="F106" s="13">
        <v>3.2</v>
      </c>
      <c r="G106" s="13">
        <v>1.2000000000000002</v>
      </c>
      <c r="H106" s="16">
        <v>0.60000000000000009</v>
      </c>
      <c r="I106" s="13">
        <v>50.56</v>
      </c>
      <c r="J106" s="13">
        <v>1.9200000000000017</v>
      </c>
      <c r="K106" s="21">
        <v>3.9473684210526348E-2</v>
      </c>
    </row>
    <row r="107" spans="2:11" x14ac:dyDescent="0.35">
      <c r="B107" s="93"/>
      <c r="C107" s="96"/>
      <c r="D107" s="96"/>
      <c r="E107" s="19">
        <v>10</v>
      </c>
      <c r="F107" s="13">
        <v>3.6</v>
      </c>
      <c r="G107" s="13">
        <v>1.6</v>
      </c>
      <c r="H107" s="16">
        <v>0.8</v>
      </c>
      <c r="I107" s="13">
        <v>51.2</v>
      </c>
      <c r="J107" s="13">
        <v>2.5600000000000023</v>
      </c>
      <c r="K107" s="21">
        <v>5.2631578947368467E-2</v>
      </c>
    </row>
    <row r="108" spans="2:11" x14ac:dyDescent="0.35">
      <c r="B108" s="94"/>
      <c r="C108" s="97"/>
      <c r="D108" s="97"/>
      <c r="E108" s="23">
        <v>11</v>
      </c>
      <c r="F108" s="24">
        <v>4</v>
      </c>
      <c r="G108" s="24">
        <v>2</v>
      </c>
      <c r="H108" s="25">
        <v>1</v>
      </c>
      <c r="I108" s="24">
        <v>51.84</v>
      </c>
      <c r="J108" s="24">
        <v>3.2000000000000028</v>
      </c>
      <c r="K108" s="26">
        <v>6.5789473684210578E-2</v>
      </c>
    </row>
    <row r="109" spans="2:11" x14ac:dyDescent="0.35">
      <c r="B109" s="98" t="s">
        <v>24</v>
      </c>
      <c r="C109" s="99" t="s">
        <v>13</v>
      </c>
      <c r="D109" s="99" t="s">
        <v>25</v>
      </c>
      <c r="E109" s="19">
        <v>1</v>
      </c>
      <c r="F109" s="13">
        <v>1</v>
      </c>
      <c r="G109" s="13">
        <v>0</v>
      </c>
      <c r="H109" s="16">
        <v>0</v>
      </c>
      <c r="I109" s="13">
        <v>48.64</v>
      </c>
      <c r="J109" s="13">
        <v>0</v>
      </c>
      <c r="K109" s="21">
        <v>0</v>
      </c>
    </row>
    <row r="110" spans="2:11" x14ac:dyDescent="0.35">
      <c r="B110" s="93"/>
      <c r="C110" s="96"/>
      <c r="D110" s="96"/>
      <c r="E110" s="19">
        <v>2</v>
      </c>
      <c r="F110" s="13">
        <v>1.3</v>
      </c>
      <c r="G110" s="13">
        <v>0.30000000000000004</v>
      </c>
      <c r="H110" s="16">
        <v>0.30000000000000004</v>
      </c>
      <c r="I110" s="13">
        <v>49.120000000000005</v>
      </c>
      <c r="J110" s="13">
        <v>0.48000000000000398</v>
      </c>
      <c r="K110" s="21">
        <v>9.8684210526316599E-3</v>
      </c>
    </row>
    <row r="111" spans="2:11" x14ac:dyDescent="0.35">
      <c r="B111" s="93"/>
      <c r="C111" s="96"/>
      <c r="D111" s="96"/>
      <c r="E111" s="19">
        <v>3</v>
      </c>
      <c r="F111" s="13">
        <v>1.6</v>
      </c>
      <c r="G111" s="13">
        <v>0.60000000000000009</v>
      </c>
      <c r="H111" s="16">
        <v>0.60000000000000009</v>
      </c>
      <c r="I111" s="13">
        <v>49.6</v>
      </c>
      <c r="J111" s="13">
        <v>0.96000000000000085</v>
      </c>
      <c r="K111" s="21">
        <v>1.9736842105263174E-2</v>
      </c>
    </row>
    <row r="112" spans="2:11" x14ac:dyDescent="0.35">
      <c r="B112" s="93"/>
      <c r="C112" s="96"/>
      <c r="D112" s="96"/>
      <c r="E112" s="19">
        <v>4</v>
      </c>
      <c r="F112" s="13">
        <v>1.9</v>
      </c>
      <c r="G112" s="13">
        <v>0.89999999999999991</v>
      </c>
      <c r="H112" s="16">
        <v>0.89999999999999991</v>
      </c>
      <c r="I112" s="13">
        <v>50.080000000000005</v>
      </c>
      <c r="J112" s="13">
        <v>1.4400000000000048</v>
      </c>
      <c r="K112" s="21">
        <v>2.9605263157894836E-2</v>
      </c>
    </row>
    <row r="113" spans="2:11" x14ac:dyDescent="0.35">
      <c r="B113" s="93"/>
      <c r="C113" s="96"/>
      <c r="D113" s="96"/>
      <c r="E113" s="19">
        <v>5</v>
      </c>
      <c r="F113" s="13">
        <v>2.2000000000000002</v>
      </c>
      <c r="G113" s="13">
        <v>1.2000000000000002</v>
      </c>
      <c r="H113" s="16">
        <v>1.2000000000000002</v>
      </c>
      <c r="I113" s="13">
        <v>50.56</v>
      </c>
      <c r="J113" s="13">
        <v>1.9200000000000017</v>
      </c>
      <c r="K113" s="21">
        <v>3.9473684210526348E-2</v>
      </c>
    </row>
    <row r="114" spans="2:11" x14ac:dyDescent="0.35">
      <c r="B114" s="93"/>
      <c r="C114" s="96"/>
      <c r="D114" s="96"/>
      <c r="E114" s="19">
        <v>6</v>
      </c>
      <c r="F114" s="13">
        <v>2.5</v>
      </c>
      <c r="G114" s="13">
        <v>1.5</v>
      </c>
      <c r="H114" s="16">
        <v>1.5</v>
      </c>
      <c r="I114" s="13">
        <v>51.04</v>
      </c>
      <c r="J114" s="13">
        <v>2.3999999999999986</v>
      </c>
      <c r="K114" s="21">
        <v>4.9342105263157868E-2</v>
      </c>
    </row>
    <row r="115" spans="2:11" x14ac:dyDescent="0.35">
      <c r="B115" s="93"/>
      <c r="C115" s="96"/>
      <c r="D115" s="96"/>
      <c r="E115" s="19">
        <v>7</v>
      </c>
      <c r="F115" s="13">
        <v>2.8</v>
      </c>
      <c r="G115" s="13">
        <v>1.7999999999999998</v>
      </c>
      <c r="H115" s="16">
        <v>1.7999999999999998</v>
      </c>
      <c r="I115" s="13">
        <v>51.52</v>
      </c>
      <c r="J115" s="13">
        <v>2.8800000000000026</v>
      </c>
      <c r="K115" s="21">
        <v>5.9210526315789526E-2</v>
      </c>
    </row>
    <row r="116" spans="2:11" x14ac:dyDescent="0.35">
      <c r="B116" s="93"/>
      <c r="C116" s="96"/>
      <c r="D116" s="96"/>
      <c r="E116" s="19">
        <v>8</v>
      </c>
      <c r="F116" s="13">
        <v>3.1</v>
      </c>
      <c r="G116" s="13">
        <v>2.1</v>
      </c>
      <c r="H116" s="16">
        <v>2.1</v>
      </c>
      <c r="I116" s="13">
        <v>52</v>
      </c>
      <c r="J116" s="13">
        <v>3.3599999999999994</v>
      </c>
      <c r="K116" s="21">
        <v>6.9078947368421045E-2</v>
      </c>
    </row>
    <row r="117" spans="2:11" x14ac:dyDescent="0.35">
      <c r="B117" s="93"/>
      <c r="C117" s="96"/>
      <c r="D117" s="96"/>
      <c r="E117" s="19">
        <v>9</v>
      </c>
      <c r="F117" s="13">
        <v>3.4</v>
      </c>
      <c r="G117" s="13">
        <v>2.4</v>
      </c>
      <c r="H117" s="16">
        <v>2.4</v>
      </c>
      <c r="I117" s="13">
        <v>52.480000000000004</v>
      </c>
      <c r="J117" s="13">
        <v>3.8400000000000034</v>
      </c>
      <c r="K117" s="21">
        <v>7.8947368421052697E-2</v>
      </c>
    </row>
    <row r="118" spans="2:11" x14ac:dyDescent="0.35">
      <c r="B118" s="93"/>
      <c r="C118" s="96"/>
      <c r="D118" s="96"/>
      <c r="E118" s="19">
        <v>10</v>
      </c>
      <c r="F118" s="13">
        <v>3.7</v>
      </c>
      <c r="G118" s="13">
        <v>2.7</v>
      </c>
      <c r="H118" s="16">
        <v>2.7</v>
      </c>
      <c r="I118" s="13">
        <v>52.960000000000008</v>
      </c>
      <c r="J118" s="13">
        <v>4.3200000000000074</v>
      </c>
      <c r="K118" s="21">
        <v>8.8815789473684362E-2</v>
      </c>
    </row>
    <row r="119" spans="2:11" x14ac:dyDescent="0.35">
      <c r="B119" s="94"/>
      <c r="C119" s="97"/>
      <c r="D119" s="97"/>
      <c r="E119" s="23">
        <v>11</v>
      </c>
      <c r="F119" s="24">
        <v>4</v>
      </c>
      <c r="G119" s="24">
        <v>3</v>
      </c>
      <c r="H119" s="25">
        <v>3</v>
      </c>
      <c r="I119" s="24">
        <v>53.44</v>
      </c>
      <c r="J119" s="24">
        <v>4.7999999999999972</v>
      </c>
      <c r="K119" s="26">
        <v>9.8684210526315735E-2</v>
      </c>
    </row>
    <row r="120" spans="2:11" x14ac:dyDescent="0.35">
      <c r="B120" s="98" t="s">
        <v>26</v>
      </c>
      <c r="C120" s="99" t="s">
        <v>10</v>
      </c>
      <c r="D120" s="99" t="s">
        <v>27</v>
      </c>
      <c r="E120" s="19">
        <v>1</v>
      </c>
      <c r="F120" s="13">
        <v>-4</v>
      </c>
      <c r="G120" s="13">
        <v>-2</v>
      </c>
      <c r="H120" s="16">
        <v>-1</v>
      </c>
      <c r="I120" s="13">
        <v>46.64</v>
      </c>
      <c r="J120" s="13">
        <v>-2</v>
      </c>
      <c r="K120" s="21">
        <v>-4.1118421052631582E-2</v>
      </c>
    </row>
    <row r="121" spans="2:11" x14ac:dyDescent="0.35">
      <c r="B121" s="93"/>
      <c r="C121" s="96"/>
      <c r="D121" s="96"/>
      <c r="E121" s="19">
        <v>2</v>
      </c>
      <c r="F121" s="13">
        <v>-3.6</v>
      </c>
      <c r="G121" s="13">
        <v>-1.6</v>
      </c>
      <c r="H121" s="16">
        <v>-0.8</v>
      </c>
      <c r="I121" s="13">
        <v>47.04</v>
      </c>
      <c r="J121" s="13">
        <v>-1.6000000000000014</v>
      </c>
      <c r="K121" s="21">
        <v>-3.2894736842105289E-2</v>
      </c>
    </row>
    <row r="122" spans="2:11" x14ac:dyDescent="0.35">
      <c r="B122" s="93"/>
      <c r="C122" s="96"/>
      <c r="D122" s="96"/>
      <c r="E122" s="19">
        <v>3</v>
      </c>
      <c r="F122" s="13">
        <v>-3.2</v>
      </c>
      <c r="G122" s="13">
        <v>-1.2000000000000002</v>
      </c>
      <c r="H122" s="16">
        <v>-0.60000000000000009</v>
      </c>
      <c r="I122" s="13">
        <v>47.44</v>
      </c>
      <c r="J122" s="13">
        <v>-1.2000000000000028</v>
      </c>
      <c r="K122" s="21">
        <v>-2.4671052631579007E-2</v>
      </c>
    </row>
    <row r="123" spans="2:11" x14ac:dyDescent="0.35">
      <c r="B123" s="93"/>
      <c r="C123" s="96"/>
      <c r="D123" s="96"/>
      <c r="E123" s="19">
        <v>4</v>
      </c>
      <c r="F123" s="13">
        <v>-2.8</v>
      </c>
      <c r="G123" s="13">
        <v>-0.79999999999999982</v>
      </c>
      <c r="H123" s="16">
        <v>-0.39999999999999991</v>
      </c>
      <c r="I123" s="13">
        <v>47.84</v>
      </c>
      <c r="J123" s="13">
        <v>-0.79999999999999716</v>
      </c>
      <c r="K123" s="21">
        <v>-1.6447368421052572E-2</v>
      </c>
    </row>
    <row r="124" spans="2:11" x14ac:dyDescent="0.35">
      <c r="B124" s="93"/>
      <c r="C124" s="96"/>
      <c r="D124" s="96"/>
      <c r="E124" s="19">
        <v>5</v>
      </c>
      <c r="F124" s="13">
        <v>-2.4</v>
      </c>
      <c r="G124" s="13">
        <v>-0.39999999999999991</v>
      </c>
      <c r="H124" s="16">
        <v>-0.19999999999999996</v>
      </c>
      <c r="I124" s="13">
        <v>48.24</v>
      </c>
      <c r="J124" s="13">
        <v>-0.39999999999999858</v>
      </c>
      <c r="K124" s="21">
        <v>-8.2236842105262858E-3</v>
      </c>
    </row>
    <row r="125" spans="2:11" x14ac:dyDescent="0.35">
      <c r="B125" s="93"/>
      <c r="C125" s="96"/>
      <c r="D125" s="96"/>
      <c r="E125" s="19">
        <v>6</v>
      </c>
      <c r="F125" s="13">
        <v>-2</v>
      </c>
      <c r="G125" s="13">
        <v>0</v>
      </c>
      <c r="H125" s="16">
        <v>0</v>
      </c>
      <c r="I125" s="13">
        <v>48.64</v>
      </c>
      <c r="J125" s="13">
        <v>0</v>
      </c>
      <c r="K125" s="21">
        <v>0</v>
      </c>
    </row>
    <row r="126" spans="2:11" x14ac:dyDescent="0.35">
      <c r="B126" s="93"/>
      <c r="C126" s="96"/>
      <c r="D126" s="96"/>
      <c r="E126" s="19">
        <v>7</v>
      </c>
      <c r="F126" s="13">
        <v>-1.6</v>
      </c>
      <c r="G126" s="13">
        <v>0.39999999999999991</v>
      </c>
      <c r="H126" s="16">
        <v>0.19999999999999996</v>
      </c>
      <c r="I126" s="13">
        <v>49.04</v>
      </c>
      <c r="J126" s="13">
        <v>0.39999999999999858</v>
      </c>
      <c r="K126" s="21">
        <v>8.2236842105262858E-3</v>
      </c>
    </row>
    <row r="127" spans="2:11" x14ac:dyDescent="0.35">
      <c r="B127" s="93"/>
      <c r="C127" s="96"/>
      <c r="D127" s="96"/>
      <c r="E127" s="19">
        <v>8</v>
      </c>
      <c r="F127" s="13">
        <v>-1.2</v>
      </c>
      <c r="G127" s="13">
        <v>0.8</v>
      </c>
      <c r="H127" s="16">
        <v>0.4</v>
      </c>
      <c r="I127" s="13">
        <v>49.44</v>
      </c>
      <c r="J127" s="13">
        <v>0.79999999999999716</v>
      </c>
      <c r="K127" s="21">
        <v>1.6447368421052572E-2</v>
      </c>
    </row>
    <row r="128" spans="2:11" x14ac:dyDescent="0.35">
      <c r="B128" s="93"/>
      <c r="C128" s="96"/>
      <c r="D128" s="96"/>
      <c r="E128" s="19">
        <v>9</v>
      </c>
      <c r="F128" s="13">
        <v>-0.8</v>
      </c>
      <c r="G128" s="13">
        <v>1.2</v>
      </c>
      <c r="H128" s="16">
        <v>0.6</v>
      </c>
      <c r="I128" s="13">
        <v>49.84</v>
      </c>
      <c r="J128" s="13">
        <v>1.2000000000000028</v>
      </c>
      <c r="K128" s="21">
        <v>2.4671052631579007E-2</v>
      </c>
    </row>
    <row r="129" spans="2:11" x14ac:dyDescent="0.35">
      <c r="B129" s="93"/>
      <c r="C129" s="96"/>
      <c r="D129" s="96"/>
      <c r="E129" s="19">
        <v>10</v>
      </c>
      <c r="F129" s="13">
        <v>-0.4</v>
      </c>
      <c r="G129" s="13">
        <v>1.6</v>
      </c>
      <c r="H129" s="16">
        <v>0.8</v>
      </c>
      <c r="I129" s="13">
        <v>50.24</v>
      </c>
      <c r="J129" s="13">
        <v>1.6000000000000014</v>
      </c>
      <c r="K129" s="21">
        <v>3.2894736842105289E-2</v>
      </c>
    </row>
    <row r="130" spans="2:11" x14ac:dyDescent="0.35">
      <c r="B130" s="94"/>
      <c r="C130" s="97"/>
      <c r="D130" s="97"/>
      <c r="E130" s="23">
        <v>11</v>
      </c>
      <c r="F130" s="24">
        <v>0</v>
      </c>
      <c r="G130" s="24">
        <v>2</v>
      </c>
      <c r="H130" s="25">
        <v>1</v>
      </c>
      <c r="I130" s="24">
        <v>50.64</v>
      </c>
      <c r="J130" s="24">
        <v>2</v>
      </c>
      <c r="K130" s="26">
        <v>4.1118421052631582E-2</v>
      </c>
    </row>
    <row r="131" spans="2:11" x14ac:dyDescent="0.35">
      <c r="B131" s="98" t="s">
        <v>28</v>
      </c>
      <c r="C131" s="99" t="s">
        <v>10</v>
      </c>
      <c r="D131" s="99" t="s">
        <v>29</v>
      </c>
      <c r="E131" s="19">
        <v>1</v>
      </c>
      <c r="F131" s="13">
        <v>0</v>
      </c>
      <c r="G131" s="13">
        <v>-3</v>
      </c>
      <c r="H131" s="16">
        <v>-1</v>
      </c>
      <c r="I131" s="13">
        <v>45.64</v>
      </c>
      <c r="J131" s="13">
        <v>-3</v>
      </c>
      <c r="K131" s="21">
        <v>-6.1677631578947366E-2</v>
      </c>
    </row>
    <row r="132" spans="2:11" x14ac:dyDescent="0.35">
      <c r="B132" s="93"/>
      <c r="C132" s="96"/>
      <c r="D132" s="96"/>
      <c r="E132" s="19">
        <v>2</v>
      </c>
      <c r="F132" s="13">
        <v>0.4</v>
      </c>
      <c r="G132" s="13">
        <v>-2.6</v>
      </c>
      <c r="H132" s="16">
        <v>-0.8666666666666667</v>
      </c>
      <c r="I132" s="13">
        <v>46.04</v>
      </c>
      <c r="J132" s="13">
        <v>-2.6000000000000014</v>
      </c>
      <c r="K132" s="21">
        <v>-5.345394736842108E-2</v>
      </c>
    </row>
    <row r="133" spans="2:11" x14ac:dyDescent="0.35">
      <c r="B133" s="93"/>
      <c r="C133" s="96"/>
      <c r="D133" s="96"/>
      <c r="E133" s="19">
        <v>3</v>
      </c>
      <c r="F133" s="13">
        <v>0.8</v>
      </c>
      <c r="G133" s="13">
        <v>-2.2000000000000002</v>
      </c>
      <c r="H133" s="16">
        <v>-0.73333333333333328</v>
      </c>
      <c r="I133" s="13">
        <v>46.44</v>
      </c>
      <c r="J133" s="13">
        <v>-2.2000000000000028</v>
      </c>
      <c r="K133" s="21">
        <v>-4.5230263157894794E-2</v>
      </c>
    </row>
    <row r="134" spans="2:11" x14ac:dyDescent="0.35">
      <c r="B134" s="93"/>
      <c r="C134" s="96"/>
      <c r="D134" s="96"/>
      <c r="E134" s="19">
        <v>4</v>
      </c>
      <c r="F134" s="13">
        <v>1.2</v>
      </c>
      <c r="G134" s="13">
        <v>-1.8</v>
      </c>
      <c r="H134" s="16">
        <v>-0.6</v>
      </c>
      <c r="I134" s="13">
        <v>46.84</v>
      </c>
      <c r="J134" s="13">
        <v>-1.7999999999999972</v>
      </c>
      <c r="K134" s="21">
        <v>-3.7006578947368363E-2</v>
      </c>
    </row>
    <row r="135" spans="2:11" x14ac:dyDescent="0.35">
      <c r="B135" s="93"/>
      <c r="C135" s="96"/>
      <c r="D135" s="96"/>
      <c r="E135" s="19">
        <v>5</v>
      </c>
      <c r="F135" s="13">
        <v>1.6</v>
      </c>
      <c r="G135" s="13">
        <v>-1.4</v>
      </c>
      <c r="H135" s="16">
        <v>-0.46666666666666662</v>
      </c>
      <c r="I135" s="13">
        <v>47.24</v>
      </c>
      <c r="J135" s="13">
        <v>-1.3999999999999986</v>
      </c>
      <c r="K135" s="21">
        <v>-2.8782894736842077E-2</v>
      </c>
    </row>
    <row r="136" spans="2:11" x14ac:dyDescent="0.35">
      <c r="B136" s="93"/>
      <c r="C136" s="96"/>
      <c r="D136" s="96"/>
      <c r="E136" s="19">
        <v>6</v>
      </c>
      <c r="F136" s="13">
        <v>2</v>
      </c>
      <c r="G136" s="13">
        <v>-1</v>
      </c>
      <c r="H136" s="16">
        <v>-0.33333333333333331</v>
      </c>
      <c r="I136" s="13">
        <v>47.64</v>
      </c>
      <c r="J136" s="13">
        <v>-1</v>
      </c>
      <c r="K136" s="21">
        <v>-2.0559210526315791E-2</v>
      </c>
    </row>
    <row r="137" spans="2:11" x14ac:dyDescent="0.35">
      <c r="B137" s="93"/>
      <c r="C137" s="96"/>
      <c r="D137" s="96"/>
      <c r="E137" s="19">
        <v>7</v>
      </c>
      <c r="F137" s="13">
        <v>2.4</v>
      </c>
      <c r="G137" s="13">
        <v>-0.60000000000000009</v>
      </c>
      <c r="H137" s="16">
        <v>-0.20000000000000004</v>
      </c>
      <c r="I137" s="13">
        <v>48.04</v>
      </c>
      <c r="J137" s="13">
        <v>-0.60000000000000142</v>
      </c>
      <c r="K137" s="21">
        <v>-1.2335526315789503E-2</v>
      </c>
    </row>
    <row r="138" spans="2:11" x14ac:dyDescent="0.35">
      <c r="B138" s="93"/>
      <c r="C138" s="96"/>
      <c r="D138" s="96"/>
      <c r="E138" s="19">
        <v>8</v>
      </c>
      <c r="F138" s="13">
        <v>2.8</v>
      </c>
      <c r="G138" s="13">
        <v>-0.20000000000000018</v>
      </c>
      <c r="H138" s="16">
        <v>-6.6666666666666721E-2</v>
      </c>
      <c r="I138" s="13">
        <v>48.44</v>
      </c>
      <c r="J138" s="13">
        <v>-0.20000000000000284</v>
      </c>
      <c r="K138" s="21">
        <v>-4.1118421052632166E-3</v>
      </c>
    </row>
    <row r="139" spans="2:11" x14ac:dyDescent="0.35">
      <c r="B139" s="93"/>
      <c r="C139" s="96"/>
      <c r="D139" s="96"/>
      <c r="E139" s="19">
        <v>9</v>
      </c>
      <c r="F139" s="13">
        <v>3.2</v>
      </c>
      <c r="G139" s="13">
        <v>0.20000000000000018</v>
      </c>
      <c r="H139" s="16">
        <v>6.6666666666666721E-2</v>
      </c>
      <c r="I139" s="13">
        <v>48.84</v>
      </c>
      <c r="J139" s="13">
        <v>0.20000000000000284</v>
      </c>
      <c r="K139" s="21">
        <v>4.1118421052632166E-3</v>
      </c>
    </row>
    <row r="140" spans="2:11" x14ac:dyDescent="0.35">
      <c r="B140" s="93"/>
      <c r="C140" s="96"/>
      <c r="D140" s="96"/>
      <c r="E140" s="19">
        <v>10</v>
      </c>
      <c r="F140" s="13">
        <v>3.6</v>
      </c>
      <c r="G140" s="13">
        <v>0.60000000000000009</v>
      </c>
      <c r="H140" s="16">
        <v>0.20000000000000004</v>
      </c>
      <c r="I140" s="13">
        <v>49.24</v>
      </c>
      <c r="J140" s="13">
        <v>0.60000000000000142</v>
      </c>
      <c r="K140" s="21">
        <v>1.2335526315789503E-2</v>
      </c>
    </row>
    <row r="141" spans="2:11" ht="15" thickBot="1" x14ac:dyDescent="0.4">
      <c r="B141" s="100"/>
      <c r="C141" s="101"/>
      <c r="D141" s="101"/>
      <c r="E141" s="20">
        <v>11</v>
      </c>
      <c r="F141" s="14">
        <v>4</v>
      </c>
      <c r="G141" s="14">
        <v>1</v>
      </c>
      <c r="H141" s="17">
        <v>0.33333333333333331</v>
      </c>
      <c r="I141" s="14">
        <v>49.64</v>
      </c>
      <c r="J141" s="14">
        <v>1</v>
      </c>
      <c r="K141" s="22">
        <v>2.0559210526315791E-2</v>
      </c>
    </row>
  </sheetData>
  <mergeCells count="34">
    <mergeCell ref="B131:B141"/>
    <mergeCell ref="C131:C141"/>
    <mergeCell ref="D131:D141"/>
    <mergeCell ref="B109:B119"/>
    <mergeCell ref="C109:C119"/>
    <mergeCell ref="D109:D119"/>
    <mergeCell ref="B120:B130"/>
    <mergeCell ref="C120:C130"/>
    <mergeCell ref="D120:D130"/>
    <mergeCell ref="B87:B97"/>
    <mergeCell ref="C87:C97"/>
    <mergeCell ref="D87:D97"/>
    <mergeCell ref="B98:B108"/>
    <mergeCell ref="C98:C108"/>
    <mergeCell ref="D98:D108"/>
    <mergeCell ref="B65:B75"/>
    <mergeCell ref="C65:C75"/>
    <mergeCell ref="D65:D75"/>
    <mergeCell ref="B76:B86"/>
    <mergeCell ref="C76:C86"/>
    <mergeCell ref="D76:D86"/>
    <mergeCell ref="B43:B53"/>
    <mergeCell ref="C43:C53"/>
    <mergeCell ref="D43:D53"/>
    <mergeCell ref="B54:B64"/>
    <mergeCell ref="C54:C64"/>
    <mergeCell ref="D54:D64"/>
    <mergeCell ref="B28:K28"/>
    <mergeCell ref="B29:K29"/>
    <mergeCell ref="F30:H30"/>
    <mergeCell ref="I30:K30"/>
    <mergeCell ref="B32:B42"/>
    <mergeCell ref="C32:C42"/>
    <mergeCell ref="D32:D4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Description</vt:lpstr>
      <vt:lpstr>HPI Score</vt:lpstr>
      <vt:lpstr>SNH Score</vt:lpstr>
      <vt:lpstr>Sensitivity 3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Pilchak, Gregory A (xub4jj)</dc:creator>
  <cp:lastModifiedBy>Gregory Pilchak</cp:lastModifiedBy>
  <dcterms:created xsi:type="dcterms:W3CDTF">2023-01-18T05:01:36Z</dcterms:created>
  <dcterms:modified xsi:type="dcterms:W3CDTF">2023-02-24T17:41:13Z</dcterms:modified>
</cp:coreProperties>
</file>