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culate Orbit, Darkness, and " sheetId="1" r:id="rId3"/>
    <sheet state="visible" name="Satellite Relay" sheetId="2" r:id="rId4"/>
    <sheet state="visible" name="planetData" sheetId="3" r:id="rId5"/>
  </sheets>
  <definedNames/>
  <calcPr/>
</workbook>
</file>

<file path=xl/sharedStrings.xml><?xml version="1.0" encoding="utf-8"?>
<sst xmlns="http://schemas.openxmlformats.org/spreadsheetml/2006/main" count="55" uniqueCount="51">
  <si>
    <t>Orbit Apoapsis</t>
  </si>
  <si>
    <t>Orbit Periapsis</t>
  </si>
  <si>
    <t>Energy per Second</t>
  </si>
  <si>
    <t>Kerbin, 3531.6, 600</t>
  </si>
  <si>
    <t>Gravity</t>
  </si>
  <si>
    <t>Radius</t>
  </si>
  <si>
    <t>Semi Major</t>
  </si>
  <si>
    <t>Semi Minor</t>
  </si>
  <si>
    <t>Eccentricity</t>
  </si>
  <si>
    <t>Orbit</t>
  </si>
  <si>
    <t>Seconds</t>
  </si>
  <si>
    <t>Minutes</t>
  </si>
  <si>
    <t>Hours</t>
  </si>
  <si>
    <t>Orbit Dark Period</t>
  </si>
  <si>
    <t>Minium Battery Capicity</t>
  </si>
  <si>
    <t>Current Battery Capacity</t>
  </si>
  <si>
    <t>Maximum Energy Usage Per Second</t>
  </si>
  <si>
    <t>Antenna Range (km)</t>
  </si>
  <si>
    <t>Satellites</t>
  </si>
  <si>
    <t>Planet</t>
  </si>
  <si>
    <t>Kerbin, 84159.29, 600</t>
  </si>
  <si>
    <t>SOI (km)</t>
  </si>
  <si>
    <t>Radius (km)</t>
  </si>
  <si>
    <t>Min Orbit (km)</t>
  </si>
  <si>
    <t>Max Orbit (km)</t>
  </si>
  <si>
    <t>Angle of Seperation</t>
  </si>
  <si>
    <t>Custom Orbit (km)</t>
  </si>
  <si>
    <t>Nearest Neighbor (km)</t>
  </si>
  <si>
    <t>Error Check Custom Orbit</t>
  </si>
  <si>
    <t>Name</t>
  </si>
  <si>
    <t>Gravity Parameter</t>
  </si>
  <si>
    <t>Radius KM</t>
  </si>
  <si>
    <t>SOI</t>
  </si>
  <si>
    <t>Dropdown</t>
  </si>
  <si>
    <t>Dropdown_SOI</t>
  </si>
  <si>
    <t>Moho</t>
  </si>
  <si>
    <t>Eve</t>
  </si>
  <si>
    <t>Gilly</t>
  </si>
  <si>
    <t>Kerbin</t>
  </si>
  <si>
    <t>Mun</t>
  </si>
  <si>
    <t>Minmus</t>
  </si>
  <si>
    <t>Duna</t>
  </si>
  <si>
    <t>Ike</t>
  </si>
  <si>
    <t>Dres</t>
  </si>
  <si>
    <t>Jool</t>
  </si>
  <si>
    <t>Laythe</t>
  </si>
  <si>
    <t>Vall</t>
  </si>
  <si>
    <t>Tylo</t>
  </si>
  <si>
    <t>Bop</t>
  </si>
  <si>
    <t>Pol</t>
  </si>
  <si>
    <t>Eeloo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</si>
</sst>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0.0"/>
    </font>
    <font>
      <b/>
      <sz val="10.0"/>
      <color rgb="FF990000"/>
    </font>
  </fonts>
  <fills count="1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0" fillId="2" fontId="1" numFmtId="0" xfId="0" applyAlignment="1" applyBorder="1" applyFill="1" applyFont="1">
      <alignment wrapText="1"/>
    </xf>
    <xf borderId="1" fillId="2" fontId="1" numFmtId="0" xfId="0" applyAlignment="1" applyBorder="1" applyFont="1">
      <alignment wrapText="1"/>
    </xf>
    <xf borderId="0" fillId="0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3" fillId="3" fontId="2" numFmtId="0" xfId="0" applyAlignment="1" applyBorder="1" applyFill="1" applyFont="1">
      <alignment horizontal="center" wrapText="1"/>
    </xf>
    <xf borderId="4" fillId="2" fontId="1" numFmtId="0" xfId="0" applyAlignment="1" applyBorder="1" applyFont="1">
      <alignment wrapText="1"/>
    </xf>
    <xf borderId="3" fillId="4" fontId="1" numFmtId="0" xfId="0" applyAlignment="1" applyBorder="1" applyFill="1" applyFont="1">
      <alignment horizontal="center" wrapText="1"/>
    </xf>
    <xf borderId="5" fillId="2" fontId="1" numFmtId="0" xfId="0" applyAlignment="1" applyBorder="1" applyFont="1">
      <alignment wrapText="1"/>
    </xf>
    <xf borderId="3" fillId="5" fontId="1" numFmtId="0" xfId="0" applyAlignment="1" applyBorder="1" applyFill="1" applyFont="1">
      <alignment horizontal="center" wrapText="1"/>
    </xf>
    <xf borderId="3" fillId="6" fontId="1" numFmtId="0" xfId="0" applyAlignment="1" applyBorder="1" applyFill="1" applyFont="1">
      <alignment horizontal="center" wrapText="1"/>
    </xf>
    <xf borderId="3" fillId="6" fontId="1" numFmtId="4" xfId="0" applyAlignment="1" applyBorder="1" applyFont="1" applyNumberFormat="1">
      <alignment horizontal="center" wrapText="1"/>
    </xf>
    <xf borderId="3" fillId="6" fontId="1" numFmtId="4" xfId="0" applyAlignment="1" applyBorder="1" applyFont="1" applyNumberFormat="1">
      <alignment horizontal="center" wrapText="1"/>
    </xf>
    <xf borderId="6" fillId="2" fontId="1" numFmtId="0" xfId="0" applyAlignment="1" applyBorder="1" applyFont="1">
      <alignment wrapText="1"/>
    </xf>
    <xf borderId="1" fillId="7" fontId="1" numFmtId="0" xfId="0" applyAlignment="1" applyBorder="1" applyFill="1" applyFont="1">
      <alignment horizontal="center" wrapText="1"/>
    </xf>
    <xf borderId="1" fillId="7" fontId="1" numFmtId="0" xfId="0" applyAlignment="1" applyBorder="1" applyFont="1">
      <alignment horizontal="center" wrapText="1"/>
    </xf>
    <xf borderId="3" fillId="8" fontId="1" numFmtId="0" xfId="0" applyAlignment="1" applyBorder="1" applyFill="1" applyFont="1">
      <alignment horizontal="center" wrapText="1"/>
    </xf>
    <xf borderId="1" fillId="9" fontId="1" numFmtId="0" xfId="0" applyAlignment="1" applyBorder="1" applyFill="1" applyFont="1">
      <alignment horizontal="center" wrapText="1"/>
    </xf>
    <xf borderId="1" fillId="9" fontId="1" numFmtId="0" xfId="0" applyAlignment="1" applyBorder="1" applyFont="1">
      <alignment horizontal="center" wrapText="1"/>
    </xf>
    <xf borderId="3" fillId="10" fontId="1" numFmtId="0" xfId="0" applyAlignment="1" applyBorder="1" applyFill="1" applyFont="1">
      <alignment horizontal="center" wrapText="1"/>
    </xf>
    <xf borderId="1" fillId="11" fontId="2" numFmtId="0" xfId="0" applyAlignment="1" applyBorder="1" applyFill="1" applyFont="1">
      <alignment horizontal="center"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7" fillId="12" fontId="2" numFmtId="4" xfId="0" applyAlignment="1" applyBorder="1" applyFill="1" applyFont="1" applyNumberFormat="1">
      <alignment horizontal="center" wrapText="1"/>
    </xf>
    <xf borderId="5" fillId="0" fontId="1" numFmtId="0" xfId="0" applyAlignment="1" applyBorder="1" applyFont="1">
      <alignment wrapText="1"/>
    </xf>
    <xf borderId="8" fillId="0" fontId="1" numFmtId="0" xfId="0" applyAlignment="1" applyBorder="1" applyFont="1">
      <alignment wrapText="1"/>
    </xf>
    <xf borderId="1" fillId="5" fontId="2" numFmtId="0" xfId="0" applyAlignment="1" applyBorder="1" applyFont="1">
      <alignment horizontal="center" wrapText="1"/>
    </xf>
    <xf borderId="7" fillId="4" fontId="2" numFmtId="3" xfId="0" applyAlignment="1" applyBorder="1" applyFont="1" applyNumberFormat="1">
      <alignment horizontal="center" wrapText="1"/>
    </xf>
    <xf borderId="0" fillId="0" fontId="1" numFmtId="0" xfId="0" applyAlignment="1" applyBorder="1" applyFont="1">
      <alignment wrapText="1"/>
    </xf>
    <xf borderId="3" fillId="0" fontId="1" numFmtId="0" xfId="0" applyAlignment="1" applyBorder="1" applyFont="1">
      <alignment horizontal="center" wrapText="1"/>
    </xf>
    <xf borderId="6" fillId="2" fontId="1" numFmtId="0" xfId="0" applyAlignment="1" applyBorder="1" applyFont="1">
      <alignment wrapText="1"/>
    </xf>
    <xf borderId="0" fillId="2" fontId="1" numFmtId="0" xfId="0" applyAlignment="1" applyBorder="1" applyFont="1">
      <alignment wrapText="1"/>
    </xf>
    <xf borderId="1" fillId="13" fontId="1" numFmtId="4" xfId="0" applyAlignment="1" applyBorder="1" applyFill="1" applyFont="1" applyNumberFormat="1">
      <alignment horizontal="center" wrapText="1"/>
    </xf>
    <xf borderId="0" fillId="2" fontId="1" numFmtId="0" xfId="0" applyAlignment="1" applyBorder="1" applyFont="1">
      <alignment wrapText="1"/>
    </xf>
    <xf borderId="3" fillId="12" fontId="1" numFmtId="4" xfId="0" applyAlignment="1" applyBorder="1" applyFont="1" applyNumberFormat="1">
      <alignment horizontal="center" wrapText="1"/>
    </xf>
    <xf borderId="3" fillId="0" fontId="1" numFmtId="4" xfId="0" applyAlignment="1" applyBorder="1" applyFont="1" applyNumberFormat="1">
      <alignment horizontal="center" wrapText="1"/>
    </xf>
    <xf borderId="0" fillId="2" fontId="1" numFmtId="0" xfId="0" applyAlignment="1" applyBorder="1" applyFont="1">
      <alignment wrapText="1"/>
    </xf>
    <xf borderId="1" fillId="6" fontId="1" numFmtId="4" xfId="0" applyAlignment="1" applyBorder="1" applyFont="1" applyNumberFormat="1">
      <alignment horizontal="center" wrapText="1"/>
    </xf>
    <xf borderId="1" fillId="0" fontId="1" numFmtId="0" xfId="0" applyAlignment="1" applyBorder="1" applyFont="1">
      <alignment wrapText="1"/>
    </xf>
    <xf borderId="7" fillId="6" fontId="3" numFmtId="4" xfId="0" applyAlignment="1" applyBorder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.86"/>
    <col customWidth="1" min="2" max="4" width="22.29"/>
    <col customWidth="1" min="5" max="5" width="2.71"/>
  </cols>
  <sheetData>
    <row r="1">
      <c r="A1" s="1"/>
      <c r="B1" s="2"/>
      <c r="C1" s="2"/>
      <c r="D1" s="2"/>
      <c r="E1" s="1"/>
      <c r="F1" s="3"/>
    </row>
    <row r="2">
      <c r="A2" s="4"/>
      <c r="B2" s="5" t="s">
        <v>0</v>
      </c>
      <c r="C2" s="5" t="s">
        <v>1</v>
      </c>
      <c r="D2" s="5" t="s">
        <v>2</v>
      </c>
      <c r="E2" s="6"/>
      <c r="F2" s="3"/>
    </row>
    <row r="3">
      <c r="A3" s="4"/>
      <c r="B3" s="7">
        <v>3000.0</v>
      </c>
      <c r="C3" s="7">
        <v>80.0</v>
      </c>
      <c r="D3" s="7">
        <v>0.21</v>
      </c>
      <c r="E3" s="6"/>
      <c r="F3" s="3"/>
    </row>
    <row r="4">
      <c r="A4" s="1"/>
      <c r="B4" s="8"/>
      <c r="C4" s="8"/>
      <c r="D4" s="8"/>
      <c r="E4" s="1"/>
      <c r="F4" s="3"/>
    </row>
    <row r="5">
      <c r="A5" s="4"/>
      <c r="B5" s="7" t="s">
        <v>3</v>
      </c>
      <c r="C5" s="9" t="s">
        <v>4</v>
      </c>
      <c r="D5" s="9" t="s">
        <v>5</v>
      </c>
      <c r="E5" s="6"/>
      <c r="F5" s="3"/>
    </row>
    <row r="6">
      <c r="A6" s="4"/>
      <c r="B6" s="10" t="str">
        <f>IFERROR(__xludf.DUMMYFUNCTION("SPLIT(B5,"", "")"),"Kerbin")</f>
        <v>Kerbin</v>
      </c>
      <c r="C6" s="10">
        <v>3531.6</v>
      </c>
      <c r="D6" s="10">
        <v>600.0</v>
      </c>
      <c r="E6" s="6"/>
      <c r="F6" s="3"/>
    </row>
    <row r="7">
      <c r="A7" s="1"/>
      <c r="B7" s="8"/>
      <c r="C7" s="8"/>
      <c r="D7" s="8"/>
      <c r="E7" s="1"/>
      <c r="F7" s="3"/>
    </row>
    <row r="8">
      <c r="A8" s="4"/>
      <c r="B8" s="11" t="s">
        <v>6</v>
      </c>
      <c r="C8" s="11" t="s">
        <v>7</v>
      </c>
      <c r="D8" s="11" t="s">
        <v>8</v>
      </c>
      <c r="E8" s="6"/>
      <c r="F8" s="3"/>
    </row>
    <row r="9">
      <c r="A9" s="4"/>
      <c r="B9" s="12" t="str">
        <f>(B3+C3+D6+D6)/2</f>
        <v>2,140.00</v>
      </c>
      <c r="C9" s="12" t="str">
        <f>SQRT((B3+D6)*(C3+D6))</f>
        <v>1,564.61</v>
      </c>
      <c r="D9" s="12" t="str">
        <f>(B3-C3)/(B3+C3+D6+D6)</f>
        <v>0.68</v>
      </c>
      <c r="E9" s="6"/>
      <c r="F9" s="3"/>
    </row>
    <row r="10">
      <c r="A10" s="1"/>
      <c r="B10" s="13"/>
      <c r="C10" s="13"/>
      <c r="D10" s="13"/>
      <c r="E10" s="1"/>
      <c r="F10" s="3"/>
    </row>
    <row r="11">
      <c r="A11" s="1"/>
      <c r="B11" s="14" t="s">
        <v>9</v>
      </c>
      <c r="C11" s="15"/>
      <c r="D11" s="15"/>
      <c r="E11" s="1"/>
      <c r="F11" s="3"/>
    </row>
    <row r="12">
      <c r="A12" s="4"/>
      <c r="B12" s="16" t="s">
        <v>10</v>
      </c>
      <c r="C12" s="16" t="s">
        <v>11</v>
      </c>
      <c r="D12" s="16" t="s">
        <v>12</v>
      </c>
      <c r="E12" s="6"/>
      <c r="F12" s="3"/>
    </row>
    <row r="13">
      <c r="A13" s="4"/>
      <c r="B13" s="12" t="str">
        <f>2*PI()*SQRT((B9^3)/C6)</f>
        <v>10,466.82</v>
      </c>
      <c r="C13" s="12" t="str">
        <f t="shared" ref="C13:D13" si="1">B13/60</f>
        <v>174.45</v>
      </c>
      <c r="D13" s="12" t="str">
        <f t="shared" si="1"/>
        <v>2.91</v>
      </c>
      <c r="E13" s="6"/>
      <c r="F13" s="3"/>
    </row>
    <row r="14">
      <c r="A14" s="1"/>
      <c r="B14" s="13"/>
      <c r="C14" s="13"/>
      <c r="D14" s="13"/>
      <c r="E14" s="1"/>
      <c r="F14" s="3"/>
    </row>
    <row r="15">
      <c r="A15" s="1"/>
      <c r="B15" s="17" t="s">
        <v>13</v>
      </c>
      <c r="C15" s="18"/>
      <c r="D15" s="18"/>
      <c r="E15" s="1"/>
      <c r="F15" s="3"/>
    </row>
    <row r="16">
      <c r="A16" s="4"/>
      <c r="B16" s="19" t="s">
        <v>10</v>
      </c>
      <c r="C16" s="19" t="s">
        <v>11</v>
      </c>
      <c r="D16" s="19" t="s">
        <v>12</v>
      </c>
      <c r="E16" s="6"/>
      <c r="F16" s="3"/>
    </row>
    <row r="17">
      <c r="A17" s="4"/>
      <c r="B17" s="12" t="str">
        <f>((2*B9*C9)/SQRT(C6*(2*(B3+D6)*(C3+D6)/(B3+C3+D6+D6))))*(ASIN(D6/C9)+D9*D6/C9)</f>
        <v>2,182.90</v>
      </c>
      <c r="C17" s="12" t="str">
        <f t="shared" ref="C17:D17" si="2">B17/60</f>
        <v>36.38</v>
      </c>
      <c r="D17" s="12" t="str">
        <f t="shared" si="2"/>
        <v>0.61</v>
      </c>
      <c r="E17" s="6"/>
      <c r="F17" s="3"/>
    </row>
    <row r="18">
      <c r="A18" s="1"/>
      <c r="B18" s="13"/>
      <c r="C18" s="13"/>
      <c r="D18" s="13"/>
      <c r="E18" s="1"/>
      <c r="F18" s="3"/>
    </row>
    <row r="19">
      <c r="A19" s="1"/>
      <c r="B19" s="20" t="s">
        <v>14</v>
      </c>
      <c r="C19" s="21"/>
      <c r="D19" s="22"/>
      <c r="E19" s="1"/>
      <c r="F19" s="3"/>
    </row>
    <row r="20">
      <c r="A20" s="4"/>
      <c r="B20" s="23" t="str">
        <f>D3*B17</f>
        <v>458.41</v>
      </c>
      <c r="C20" s="24"/>
      <c r="D20" s="25"/>
      <c r="E20" s="6"/>
      <c r="F20" s="3"/>
    </row>
    <row r="21">
      <c r="A21" s="1"/>
      <c r="B21" s="13"/>
      <c r="C21" s="13"/>
      <c r="D21" s="13"/>
      <c r="E21" s="1"/>
      <c r="F21" s="3"/>
    </row>
    <row r="22">
      <c r="A22" s="1"/>
      <c r="B22" s="26" t="s">
        <v>15</v>
      </c>
      <c r="C22" s="21"/>
      <c r="D22" s="22"/>
      <c r="E22" s="1"/>
      <c r="F22" s="3"/>
    </row>
    <row r="23">
      <c r="A23" s="4"/>
      <c r="B23" s="27">
        <v>1500.0</v>
      </c>
      <c r="C23" s="24"/>
      <c r="D23" s="25"/>
      <c r="E23" s="6"/>
      <c r="F23" s="3"/>
    </row>
    <row r="24">
      <c r="A24" s="1"/>
      <c r="B24" s="13"/>
      <c r="C24" s="13"/>
      <c r="D24" s="13"/>
      <c r="E24" s="1"/>
      <c r="F24" s="3"/>
    </row>
    <row r="25">
      <c r="A25" s="1"/>
      <c r="B25" s="20" t="s">
        <v>16</v>
      </c>
      <c r="C25" s="21"/>
      <c r="D25" s="22"/>
      <c r="E25" s="1"/>
      <c r="F25" s="3"/>
    </row>
    <row r="26">
      <c r="A26" s="4"/>
      <c r="B26" s="23" t="str">
        <f>B23/B17</f>
        <v>0.69</v>
      </c>
      <c r="C26" s="24"/>
      <c r="D26" s="25"/>
      <c r="E26" s="6"/>
      <c r="F26" s="3"/>
    </row>
    <row r="27">
      <c r="A27" s="1"/>
      <c r="B27" s="13"/>
      <c r="C27" s="13"/>
      <c r="D27" s="13"/>
      <c r="E27" s="1"/>
      <c r="F27" s="3"/>
    </row>
    <row r="28">
      <c r="A28" s="28"/>
      <c r="B28" s="28"/>
      <c r="C28" s="28"/>
      <c r="D28" s="28"/>
      <c r="E28" s="28"/>
    </row>
  </sheetData>
  <mergeCells count="6">
    <mergeCell ref="B19:D19"/>
    <mergeCell ref="B20:D20"/>
    <mergeCell ref="B22:D22"/>
    <mergeCell ref="B23:D23"/>
    <mergeCell ref="B25:D25"/>
    <mergeCell ref="B26:D26"/>
  </mergeCells>
  <dataValidations>
    <dataValidation type="list" allowBlank="1" sqref="B5">
      <formula1>planetData!$E$2:$E$17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.86"/>
    <col customWidth="1" min="2" max="2" width="19.57"/>
    <col customWidth="1" min="3" max="3" width="18.0"/>
    <col customWidth="1" min="4" max="4" width="22.0"/>
    <col customWidth="1" min="5" max="5" width="3.29"/>
  </cols>
  <sheetData>
    <row r="1">
      <c r="A1" s="1"/>
      <c r="B1" s="2"/>
      <c r="C1" s="2"/>
      <c r="D1" s="2"/>
      <c r="E1" s="1"/>
      <c r="F1" s="3"/>
    </row>
    <row r="2">
      <c r="A2" s="4"/>
      <c r="B2" s="11" t="s">
        <v>17</v>
      </c>
      <c r="C2" s="11" t="s">
        <v>18</v>
      </c>
      <c r="D2" s="11" t="s">
        <v>19</v>
      </c>
      <c r="E2" s="6"/>
      <c r="F2" s="3"/>
    </row>
    <row r="3">
      <c r="A3" s="4"/>
      <c r="B3" s="29">
        <v>5000.0</v>
      </c>
      <c r="C3" s="29">
        <v>4.0</v>
      </c>
      <c r="D3" s="7" t="s">
        <v>20</v>
      </c>
      <c r="E3" s="6"/>
      <c r="F3" s="3"/>
    </row>
    <row r="4">
      <c r="A4" s="1"/>
      <c r="B4" s="8"/>
      <c r="C4" s="8"/>
      <c r="D4" s="8"/>
      <c r="E4" s="1"/>
      <c r="F4" s="3"/>
    </row>
    <row r="5">
      <c r="A5" s="4"/>
      <c r="B5" s="11" t="s">
        <v>19</v>
      </c>
      <c r="C5" s="11" t="s">
        <v>21</v>
      </c>
      <c r="D5" s="11" t="s">
        <v>22</v>
      </c>
      <c r="E5" s="6"/>
      <c r="F5" s="3"/>
    </row>
    <row r="6">
      <c r="A6" s="4"/>
      <c r="B6" s="12" t="str">
        <f>IFERROR(__xludf.DUMMYFUNCTION("SPLIT(D3,"", "")"),"Kerbin")</f>
        <v>Kerbin</v>
      </c>
      <c r="C6" s="10">
        <v>84159.29</v>
      </c>
      <c r="D6" s="10">
        <v>600.0</v>
      </c>
      <c r="E6" s="6"/>
      <c r="F6" s="3"/>
    </row>
    <row r="7">
      <c r="A7" s="1"/>
      <c r="B7" s="30"/>
      <c r="C7" s="30"/>
      <c r="D7" s="30"/>
      <c r="E7" s="1"/>
      <c r="F7" s="3"/>
    </row>
    <row r="8">
      <c r="A8" s="31"/>
      <c r="B8" s="32" t="s">
        <v>23</v>
      </c>
      <c r="C8" s="32" t="s">
        <v>24</v>
      </c>
      <c r="D8" s="32" t="s">
        <v>25</v>
      </c>
      <c r="E8" s="33"/>
      <c r="F8" s="3"/>
    </row>
    <row r="9">
      <c r="A9" s="4"/>
      <c r="B9" s="34" t="str">
        <f>(D6/COS(PI()/C3)-D6)</f>
        <v>248.53</v>
      </c>
      <c r="C9" s="34" t="str">
        <f>MIN((B3/(2*SIN(RADIANS(D9/2)))-D6), C6)</f>
        <v>2,935.53</v>
      </c>
      <c r="D9" s="34" t="str">
        <f>360/C3</f>
        <v>90.00</v>
      </c>
      <c r="E9" s="6"/>
      <c r="F9" s="3"/>
    </row>
    <row r="10">
      <c r="A10" s="1"/>
      <c r="B10" s="13"/>
      <c r="C10" s="8"/>
      <c r="D10" s="8"/>
      <c r="E10" s="1"/>
      <c r="F10" s="3"/>
    </row>
    <row r="11">
      <c r="A11" s="1"/>
      <c r="B11" s="4"/>
      <c r="C11" s="11" t="s">
        <v>26</v>
      </c>
      <c r="D11" s="11" t="s">
        <v>27</v>
      </c>
      <c r="E11" s="6"/>
      <c r="F11" s="3"/>
    </row>
    <row r="12">
      <c r="A12" s="1"/>
      <c r="B12" s="4"/>
      <c r="C12" s="35">
        <v>2868.4</v>
      </c>
      <c r="D12" s="12" t="str">
        <f>(C12+D6)*2*SIN(RADIANS(D9/2))</f>
        <v>4,905.06</v>
      </c>
      <c r="E12" s="6"/>
      <c r="F12" s="3"/>
    </row>
    <row r="13">
      <c r="A13" s="1"/>
      <c r="B13" s="36"/>
      <c r="C13" s="30"/>
      <c r="D13" s="30"/>
      <c r="E13" s="1"/>
      <c r="F13" s="3"/>
    </row>
    <row r="14">
      <c r="A14" s="31"/>
      <c r="B14" s="37" t="s">
        <v>28</v>
      </c>
      <c r="C14" s="38"/>
      <c r="D14" s="38"/>
      <c r="E14" s="33"/>
      <c r="F14" s="3"/>
    </row>
    <row r="15">
      <c r="A15" s="4"/>
      <c r="B15" s="39" t="str">
        <f>CONCATENATE(IF(C12&gt;C9, "Orbit should be less than max Orbit",""), IF(C12&lt;B9, "Orbit should be higher than minimum orbit",""))</f>
        <v/>
      </c>
      <c r="C15" s="24"/>
      <c r="D15" s="25"/>
      <c r="E15" s="6"/>
      <c r="F15" s="3"/>
    </row>
    <row r="16">
      <c r="A16" s="1"/>
      <c r="B16" s="13"/>
      <c r="C16" s="13"/>
      <c r="D16" s="13"/>
      <c r="E16" s="1"/>
      <c r="F16" s="3"/>
    </row>
    <row r="17">
      <c r="A17" s="28"/>
      <c r="B17" s="28"/>
      <c r="C17" s="28"/>
      <c r="D17" s="28"/>
      <c r="E17" s="28"/>
    </row>
  </sheetData>
  <mergeCells count="2">
    <mergeCell ref="B14:D14"/>
    <mergeCell ref="B15:D15"/>
  </mergeCells>
  <dataValidations>
    <dataValidation type="list" allowBlank="1" sqref="D3">
      <formula1>planetData!$F$2:$F$17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6" max="6" width="23.57"/>
  </cols>
  <sheetData>
    <row r="1">
      <c r="A1" s="40" t="s">
        <v>29</v>
      </c>
      <c r="B1" s="40" t="s">
        <v>30</v>
      </c>
      <c r="C1" s="40" t="s">
        <v>31</v>
      </c>
      <c r="D1" s="40" t="s">
        <v>32</v>
      </c>
      <c r="E1" s="40" t="s">
        <v>33</v>
      </c>
      <c r="F1" s="41" t="s">
        <v>34</v>
      </c>
    </row>
    <row r="2">
      <c r="A2" s="41" t="s">
        <v>35</v>
      </c>
      <c r="B2" s="41">
        <v>168.61</v>
      </c>
      <c r="C2" s="41">
        <v>250.0</v>
      </c>
      <c r="D2" s="41">
        <v>9646.66</v>
      </c>
      <c r="E2" t="str">
        <f t="shared" ref="E2:E17" si="1">A2 &amp; ", " &amp; B2 &amp; ", " &amp; C2</f>
        <v>Moho, 168.61, 250</v>
      </c>
      <c r="F2" t="str">
        <f t="shared" ref="F2:F17" si="2">A2 &amp; ", " &amp; D2 &amp; ", " &amp; C2</f>
        <v>Moho, 9646.66, 250</v>
      </c>
    </row>
    <row r="3">
      <c r="A3" s="41" t="s">
        <v>36</v>
      </c>
      <c r="B3" s="41">
        <v>8171.73</v>
      </c>
      <c r="C3" s="41">
        <v>700.0</v>
      </c>
      <c r="D3" s="41">
        <v>85109.37</v>
      </c>
      <c r="E3" t="str">
        <f t="shared" si="1"/>
        <v>Eve, 8171.73, 700</v>
      </c>
      <c r="F3" t="str">
        <f t="shared" si="2"/>
        <v>Eve, 85109.37, 700</v>
      </c>
    </row>
    <row r="4">
      <c r="A4" s="41" t="s">
        <v>37</v>
      </c>
      <c r="B4" s="41">
        <v>0.01</v>
      </c>
      <c r="C4" s="41">
        <v>13.0</v>
      </c>
      <c r="D4" s="41">
        <v>126.12</v>
      </c>
      <c r="E4" t="str">
        <f t="shared" si="1"/>
        <v>Gilly, 0.01, 13</v>
      </c>
      <c r="F4" t="str">
        <f t="shared" si="2"/>
        <v>Gilly, 126.12, 13</v>
      </c>
    </row>
    <row r="5">
      <c r="A5" s="41" t="s">
        <v>38</v>
      </c>
      <c r="B5" s="41">
        <v>3531.6</v>
      </c>
      <c r="C5" s="41">
        <v>600.0</v>
      </c>
      <c r="D5" s="41">
        <v>84159.29</v>
      </c>
      <c r="E5" t="str">
        <f t="shared" si="1"/>
        <v>Kerbin, 3531.6, 600</v>
      </c>
      <c r="F5" t="str">
        <f t="shared" si="2"/>
        <v>Kerbin, 84159.29, 600</v>
      </c>
    </row>
    <row r="6">
      <c r="A6" s="41" t="s">
        <v>39</v>
      </c>
      <c r="B6" s="41">
        <v>65.14</v>
      </c>
      <c r="C6" s="41">
        <v>200.0</v>
      </c>
      <c r="D6" s="41">
        <v>2429.56</v>
      </c>
      <c r="E6" t="str">
        <f t="shared" si="1"/>
        <v>Mun, 65.14, 200</v>
      </c>
      <c r="F6" t="str">
        <f t="shared" si="2"/>
        <v>Mun, 2429.56, 200</v>
      </c>
    </row>
    <row r="7">
      <c r="A7" s="41" t="s">
        <v>40</v>
      </c>
      <c r="B7" s="41">
        <v>1.77</v>
      </c>
      <c r="C7" s="41">
        <v>60.0</v>
      </c>
      <c r="D7" s="41">
        <v>2247.43</v>
      </c>
      <c r="E7" t="str">
        <f t="shared" si="1"/>
        <v>Minmus, 1.77, 60</v>
      </c>
      <c r="F7" t="str">
        <f t="shared" si="2"/>
        <v>Minmus, 2247.43, 60</v>
      </c>
    </row>
    <row r="8">
      <c r="A8" s="41" t="s">
        <v>41</v>
      </c>
      <c r="B8" s="41">
        <v>301.36</v>
      </c>
      <c r="C8" s="41">
        <v>320.0</v>
      </c>
      <c r="D8" s="41">
        <v>47921.95</v>
      </c>
      <c r="E8" t="str">
        <f t="shared" si="1"/>
        <v>Duna, 301.36, 320</v>
      </c>
      <c r="F8" t="str">
        <f t="shared" si="2"/>
        <v>Duna, 47921.95, 320</v>
      </c>
    </row>
    <row r="9">
      <c r="A9" s="41" t="s">
        <v>42</v>
      </c>
      <c r="B9" s="41">
        <v>18.57</v>
      </c>
      <c r="C9" s="41">
        <v>130.0</v>
      </c>
      <c r="D9" s="41">
        <v>1049.6</v>
      </c>
      <c r="E9" t="str">
        <f t="shared" si="1"/>
        <v>Ike, 18.57, 130</v>
      </c>
      <c r="F9" t="str">
        <f t="shared" si="2"/>
        <v>Ike, 1049.6, 130</v>
      </c>
    </row>
    <row r="10">
      <c r="A10" s="41" t="s">
        <v>43</v>
      </c>
      <c r="B10" s="41">
        <v>21.48</v>
      </c>
      <c r="C10" s="41">
        <v>138.0</v>
      </c>
      <c r="D10" s="41">
        <v>32832.84</v>
      </c>
      <c r="E10" t="str">
        <f t="shared" si="1"/>
        <v>Dres, 21.48, 138</v>
      </c>
      <c r="F10" t="str">
        <f t="shared" si="2"/>
        <v>Dres, 32832.84, 138</v>
      </c>
    </row>
    <row r="11">
      <c r="A11" s="41" t="s">
        <v>44</v>
      </c>
      <c r="B11" s="41">
        <v>282528.0</v>
      </c>
      <c r="C11" s="41">
        <v>6000.0</v>
      </c>
      <c r="D11" s="41">
        <v>2455985.2</v>
      </c>
      <c r="E11" t="str">
        <f t="shared" si="1"/>
        <v>Jool, 282528, 6000</v>
      </c>
      <c r="F11" t="str">
        <f t="shared" si="2"/>
        <v>Jool, 2455985.2, 6000</v>
      </c>
    </row>
    <row r="12">
      <c r="A12" s="41" t="s">
        <v>45</v>
      </c>
      <c r="B12" s="41">
        <v>1962.0</v>
      </c>
      <c r="C12" s="41">
        <v>500.0</v>
      </c>
      <c r="D12" s="41">
        <v>3723.65</v>
      </c>
      <c r="E12" t="str">
        <f t="shared" si="1"/>
        <v>Laythe, 1962, 500</v>
      </c>
      <c r="F12" t="str">
        <f t="shared" si="2"/>
        <v>Laythe, 3723.65, 500</v>
      </c>
    </row>
    <row r="13">
      <c r="A13" s="41" t="s">
        <v>46</v>
      </c>
      <c r="B13" s="41">
        <v>207.48</v>
      </c>
      <c r="C13" s="41">
        <v>300.0</v>
      </c>
      <c r="D13" s="41">
        <v>2406.4</v>
      </c>
      <c r="E13" t="str">
        <f t="shared" si="1"/>
        <v>Vall, 207.48, 300</v>
      </c>
      <c r="F13" t="str">
        <f t="shared" si="2"/>
        <v>Vall, 2406.4, 300</v>
      </c>
    </row>
    <row r="14">
      <c r="A14" s="41" t="s">
        <v>47</v>
      </c>
      <c r="B14" s="41">
        <v>2825.28</v>
      </c>
      <c r="C14" s="41">
        <v>600.0</v>
      </c>
      <c r="D14" s="41">
        <v>10856.52</v>
      </c>
      <c r="E14" t="str">
        <f t="shared" si="1"/>
        <v>Tylo, 2825.28, 600</v>
      </c>
      <c r="F14" t="str">
        <f t="shared" si="2"/>
        <v>Tylo, 10856.52, 600</v>
      </c>
    </row>
    <row r="15">
      <c r="A15" s="41" t="s">
        <v>48</v>
      </c>
      <c r="B15" s="41">
        <v>2.49</v>
      </c>
      <c r="C15" s="41">
        <v>65.0</v>
      </c>
      <c r="D15" s="41">
        <v>1221.06</v>
      </c>
      <c r="E15" t="str">
        <f t="shared" si="1"/>
        <v>Bop, 2.49, 65</v>
      </c>
      <c r="F15" t="str">
        <f t="shared" si="2"/>
        <v>Bop, 1221.06, 65</v>
      </c>
    </row>
    <row r="16">
      <c r="A16" s="41" t="s">
        <v>49</v>
      </c>
      <c r="B16" s="41">
        <v>0.72</v>
      </c>
      <c r="C16" s="41">
        <v>44.0</v>
      </c>
      <c r="D16" s="41">
        <v>1042.14</v>
      </c>
      <c r="E16" t="str">
        <f t="shared" si="1"/>
        <v>Pol, 0.72, 44</v>
      </c>
      <c r="F16" t="str">
        <f t="shared" si="2"/>
        <v>Pol, 1042.14, 44</v>
      </c>
    </row>
    <row r="17">
      <c r="A17" s="41" t="s">
        <v>50</v>
      </c>
      <c r="B17" s="41">
        <v>74.41</v>
      </c>
      <c r="C17" s="41">
        <v>210.0</v>
      </c>
      <c r="D17" s="41">
        <v>119082.94</v>
      </c>
      <c r="E17" t="str">
        <f t="shared" si="1"/>
        <v>Eeloo, 74.41, 210</v>
      </c>
      <c r="F17" t="str">
        <f t="shared" si="2"/>
        <v>Eeloo, 119082.94, 210</v>
      </c>
    </row>
  </sheetData>
  <drawing r:id="rId1"/>
</worksheet>
</file>