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ProjectsBCAD\Git_BluExtraCash\atecid\src\main\resources\"/>
    </mc:Choice>
  </mc:AlternateContent>
  <xr:revisionPtr revIDLastSave="0" documentId="13_ncr:1_{2A03D16A-2832-43A4-8E10-4E944A9231D8}" xr6:coauthVersionLast="47" xr6:coauthVersionMax="47" xr10:uidLastSave="{00000000-0000-0000-0000-000000000000}"/>
  <bookViews>
    <workbookView xWindow="-110" yWindow="-110" windowWidth="19420" windowHeight="10420" xr2:uid="{F0909313-50F6-4FF6-8F81-435B5A09CE80}"/>
  </bookViews>
  <sheets>
    <sheet name="disbursement" sheetId="1" r:id="rId1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F15" i="1"/>
  <c r="A16" i="1"/>
  <c r="A18" i="1"/>
  <c r="A17" i="1"/>
  <c r="B10" i="1" l="1"/>
  <c r="B17" i="1"/>
  <c r="B18" i="1" s="1"/>
  <c r="E9" i="1" l="1"/>
</calcChain>
</file>

<file path=xl/sharedStrings.xml><?xml version="1.0" encoding="utf-8"?>
<sst xmlns="http://schemas.openxmlformats.org/spreadsheetml/2006/main" count="27" uniqueCount="24">
  <si>
    <t>Total pinjaman</t>
  </si>
  <si>
    <t>Nominal yang di kredit</t>
  </si>
  <si>
    <t>Tenor</t>
  </si>
  <si>
    <t>Interest BCAD</t>
  </si>
  <si>
    <t>Provisi</t>
  </si>
  <si>
    <t>Meterai</t>
  </si>
  <si>
    <t>Loan Type</t>
  </si>
  <si>
    <t>BluExtraCash</t>
  </si>
  <si>
    <t>Bunga PerBulan</t>
  </si>
  <si>
    <t>Cicilan Perbulan Tanpa Bunga</t>
  </si>
  <si>
    <t>Denda</t>
  </si>
  <si>
    <t>Cicilan Perbulan Dengan Bunga</t>
  </si>
  <si>
    <t>Cicilan Perbulan Dengan Bunga(Jika Telat Bayar)</t>
  </si>
  <si>
    <t>TABLE BLUEXTRACASH</t>
  </si>
  <si>
    <t>Period</t>
  </si>
  <si>
    <t>Tanggal</t>
  </si>
  <si>
    <t>Interest</t>
  </si>
  <si>
    <t>Principal</t>
  </si>
  <si>
    <t>Installment</t>
  </si>
  <si>
    <t>Sisa Pokok</t>
  </si>
  <si>
    <t>Realisasi</t>
  </si>
  <si>
    <t>Total</t>
  </si>
  <si>
    <t>Cek Paid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</si>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</sst>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&quot;Rp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  <xf numFmtId="4" fontId="0" fillId="2" borderId="0" xfId="0" applyNumberForma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3" borderId="0" xfId="0" applyFont="1" applyFill="1"/>
    <xf numFmtId="164" fontId="0" fillId="4" borderId="0" xfId="0" applyNumberFormat="1" applyFill="1"/>
    <xf numFmtId="42" fontId="0" fillId="0" borderId="0" xfId="0" applyNumberFormat="1"/>
    <xf numFmtId="0" fontId="0" fillId="3" borderId="0" xfId="0" applyFill="1"/>
    <xf numFmtId="9" fontId="0" fillId="3" borderId="0" xfId="0" applyNumberFormat="1" applyFill="1"/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5" borderId="0" xfId="0" applyFill="1" applyAlignment="1">
      <alignment horizontal="center"/>
    </xf>
    <xf numFmtId="1" fontId="0" fillId="0" borderId="0" xfId="0" applyNumberFormat="1"/>
  </cellXfs>
  <cellStyles count="2">
    <cellStyle name="Normal" xfId="0" builtinId="0"/>
    <cellStyle name="Normal 2" xfId="1" xr:uid="{E56BC0F4-5F59-4A66-BA47-E16778C027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182253</xdr:colOff>
      <xdr:row>0</xdr:row>
      <xdr:rowOff>144316</xdr:rowOff>
    </xdr:from>
    <xdr:to>
      <xdr:col>11</xdr:col>
      <xdr:colOff>369395</xdr:colOff>
      <xdr:row>21</xdr:row>
      <xdr:rowOff>45358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6D5855-FC97-433D-B971-7B8C633AC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896" y="144316"/>
          <a:ext cx="4323713" cy="41011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313C-603E-4616-A88A-4E1681A7359B}">
  <dimension ref="A2:L20"/>
  <sheetViews>
    <sheetView tabSelected="1" zoomScale="70" zoomScaleNormal="70" workbookViewId="0">
      <selection activeCell="E3" sqref="E3"/>
    </sheetView>
  </sheetViews>
  <sheetFormatPr defaultColWidth="10.26953125" defaultRowHeight="14.5" x14ac:dyDescent="0.35"/>
  <cols>
    <col min="1" max="1" bestFit="true" customWidth="true" width="40.0" collapsed="true"/>
    <col min="2" max="2" customWidth="true" width="24.7265625" collapsed="true"/>
    <col min="3" max="3" customWidth="true" width="21.54296875" collapsed="true"/>
    <col min="4" max="4" bestFit="true" customWidth="true" width="22.1796875" collapsed="true"/>
    <col min="5" max="5" customWidth="true" width="16.54296875" collapsed="true"/>
    <col min="6" max="6" customWidth="true" width="25.26953125" collapsed="true"/>
    <col min="7" max="7" customWidth="true" width="16.453125" collapsed="true"/>
    <col min="8" max="8" bestFit="true" customWidth="true" width="18.453125" collapsed="true"/>
    <col min="9" max="9" customWidth="true" style="1" width="16.26953125" collapsed="true"/>
    <col min="10" max="10" bestFit="true" customWidth="true" style="2" width="12.7265625" collapsed="true"/>
    <col min="11" max="11" bestFit="true" customWidth="true" width="11.7265625" collapsed="true"/>
    <col min="12" max="12" bestFit="true" customWidth="true" width="13.26953125" collapsed="true"/>
    <col min="14" max="14" bestFit="true" customWidth="true" width="10.453125" collapsed="true"/>
    <col min="16" max="16" customWidth="true" width="16.0" collapsed="true"/>
  </cols>
  <sheetData>
    <row r="2" spans="1:12" x14ac:dyDescent="0.35">
      <c r="A2" t="s">
        <v>0</v>
      </c>
      <c r="B2" s="3" t="n">
        <v>1000000.0</v>
      </c>
      <c r="D2" t="s">
        <v>1</v>
      </c>
      <c r="E2" s="3" t="n">
        <f>$B$2-($E$4+$E$5)
</f>
        <v>940000.0</v>
      </c>
    </row>
    <row r="3" spans="1:12" ht="44.15" customHeight="1" x14ac:dyDescent="0.35">
      <c r="A3" t="s">
        <v>2</v>
      </c>
      <c r="B3" t="n">
        <v>3.0</v>
      </c>
      <c r="D3" t="s">
        <v>3</v>
      </c>
      <c r="E3" s="23" t="n">
        <v>0.005</v>
      </c>
    </row>
    <row r="4" spans="1:12" x14ac:dyDescent="0.35">
      <c r="D4" s="15" t="s">
        <v>4</v>
      </c>
      <c r="E4" s="16" t="n">
        <f>IF(F4*$B$2&lt;=50000,50000,F4*$B$2)
</f>
        <v>50000.0</v>
      </c>
      <c r="F4" s="4">
        <v>0.02</v>
      </c>
    </row>
    <row r="5" spans="1:12" x14ac:dyDescent="0.35">
      <c r="D5" s="15" t="s">
        <v>5</v>
      </c>
      <c r="E5" s="16" t="n">
        <f>10000
</f>
        <v>10000.0</v>
      </c>
      <c r="F5" s="21">
        <v>0.01</v>
      </c>
    </row>
    <row r="6" spans="1:12" x14ac:dyDescent="0.35">
      <c r="A6" t="s">
        <v>6</v>
      </c>
      <c r="B6" t="s">
        <v>7</v>
      </c>
    </row>
    <row r="7" spans="1:12" x14ac:dyDescent="0.35">
      <c r="A7" t="s">
        <v>8</v>
      </c>
      <c r="B7" s="17">
        <f>ROUND($E$3*$B$2,0)</f>
        <v>20000</v>
      </c>
    </row>
    <row r="8" spans="1:12" x14ac:dyDescent="0.35">
      <c r="A8" t="s">
        <v>9</v>
      </c>
      <c r="B8" s="17">
        <f>ROUND($B$2/$B$3,0)</f>
        <v>2000000</v>
      </c>
      <c r="D8" s="18" t="s">
        <v>10</v>
      </c>
      <c r="E8" s="19">
        <v>0.01</v>
      </c>
    </row>
    <row r="9" spans="1:12" x14ac:dyDescent="0.35">
      <c r="A9" t="s">
        <v>11</v>
      </c>
      <c r="B9" s="17" t="n">
        <f>ROUND(($B$2/$B$3)+$B$7,0)
</f>
        <v>338333.0</v>
      </c>
      <c r="D9" s="18" t="s">
        <v>10</v>
      </c>
      <c r="E9" s="18">
        <f>IF($B$2*$E$8&lt;50000,50000,$B$2*$E$8)</f>
        <v>50000</v>
      </c>
      <c r="G9" s="5"/>
    </row>
    <row r="10" spans="1:12" x14ac:dyDescent="0.35">
      <c r="A10" t="s">
        <v>12</v>
      </c>
      <c r="B10" s="17">
        <f>ROUND(($B$2/$B$3)+$B$7+$E$9,0)</f>
        <v>2070000</v>
      </c>
      <c r="G10" s="5"/>
    </row>
    <row r="11" spans="1:12" x14ac:dyDescent="0.35">
      <c r="B11" s="17"/>
      <c r="G11" s="5"/>
    </row>
    <row r="12" spans="1:12" ht="15.5" x14ac:dyDescent="0.35">
      <c r="A12" s="6" t="s">
        <v>13</v>
      </c>
      <c r="B12" s="3"/>
      <c r="G12" s="6"/>
    </row>
    <row r="13" spans="1:12" x14ac:dyDescent="0.35">
      <c r="C13" s="2"/>
    </row>
    <row r="14" spans="1:12" x14ac:dyDescent="0.35">
      <c r="A14" s="7" t="s">
        <v>14</v>
      </c>
      <c r="B14" s="7" t="s">
        <v>15</v>
      </c>
      <c r="C14" s="7" t="s">
        <v>16</v>
      </c>
      <c r="D14" s="7" t="s">
        <v>17</v>
      </c>
      <c r="E14" s="7" t="s">
        <v>18</v>
      </c>
      <c r="F14" s="7" t="s">
        <v>19</v>
      </c>
      <c r="G14" s="7" t="s">
        <v>22</v>
      </c>
    </row>
    <row r="15" spans="1:12" x14ac:dyDescent="0.35">
      <c r="A15" s="8" t="s">
        <v>20</v>
      </c>
      <c r="B15" s="9">
        <v>44543</v>
      </c>
      <c r="C15" s="10">
        <v>0</v>
      </c>
      <c r="D15" s="11">
        <v>0</v>
      </c>
      <c r="E15" s="11" t="n">
        <f>E4+E5
</f>
        <v>60000.0</v>
      </c>
      <c r="F15" s="11">
        <f>$B$2</f>
        <v>4000000</v>
      </c>
      <c r="G15" s="12"/>
      <c r="I15"/>
      <c r="J15"/>
      <c r="K15" s="3"/>
      <c r="L15" s="3"/>
    </row>
    <row r="16" spans="1:12" x14ac:dyDescent="0.35">
      <c r="A16" s="12">
        <f>IF($B$3&gt;=1,1,0)</f>
        <v>1</v>
      </c>
      <c r="B16" s="13">
        <v>44574</v>
      </c>
      <c r="C16" s="2" t="n">
        <f>IF($B$3&gt;=1,$B$7,0)</f>
        <v>5000.0</v>
      </c>
      <c r="D16" s="2" t="n">
        <f>IF($B$3&gt;=1,IF($F15-$B$8&lt;20,$B$8+$F16,$B$8),0)
</f>
        <v>333333.0</v>
      </c>
      <c r="E16" s="2" t="n">
        <f>IF($B$3&gt;=1,IF($F15-$B$8&lt;20,$B$9+$F16,$B$9),0)
</f>
        <v>338333.0</v>
      </c>
      <c r="F16" s="2" t="n">
        <f>IF($B$3&gt;=1,$F15-$B$8,0)
</f>
        <v>666667.0</v>
      </c>
      <c r="G16" s="22" t="s">
        <v>23</v>
      </c>
      <c r="H16" s="14"/>
      <c r="K16" s="3"/>
      <c r="L16" s="3"/>
    </row>
    <row r="17" spans="1:12" x14ac:dyDescent="0.35">
      <c r="A17" s="12">
        <f>IF($B$3&gt;=2,2,0)</f>
        <v>2</v>
      </c>
      <c r="B17" s="13">
        <f>IF($B$3&gt;=2,EDATE(B16,1),"")</f>
        <v>44605</v>
      </c>
      <c r="C17" s="2" t="n">
        <f>IF($B$3&gt;=2,$B$7,0)</f>
        <v>5000.0</v>
      </c>
      <c r="D17" s="2" t="n">
        <f>IF($B$3&gt;=2,IF($F16-$B$8&lt;20,$B$8+$F17,$B$8),0)
</f>
        <v>333333.0</v>
      </c>
      <c r="E17" s="2" t="n">
        <f>IF($B$3&gt;=2,IF($F16-$B$8&lt;20,$B$9+$F17,$B$9),0)
</f>
        <v>338333.0</v>
      </c>
      <c r="F17" s="2" t="n">
        <f>IF($B$3&gt;=2,$F16-$B$8,0)
</f>
        <v>333334.0</v>
      </c>
      <c r="G17" s="22" t="s">
        <v>23</v>
      </c>
      <c r="H17" s="14"/>
      <c r="K17" s="3"/>
      <c r="L17" s="3"/>
    </row>
    <row r="18" spans="1:12" ht="13.5" customHeight="1" x14ac:dyDescent="0.35">
      <c r="A18" s="12">
        <f>IF($B$3&gt;=3,3,0)</f>
        <v>3</v>
      </c>
      <c r="B18" s="13">
        <f>IF($B$3&gt;=3,EDATE(B17,1),"")</f>
        <v>44633</v>
      </c>
      <c r="C18" s="2" t="n">
        <f>IF($B$3&gt;=3,$B$7,0)</f>
        <v>5000.0</v>
      </c>
      <c r="D18" s="2" t="n">
        <f>IF($B$3&gt;=3,IF($F17-$B$8&lt;20,$B$8+$F18,$B$8),0)
</f>
        <v>333334.0</v>
      </c>
      <c r="E18" s="2" t="n">
        <f>IF($B$3&gt;=3,IF($F17-$B$8&lt;20,$B$9+$F18,$B$9),0)
</f>
        <v>338334.0</v>
      </c>
      <c r="F18" s="2" t="n">
        <f>IF($B$3&gt;=3,$F17-$B$8,0)
</f>
        <v>1.0</v>
      </c>
      <c r="G18" s="22" t="s">
        <v>23</v>
      </c>
      <c r="H18" s="14"/>
      <c r="K18" s="3"/>
      <c r="L18" s="3"/>
    </row>
    <row r="20" spans="1:12" x14ac:dyDescent="0.35">
      <c r="A20" s="20" t="s">
        <v>21</v>
      </c>
      <c r="B20" s="20"/>
      <c r="C20" s="2" t="n">
        <f>SUM(C16:C18)
</f>
        <v>15000.0</v>
      </c>
      <c r="D20" s="2" t="n">
        <f>SUM(D16:D18)
</f>
        <v>1000000.0</v>
      </c>
      <c r="E20" s="2" t="n">
        <f>SUM(E16:E18)
</f>
        <v>1015000.0</v>
      </c>
      <c r="F20" s="2" t="n">
        <f>SUM(F16:F18)
</f>
        <v>1000002.0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disbursement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2022-11-24T10:24:05Z</dcterms:created>
  <dc:creator>Ulpia Rospratiwi</dc:creator>
  <cp:lastModifiedBy>Ulpia Rospratiwi</cp:lastModifiedBy>
  <dcterms:modified xsi:type="dcterms:W3CDTF">2023-05-03T10:05:23Z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2022-11-24T10:24:15Z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4a65437d-f2d4-493e-b6d1-5280c2c1a81e</vt:lpwstr>
  </property>
  <property fmtid="{D5CDD505-2E9C-101B-9397-08002B2CF9AE}" pid="8" name="MSIP_Label_01fcce86-404b-4dfc-a65d-350d92a11b55_ContentBits">
    <vt:lpwstr>0</vt:lpwstr>
  </property>
</Properties>
</file>