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ippo\Desktop\"/>
    </mc:Choice>
  </mc:AlternateContent>
  <xr:revisionPtr revIDLastSave="0" documentId="13_ncr:1_{C53BD0D3-F550-4F06-ABFD-CF4FBE668AF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ttività ottica" sheetId="14" r:id="rId1"/>
    <sheet name="Esp_1" sheetId="16" r:id="rId2"/>
    <sheet name="Esp_2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6" roundtripDataSignature="AMtx7mj85p6VkThQu6g/S0F5N8W77tLb5w=="/>
    </ext>
  </extLst>
</workbook>
</file>

<file path=xl/calcChain.xml><?xml version="1.0" encoding="utf-8"?>
<calcChain xmlns="http://schemas.openxmlformats.org/spreadsheetml/2006/main">
  <c r="M38" i="14" l="1"/>
  <c r="N38" i="14" s="1"/>
  <c r="O38" i="14" s="1"/>
  <c r="M37" i="14"/>
  <c r="N37" i="14" s="1"/>
  <c r="O37" i="14" s="1"/>
  <c r="M36" i="14"/>
  <c r="N36" i="14" s="1"/>
  <c r="O36" i="14" s="1"/>
  <c r="M35" i="14"/>
  <c r="M9" i="14"/>
  <c r="M10" i="14"/>
  <c r="N10" i="14" s="1"/>
  <c r="O10" i="14" s="1"/>
  <c r="O11" i="14"/>
  <c r="M12" i="14"/>
  <c r="D25" i="14"/>
  <c r="E25" i="14" s="1"/>
  <c r="D24" i="14"/>
  <c r="N35" i="14"/>
  <c r="O35" i="14" s="1"/>
  <c r="J38" i="14"/>
  <c r="J37" i="14"/>
  <c r="J36" i="14"/>
  <c r="J35" i="14"/>
  <c r="J25" i="14"/>
  <c r="J24" i="14"/>
  <c r="J23" i="14"/>
  <c r="J22" i="14"/>
  <c r="N25" i="14"/>
  <c r="O25" i="14" s="1"/>
  <c r="N24" i="14"/>
  <c r="O24" i="14" s="1"/>
  <c r="N23" i="14"/>
  <c r="O23" i="14" s="1"/>
  <c r="N22" i="14"/>
  <c r="O22" i="14" s="1"/>
  <c r="D23" i="14"/>
  <c r="J10" i="14"/>
  <c r="J11" i="14"/>
  <c r="J12" i="14"/>
  <c r="J9" i="14"/>
  <c r="N9" i="14" s="1"/>
  <c r="O9" i="14" s="1"/>
  <c r="D22" i="14"/>
  <c r="E22" i="14" s="1"/>
  <c r="N11" i="14"/>
  <c r="N12" i="14"/>
  <c r="O12" i="14" s="1"/>
  <c r="E24" i="14"/>
  <c r="E23" i="14"/>
  <c r="E21" i="14"/>
  <c r="E12" i="14"/>
  <c r="E14" i="14"/>
  <c r="D14" i="14"/>
  <c r="D13" i="14"/>
  <c r="D12" i="14"/>
  <c r="D11" i="14"/>
  <c r="D10" i="14"/>
  <c r="B25" i="14"/>
  <c r="B24" i="14"/>
  <c r="B23" i="14"/>
  <c r="B22" i="14"/>
  <c r="B21" i="14"/>
</calcChain>
</file>

<file path=xl/sharedStrings.xml><?xml version="1.0" encoding="utf-8"?>
<sst xmlns="http://schemas.openxmlformats.org/spreadsheetml/2006/main" count="91" uniqueCount="58">
  <si>
    <t>Esperimenti sulla attività ottica</t>
  </si>
  <si>
    <t>Esperimento 1: verifica della legge di Biot usando il saccarosio</t>
  </si>
  <si>
    <t xml:space="preserve">Esperimento 2: misura del potere rotatorio specifico di soluzioni di saccarosio, fruttosio, glucosio </t>
  </si>
  <si>
    <t xml:space="preserve">Lunghezza d'onda: = </t>
  </si>
  <si>
    <r>
      <t xml:space="preserve">Saccarosio. Risultato finale: 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 xml:space="preserve">@589 nm=           , </t>
    </r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  <scheme val="minor"/>
      </rPr>
      <t xml:space="preserve">=      </t>
    </r>
  </si>
  <si>
    <r>
      <t xml:space="preserve">a) Misure in funzione della lunghezza </t>
    </r>
    <r>
      <rPr>
        <i/>
        <sz val="11"/>
        <color theme="1"/>
        <rFont val="Calibri"/>
        <family val="2"/>
        <scheme val="minor"/>
      </rPr>
      <t>L.</t>
    </r>
  </si>
  <si>
    <t>S</t>
  </si>
  <si>
    <t>P</t>
  </si>
  <si>
    <t>l</t>
  </si>
  <si>
    <r>
      <t>a</t>
    </r>
    <r>
      <rPr>
        <sz val="12"/>
        <color theme="1"/>
        <rFont val="Calibri"/>
        <family val="2"/>
        <scheme val="minor"/>
      </rPr>
      <t xml:space="preserve"> </t>
    </r>
  </si>
  <si>
    <t>k</t>
  </si>
  <si>
    <r>
      <t>A</t>
    </r>
    <r>
      <rPr>
        <i/>
        <sz val="12"/>
        <color theme="1"/>
        <rFont val="Symbol"/>
        <family val="1"/>
        <charset val="2"/>
      </rPr>
      <t>º</t>
    </r>
    <r>
      <rPr>
        <i/>
        <sz val="12"/>
        <color theme="1"/>
        <rFont val="Calibri"/>
        <family val="2"/>
        <scheme val="minor"/>
      </rPr>
      <t>k</t>
    </r>
    <r>
      <rPr>
        <i/>
        <sz val="12"/>
        <color theme="1"/>
        <rFont val="Symbol"/>
        <family val="1"/>
        <charset val="2"/>
      </rPr>
      <t>l</t>
    </r>
    <r>
      <rPr>
        <vertAlign val="superscript"/>
        <sz val="12"/>
        <color theme="1"/>
        <rFont val="Calibri"/>
        <family val="2"/>
        <scheme val="minor"/>
      </rPr>
      <t>2</t>
    </r>
  </si>
  <si>
    <r>
      <t>(cm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</si>
  <si>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(g)</t>
  </si>
  <si>
    <r>
      <t>(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m)</t>
    </r>
  </si>
  <si>
    <t>(deg)</t>
  </si>
  <si>
    <r>
      <t>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</si>
  <si>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r>
      <t>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·</t>
    </r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  <scheme val="minor"/>
      </rPr>
      <t>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</si>
  <si>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r>
      <t>P</t>
    </r>
    <r>
      <rPr>
        <sz val="12"/>
        <color theme="1"/>
        <rFont val="Calibri"/>
        <family val="2"/>
        <scheme val="minor"/>
      </rPr>
      <t xml:space="preserve"> (g) fixed</t>
    </r>
  </si>
  <si>
    <r>
      <t xml:space="preserve">L </t>
    </r>
    <r>
      <rPr>
        <sz val="12"/>
        <color theme="1"/>
        <rFont val="Calibri"/>
        <family val="2"/>
        <scheme val="minor"/>
      </rPr>
      <t>(cm)</t>
    </r>
  </si>
  <si>
    <r>
      <t>a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Calibri"/>
        <family val="2"/>
        <scheme val="minor"/>
      </rPr>
      <t>(deg)</t>
    </r>
  </si>
  <si>
    <r>
      <t xml:space="preserve">b) Misure in funzione della concentrazione </t>
    </r>
    <r>
      <rPr>
        <i/>
        <sz val="12"/>
        <color theme="1"/>
        <rFont val="Calibri"/>
        <family val="2"/>
        <scheme val="minor"/>
      </rPr>
      <t xml:space="preserve">c=P/V.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</si>
  <si>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Fruttosio. Risultato finale: 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 xml:space="preserve">@589 nm=           , </t>
    </r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  <scheme val="minor"/>
      </rPr>
      <t xml:space="preserve">=      </t>
    </r>
  </si>
  <si>
    <r>
      <t xml:space="preserve">S </t>
    </r>
    <r>
      <rPr>
        <sz val="12"/>
        <color theme="1"/>
        <rFont val="Calibri"/>
        <family val="2"/>
        <scheme val="minor"/>
      </rPr>
      <t>(cm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 fixed</t>
    </r>
  </si>
  <si>
    <t>P (g)</t>
  </si>
  <si>
    <r>
      <t>k</t>
    </r>
    <r>
      <rPr>
        <sz val="12"/>
        <color theme="1"/>
        <rFont val="Calibri"/>
        <family val="2"/>
        <scheme val="minor"/>
      </rPr>
      <t xml:space="preserve"> 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</si>
  <si>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r>
      <t xml:space="preserve">N.b. la sezione </t>
    </r>
    <r>
      <rPr>
        <u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può essere misurata in due modi:</t>
    </r>
  </si>
  <si>
    <r>
      <t xml:space="preserve">(i) dal diametro interno: </t>
    </r>
    <r>
      <rPr>
        <i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=</t>
    </r>
    <r>
      <rPr>
        <sz val="12"/>
        <color theme="1"/>
        <rFont val="Symbol"/>
        <family val="1"/>
        <charset val="2"/>
      </rPr>
      <t>p</t>
    </r>
    <r>
      <rPr>
        <sz val="12"/>
        <color theme="1"/>
        <rFont val="Calibri"/>
        <family val="2"/>
        <scheme val="minor"/>
      </rPr>
      <t>(</t>
    </r>
    <r>
      <rPr>
        <i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/2)</t>
    </r>
    <r>
      <rPr>
        <vertAlign val="superscript"/>
        <sz val="12"/>
        <color theme="1"/>
        <rFont val="Calibri"/>
        <family val="2"/>
        <scheme val="minor"/>
      </rPr>
      <t>2</t>
    </r>
  </si>
  <si>
    <r>
      <t xml:space="preserve">(ii) dall’altezza di un volume noto: ad es per </t>
    </r>
    <r>
      <rPr>
        <i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=100 cm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=</t>
    </r>
    <r>
      <rPr>
        <i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·</t>
    </r>
    <r>
      <rPr>
        <i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, </t>
    </r>
  </si>
  <si>
    <r>
      <t xml:space="preserve">Glucosio. Risultato finale: </t>
    </r>
    <r>
      <rPr>
        <i/>
        <sz val="12"/>
        <color theme="1"/>
        <rFont val="Calibri"/>
        <family val="2"/>
        <scheme val="minor"/>
      </rPr>
      <t>k</t>
    </r>
    <r>
      <rPr>
        <sz val="12"/>
        <color theme="1"/>
        <rFont val="Calibri"/>
        <family val="2"/>
        <scheme val="minor"/>
      </rPr>
      <t xml:space="preserve">@589 nm=           , </t>
    </r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  <scheme val="minor"/>
      </rPr>
      <t xml:space="preserve">=      </t>
    </r>
  </si>
  <si>
    <t>occorre solo misurare l’altezza L che corrisponde ai 100 ml del nostro cilindro graduato.</t>
  </si>
  <si>
    <t>Esperimento 3: mutarotazione del glucosio</t>
  </si>
  <si>
    <r>
      <t xml:space="preserve">Parametri fissi: </t>
    </r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Calibri"/>
        <family val="2"/>
        <scheme val="minor"/>
      </rPr>
      <t xml:space="preserve">=               ,   S=                    ,  P=    </t>
    </r>
  </si>
  <si>
    <r>
      <t xml:space="preserve">t </t>
    </r>
    <r>
      <rPr>
        <sz val="12"/>
        <color theme="1"/>
        <rFont val="Calibri"/>
        <family val="2"/>
        <scheme val="minor"/>
      </rPr>
      <t>(min)</t>
    </r>
  </si>
  <si>
    <r>
      <t>a</t>
    </r>
    <r>
      <rPr>
        <sz val="12"/>
        <color theme="1"/>
        <rFont val="Calibri"/>
        <family val="2"/>
        <scheme val="minor"/>
      </rPr>
      <t xml:space="preserve"> (deg)</t>
    </r>
  </si>
  <si>
    <r>
      <t>k</t>
    </r>
    <r>
      <rPr>
        <sz val="12"/>
        <color theme="1"/>
        <rFont val="Calibri"/>
        <family val="2"/>
        <scheme val="minor"/>
      </rPr>
      <t>(deg·cm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/g)</t>
    </r>
  </si>
  <si>
    <t>Esperimento 4: inversione della soluzione di saccarosio</t>
  </si>
  <si>
    <t>nm</t>
  </si>
  <si>
    <t>acqua</t>
  </si>
  <si>
    <t>OK!</t>
  </si>
  <si>
    <t>L_100:</t>
  </si>
  <si>
    <t>V(cm^3)</t>
  </si>
  <si>
    <t>cm</t>
  </si>
  <si>
    <r>
      <t xml:space="preserve">Parametri fissi (controllo): </t>
    </r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Calibri"/>
        <family val="2"/>
        <scheme val="minor"/>
      </rPr>
      <t>= 525nm              ,   S=  5,13 cm^2                  ,  P=      30g</t>
    </r>
  </si>
  <si>
    <r>
      <t xml:space="preserve">Parametri fissi: </t>
    </r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Calibri"/>
        <family val="2"/>
        <scheme val="minor"/>
      </rPr>
      <t>= 525nm              ,   S=  5,13 cm^2                  ,  P=      30g</t>
    </r>
  </si>
  <si>
    <t>L</t>
  </si>
  <si>
    <t>alpha_L</t>
  </si>
  <si>
    <t>alpha_P</t>
  </si>
  <si>
    <t>lambda</t>
  </si>
  <si>
    <t>alpha_Sa</t>
  </si>
  <si>
    <t>k_Sa</t>
  </si>
  <si>
    <t>A_Sa</t>
  </si>
  <si>
    <t>alpha_Fr</t>
  </si>
  <si>
    <t>k_Fr</t>
  </si>
  <si>
    <t>A_Fr</t>
  </si>
  <si>
    <t>alpha_Gl</t>
  </si>
  <si>
    <t>k_Gl</t>
  </si>
  <si>
    <t>A_Gl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</si>
</sst>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i/>
      <sz val="12"/>
      <color theme="1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1"/>
    <xf numFmtId="0" fontId="12" fillId="0" borderId="1"/>
  </cellStyleXfs>
  <cellXfs count="33">
    <xf numFmtId="0" fontId="0" fillId="0" borderId="0" xfId="0"/>
    <xf numFmtId="0" fontId="4" fillId="0" borderId="1" xfId="1" applyFont="1"/>
    <xf numFmtId="0" fontId="5" fillId="0" borderId="1" xfId="1" applyFont="1"/>
    <xf numFmtId="0" fontId="2" fillId="0" borderId="1" xfId="1"/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2" fillId="0" borderId="11" xfId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vertical="center" wrapText="1"/>
    </xf>
    <xf numFmtId="0" fontId="9" fillId="0" borderId="1" xfId="1" applyFont="1" applyAlignment="1">
      <alignment horizontal="center" vertical="center" wrapText="1"/>
    </xf>
    <xf numFmtId="0" fontId="6" fillId="0" borderId="1" xfId="1" applyFont="1" applyAlignment="1">
      <alignment horizontal="center" vertical="center" wrapText="1"/>
    </xf>
    <xf numFmtId="0" fontId="5" fillId="0" borderId="1" xfId="1" applyFont="1" applyAlignment="1">
      <alignment vertical="center" wrapText="1"/>
    </xf>
    <xf numFmtId="0" fontId="5" fillId="0" borderId="1" xfId="1" applyFont="1" applyAlignment="1">
      <alignment vertical="center"/>
    </xf>
    <xf numFmtId="0" fontId="6" fillId="0" borderId="11" xfId="1" applyFont="1" applyBorder="1" applyAlignment="1">
      <alignment horizontal="center" vertical="center" wrapText="1"/>
    </xf>
    <xf numFmtId="0" fontId="9" fillId="0" borderId="1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1" fillId="0" borderId="1" xfId="1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5" fillId="0" borderId="1" xfId="1" applyFont="1" applyBorder="1" applyAlignment="1">
      <alignment horizontal="center" vertical="center" wrapText="1"/>
    </xf>
  </cellXfs>
  <cellStyles count="3">
    <cellStyle name="Normale" xfId="0" builtinId="0"/>
    <cellStyle name="Normale 2" xfId="1" xr:uid="{00000000-0005-0000-0000-000001000000}"/>
    <cellStyle name="Normale 3" xfId="2" xr:uid="{7DAD8A5A-EC35-46DF-9885-8340CAEC2A4F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'attività ottica'!$E$9</c:f>
              <c:strCache>
                <c:ptCount val="1"/>
                <c:pt idx="0">
                  <c:v>a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'attività ottica'!$D$10:$D$14</c:f>
              <c:numCache>
                <c:formatCode>General</c:formatCode>
                <c:ptCount val="5"/>
                <c:pt idx="0">
                  <c:v>1.67</c:v>
                </c:pt>
                <c:pt idx="1">
                  <c:v>5.01</c:v>
                </c:pt>
                <c:pt idx="2">
                  <c:v>8.6839999999999993</c:v>
                </c:pt>
                <c:pt idx="3">
                  <c:v>11.69</c:v>
                </c:pt>
                <c:pt idx="4">
                  <c:v>16.533000000000001</c:v>
                </c:pt>
              </c:numCache>
            </c:numRef>
          </c:xVal>
          <c:yVal>
            <c:numRef>
              <c:f>'attività ottica'!$E$10:$E$14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28</c:v>
                </c:pt>
                <c:pt idx="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F-4D2E-A76C-D6DFE058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13312"/>
        <c:axId val="724425912"/>
      </c:scatterChart>
      <c:valAx>
        <c:axId val="7244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425912"/>
        <c:crosses val="autoZero"/>
        <c:crossBetween val="midCat"/>
      </c:valAx>
      <c:valAx>
        <c:axId val="7244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41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'attività ottica'!$C$21:$C$25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'attività ottica'!$D$21:$D$25</c:f>
              <c:numCache>
                <c:formatCode>General</c:formatCode>
                <c:ptCount val="5"/>
                <c:pt idx="0">
                  <c:v>15</c:v>
                </c:pt>
                <c:pt idx="1">
                  <c:v>28</c:v>
                </c:pt>
                <c:pt idx="2">
                  <c:v>40</c:v>
                </c:pt>
                <c:pt idx="3">
                  <c:v>52</c:v>
                </c:pt>
                <c:pt idx="4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D-4913-A91E-098DF28C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78864"/>
        <c:axId val="566680304"/>
      </c:scatterChart>
      <c:valAx>
        <c:axId val="5666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680304"/>
        <c:crosses val="autoZero"/>
        <c:crossBetween val="midCat"/>
      </c:valAx>
      <c:valAx>
        <c:axId val="5666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6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251214</xdr:colOff>
      <xdr:row>6</xdr:row>
      <xdr:rowOff>128112</xdr:rowOff>
    </xdr:from>
    <xdr:to>
      <xdr:col>8</xdr:col>
      <xdr:colOff>484606</xdr:colOff>
      <xdr:row>15</xdr:row>
      <xdr:rowOff>18046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EB4A27-21AC-CA4D-D74D-FC7DE02C8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44562</xdr:colOff>
      <xdr:row>18</xdr:row>
      <xdr:rowOff>188049</xdr:rowOff>
    </xdr:from>
    <xdr:to>
      <xdr:col>8</xdr:col>
      <xdr:colOff>590439</xdr:colOff>
      <xdr:row>25</xdr:row>
      <xdr:rowOff>38991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FF9E3C-34DA-C7B5-03AA-B4844F7BF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8"/>
  <sheetViews>
    <sheetView topLeftCell="G18" zoomScale="114" zoomScaleNormal="140" workbookViewId="0">
      <selection activeCell="J42" sqref="J42"/>
    </sheetView>
  </sheetViews>
  <sheetFormatPr defaultColWidth="9.08984375" defaultRowHeight="14.5" x14ac:dyDescent="0.35"/>
  <cols>
    <col min="1" max="1" width="4.90625" style="3" customWidth="1"/>
    <col min="2" max="2" width="14.6328125" style="3" customWidth="1"/>
    <col min="3" max="3" width="11.36328125" style="3" customWidth="1"/>
    <col min="4" max="4" width="11.6328125" style="3" customWidth="1"/>
    <col min="5" max="5" width="12.453125" style="3" customWidth="1"/>
    <col min="6" max="6" width="8.90625" style="3" customWidth="1"/>
    <col min="7" max="7" width="13" style="3" customWidth="1"/>
    <col min="8" max="9" width="9.08984375" style="3"/>
    <col min="10" max="10" width="12.6328125" style="3" bestFit="1" customWidth="1"/>
    <col min="11" max="11" width="9.08984375" style="3"/>
    <col min="12" max="12" width="10.36328125" style="3" customWidth="1"/>
    <col min="13" max="13" width="9.08984375" style="3"/>
    <col min="14" max="14" width="12.453125" style="3" customWidth="1"/>
    <col min="15" max="15" width="17.90625" style="3" customWidth="1"/>
    <col min="16" max="16" width="10.6328125" style="3" customWidth="1"/>
    <col min="17" max="16384" width="9.08984375" style="3"/>
  </cols>
  <sheetData>
    <row r="1" spans="1:16" ht="15.5" x14ac:dyDescent="0.35">
      <c r="A1" s="1" t="s">
        <v>0</v>
      </c>
      <c r="B1" s="2"/>
    </row>
    <row r="2" spans="1:16" ht="15.5" x14ac:dyDescent="0.35">
      <c r="A2" s="2"/>
      <c r="B2" s="2"/>
    </row>
    <row r="3" spans="1:16" ht="15.5" x14ac:dyDescent="0.35">
      <c r="A3" s="2" t="s">
        <v>1</v>
      </c>
      <c r="B3" s="2"/>
      <c r="J3" s="3" t="s">
        <v>2</v>
      </c>
    </row>
    <row r="4" spans="1:16" ht="16" thickBot="1" x14ac:dyDescent="0.4">
      <c r="A4" s="2"/>
      <c r="B4" s="2"/>
    </row>
    <row r="5" spans="1:16" ht="14.4" customHeight="1" x14ac:dyDescent="0.35">
      <c r="A5" s="2" t="s">
        <v>3</v>
      </c>
      <c r="B5" s="2"/>
      <c r="C5" s="3">
        <v>525</v>
      </c>
      <c r="D5" s="28" t="s">
        <v>37</v>
      </c>
      <c r="E5" s="28" t="s">
        <v>38</v>
      </c>
      <c r="F5" s="28" t="s">
        <v>39</v>
      </c>
      <c r="J5" s="22" t="s">
        <v>4</v>
      </c>
      <c r="K5" s="23"/>
      <c r="L5" s="23"/>
      <c r="M5" s="23"/>
      <c r="N5" s="23"/>
      <c r="O5" s="23"/>
      <c r="P5" s="24"/>
    </row>
    <row r="6" spans="1:16" ht="16" thickBot="1" x14ac:dyDescent="0.4">
      <c r="A6" s="2"/>
      <c r="B6" s="2"/>
      <c r="J6" s="25"/>
      <c r="K6" s="26"/>
      <c r="L6" s="26"/>
      <c r="M6" s="26"/>
      <c r="N6" s="26"/>
      <c r="O6" s="26"/>
      <c r="P6" s="27"/>
    </row>
    <row r="7" spans="1:16" ht="17.5" x14ac:dyDescent="0.35">
      <c r="A7" s="3" t="s">
        <v>5</v>
      </c>
      <c r="J7" s="5" t="s">
        <v>6</v>
      </c>
      <c r="K7" s="5" t="s">
        <v>7</v>
      </c>
      <c r="L7" s="6" t="s">
        <v>8</v>
      </c>
      <c r="M7" s="6" t="s">
        <v>9</v>
      </c>
      <c r="N7" s="7" t="s">
        <v>10</v>
      </c>
      <c r="O7" s="7" t="s">
        <v>11</v>
      </c>
    </row>
    <row r="8" spans="1:16" ht="18" thickBot="1" x14ac:dyDescent="0.4">
      <c r="J8" s="8" t="s">
        <v>12</v>
      </c>
      <c r="K8" s="8" t="s">
        <v>13</v>
      </c>
      <c r="L8" s="4" t="s">
        <v>14</v>
      </c>
      <c r="M8" s="4" t="s">
        <v>15</v>
      </c>
      <c r="N8" s="4" t="s">
        <v>16</v>
      </c>
      <c r="O8" s="4" t="s">
        <v>17</v>
      </c>
    </row>
    <row r="9" spans="1:16" ht="16" thickBot="1" x14ac:dyDescent="0.4">
      <c r="B9" s="9" t="s">
        <v>18</v>
      </c>
      <c r="C9" s="9" t="s">
        <v>41</v>
      </c>
      <c r="D9" s="9" t="s">
        <v>19</v>
      </c>
      <c r="E9" s="10" t="s">
        <v>20</v>
      </c>
      <c r="J9" s="8">
        <f>B21</f>
        <v>5.9880239520958085</v>
      </c>
      <c r="K9" s="8">
        <v>50</v>
      </c>
      <c r="L9" s="4">
        <v>0.63</v>
      </c>
      <c r="M9" s="4">
        <f>360-314</f>
        <v>46</v>
      </c>
      <c r="N9" s="4">
        <f>M9*J9/K9</f>
        <v>5.5089820359281445</v>
      </c>
      <c r="O9" s="4">
        <f>N9*L9^2</f>
        <v>2.1865149700598807</v>
      </c>
    </row>
    <row r="10" spans="1:16" ht="16" thickBot="1" x14ac:dyDescent="0.4">
      <c r="B10" s="11">
        <v>32</v>
      </c>
      <c r="C10" s="11">
        <v>10</v>
      </c>
      <c r="D10" s="11">
        <f>C10/B21</f>
        <v>1.67</v>
      </c>
      <c r="E10" s="12">
        <v>3</v>
      </c>
      <c r="J10" s="8">
        <f t="shared" ref="J10:J12" si="0">B22</f>
        <v>5.9880239520958085</v>
      </c>
      <c r="K10" s="8">
        <v>50</v>
      </c>
      <c r="L10" s="4">
        <v>0.57999999999999996</v>
      </c>
      <c r="M10" s="4">
        <f>360-306</f>
        <v>54</v>
      </c>
      <c r="N10" s="4">
        <f t="shared" ref="N10:N12" si="1">M10*J10/K10</f>
        <v>6.4670658682634734</v>
      </c>
      <c r="O10" s="4">
        <f t="shared" ref="O10:O12" si="2">N10*L10^2</f>
        <v>2.1755209580838324</v>
      </c>
    </row>
    <row r="11" spans="1:16" ht="16" thickBot="1" x14ac:dyDescent="0.4">
      <c r="B11" s="11">
        <v>32</v>
      </c>
      <c r="C11" s="11">
        <v>30</v>
      </c>
      <c r="D11" s="11">
        <f t="shared" ref="D11:D14" si="3">C11/B22</f>
        <v>5.01</v>
      </c>
      <c r="E11" s="12">
        <v>12</v>
      </c>
      <c r="J11" s="8">
        <f t="shared" si="0"/>
        <v>5.9880239520958085</v>
      </c>
      <c r="K11" s="8">
        <v>50</v>
      </c>
      <c r="L11" s="4">
        <v>0.52500000000000002</v>
      </c>
      <c r="M11" s="4">
        <v>68</v>
      </c>
      <c r="N11" s="4">
        <f t="shared" si="1"/>
        <v>8.1437125748502996</v>
      </c>
      <c r="O11" s="4">
        <f>N11*L11^2</f>
        <v>2.2446107784431137</v>
      </c>
    </row>
    <row r="12" spans="1:16" ht="16" thickBot="1" x14ac:dyDescent="0.4">
      <c r="B12" s="11">
        <v>32</v>
      </c>
      <c r="C12" s="11">
        <v>52</v>
      </c>
      <c r="D12" s="11">
        <f t="shared" si="3"/>
        <v>8.6839999999999993</v>
      </c>
      <c r="E12" s="12">
        <f>360-337</f>
        <v>23</v>
      </c>
      <c r="J12" s="8">
        <f t="shared" si="0"/>
        <v>5.9880239520958085</v>
      </c>
      <c r="K12" s="8">
        <v>50</v>
      </c>
      <c r="L12" s="4">
        <v>0.46800000000000003</v>
      </c>
      <c r="M12" s="4">
        <f>360-272</f>
        <v>88</v>
      </c>
      <c r="N12" s="4">
        <f t="shared" si="1"/>
        <v>10.538922155688624</v>
      </c>
      <c r="O12" s="4">
        <f t="shared" si="2"/>
        <v>2.3082768862275453</v>
      </c>
    </row>
    <row r="13" spans="1:16" ht="15" thickBot="1" x14ac:dyDescent="0.4">
      <c r="B13" s="11">
        <v>32</v>
      </c>
      <c r="C13" s="11">
        <v>70</v>
      </c>
      <c r="D13" s="11">
        <f t="shared" si="3"/>
        <v>11.69</v>
      </c>
      <c r="E13" s="12">
        <v>28</v>
      </c>
    </row>
    <row r="14" spans="1:16" ht="15" thickBot="1" x14ac:dyDescent="0.4">
      <c r="B14" s="11">
        <v>32</v>
      </c>
      <c r="C14" s="11">
        <v>99</v>
      </c>
      <c r="D14" s="11">
        <f t="shared" si="3"/>
        <v>16.533000000000001</v>
      </c>
      <c r="E14" s="12">
        <f>360-318</f>
        <v>42</v>
      </c>
    </row>
    <row r="17" spans="1:16" ht="14.4" customHeight="1" thickBot="1" x14ac:dyDescent="0.4"/>
    <row r="18" spans="1:16" ht="15.75" customHeight="1" x14ac:dyDescent="0.35">
      <c r="A18" s="2" t="s">
        <v>21</v>
      </c>
      <c r="J18" s="22" t="s">
        <v>22</v>
      </c>
      <c r="K18" s="23"/>
      <c r="L18" s="23"/>
      <c r="M18" s="23"/>
      <c r="N18" s="23"/>
      <c r="O18" s="23"/>
      <c r="P18" s="24"/>
    </row>
    <row r="19" spans="1:16" ht="15.75" customHeight="1" thickBot="1" x14ac:dyDescent="0.4">
      <c r="J19" s="25"/>
      <c r="K19" s="26"/>
      <c r="L19" s="26"/>
      <c r="M19" s="26"/>
      <c r="N19" s="26"/>
      <c r="O19" s="26"/>
      <c r="P19" s="27"/>
    </row>
    <row r="20" spans="1:16" ht="33.5" thickBot="1" x14ac:dyDescent="0.4">
      <c r="B20" s="9" t="s">
        <v>23</v>
      </c>
      <c r="C20" s="13" t="s">
        <v>24</v>
      </c>
      <c r="D20" s="14" t="s">
        <v>20</v>
      </c>
      <c r="E20" s="9" t="s">
        <v>25</v>
      </c>
      <c r="J20" s="5" t="s">
        <v>6</v>
      </c>
      <c r="K20" s="5" t="s">
        <v>7</v>
      </c>
      <c r="L20" s="6" t="s">
        <v>8</v>
      </c>
      <c r="M20" s="6" t="s">
        <v>9</v>
      </c>
      <c r="N20" s="7" t="s">
        <v>10</v>
      </c>
      <c r="O20" s="7" t="s">
        <v>11</v>
      </c>
    </row>
    <row r="21" spans="1:16" ht="18" thickBot="1" x14ac:dyDescent="0.4">
      <c r="B21" s="15">
        <f>100/B$28</f>
        <v>5.9880239520958085</v>
      </c>
      <c r="C21" s="15">
        <v>10</v>
      </c>
      <c r="D21" s="15">
        <v>15</v>
      </c>
      <c r="E21" s="15">
        <f>D21*B21/C21</f>
        <v>8.9820359281437128</v>
      </c>
      <c r="J21" s="8" t="s">
        <v>12</v>
      </c>
      <c r="K21" s="8" t="s">
        <v>13</v>
      </c>
      <c r="L21" s="4" t="s">
        <v>14</v>
      </c>
      <c r="M21" s="4" t="s">
        <v>15</v>
      </c>
      <c r="N21" s="4" t="s">
        <v>16</v>
      </c>
      <c r="O21" s="4" t="s">
        <v>17</v>
      </c>
    </row>
    <row r="22" spans="1:16" ht="16" thickBot="1" x14ac:dyDescent="0.4">
      <c r="B22" s="15">
        <f t="shared" ref="B22:B25" si="4">100/B$28</f>
        <v>5.9880239520958085</v>
      </c>
      <c r="C22" s="15">
        <v>20</v>
      </c>
      <c r="D22" s="15">
        <f>360-332</f>
        <v>28</v>
      </c>
      <c r="E22" s="15">
        <f t="shared" ref="E22:E25" si="5">D22*B22/C22</f>
        <v>8.3832335329341312</v>
      </c>
      <c r="F22" s="16"/>
      <c r="G22" s="17"/>
      <c r="J22" s="8">
        <f>B21</f>
        <v>5.9880239520958085</v>
      </c>
      <c r="K22" s="8">
        <v>20.2</v>
      </c>
      <c r="L22" s="4">
        <v>0.63</v>
      </c>
      <c r="M22" s="4">
        <v>-28</v>
      </c>
      <c r="N22" s="4">
        <f>M22*J22/K22</f>
        <v>-8.3002312207268627</v>
      </c>
      <c r="O22" s="4">
        <f>N22*L22^2</f>
        <v>-3.2943617715064919</v>
      </c>
    </row>
    <row r="23" spans="1:16" ht="16" thickBot="1" x14ac:dyDescent="0.4">
      <c r="B23" s="15">
        <f t="shared" si="4"/>
        <v>5.9880239520958085</v>
      </c>
      <c r="C23" s="15">
        <v>30</v>
      </c>
      <c r="D23" s="15">
        <f>360-320</f>
        <v>40</v>
      </c>
      <c r="E23" s="15">
        <f t="shared" si="5"/>
        <v>7.984031936127745</v>
      </c>
      <c r="F23" s="18"/>
      <c r="G23" s="18"/>
      <c r="J23" s="8">
        <f t="shared" ref="J23:J25" si="6">B22</f>
        <v>5.9880239520958085</v>
      </c>
      <c r="K23" s="8">
        <v>20.2</v>
      </c>
      <c r="L23" s="4">
        <v>0.57999999999999996</v>
      </c>
      <c r="M23" s="4">
        <v>-32</v>
      </c>
      <c r="N23" s="4">
        <f t="shared" ref="N23:N25" si="7">M23*J23/K23</f>
        <v>-9.4859785379735584</v>
      </c>
      <c r="O23" s="4">
        <f t="shared" ref="O23:O25" si="8">N23*L23^2</f>
        <v>-3.1910831801743047</v>
      </c>
    </row>
    <row r="24" spans="1:16" ht="16" thickBot="1" x14ac:dyDescent="0.4">
      <c r="B24" s="15">
        <f t="shared" si="4"/>
        <v>5.9880239520958085</v>
      </c>
      <c r="C24" s="15">
        <v>40</v>
      </c>
      <c r="D24" s="15">
        <f>360-308</f>
        <v>52</v>
      </c>
      <c r="E24" s="15">
        <f t="shared" si="5"/>
        <v>7.7844311377245505</v>
      </c>
      <c r="F24" s="18"/>
      <c r="G24" s="18"/>
      <c r="J24" s="8">
        <f t="shared" si="6"/>
        <v>5.9880239520958085</v>
      </c>
      <c r="K24" s="8">
        <v>20.2</v>
      </c>
      <c r="L24" s="4">
        <v>0.52500000000000002</v>
      </c>
      <c r="M24" s="4">
        <v>-39</v>
      </c>
      <c r="N24" s="4">
        <f t="shared" si="7"/>
        <v>-11.561036343155275</v>
      </c>
      <c r="O24" s="4">
        <f t="shared" si="8"/>
        <v>-3.1865106420821725</v>
      </c>
    </row>
    <row r="25" spans="1:16" ht="16" thickBot="1" x14ac:dyDescent="0.4">
      <c r="B25" s="15">
        <f t="shared" si="4"/>
        <v>5.9880239520958085</v>
      </c>
      <c r="C25" s="15">
        <v>50</v>
      </c>
      <c r="D25" s="15">
        <f>360-292</f>
        <v>68</v>
      </c>
      <c r="E25" s="15">
        <f t="shared" si="5"/>
        <v>8.1437125748502996</v>
      </c>
      <c r="F25" s="18"/>
      <c r="G25" s="18"/>
      <c r="J25" s="8">
        <f t="shared" si="6"/>
        <v>5.9880239520958085</v>
      </c>
      <c r="K25" s="8">
        <v>20.2</v>
      </c>
      <c r="L25" s="4">
        <v>0.46800000000000003</v>
      </c>
      <c r="M25" s="4">
        <v>-50</v>
      </c>
      <c r="N25" s="4">
        <f t="shared" si="7"/>
        <v>-14.821841465583685</v>
      </c>
      <c r="O25" s="4">
        <f t="shared" si="8"/>
        <v>-3.2463390051580014</v>
      </c>
    </row>
    <row r="26" spans="1:16" ht="15.5" x14ac:dyDescent="0.35">
      <c r="F26" s="18"/>
      <c r="G26" s="18"/>
    </row>
    <row r="27" spans="1:16" ht="15.5" x14ac:dyDescent="0.35">
      <c r="F27" s="18"/>
      <c r="G27" s="18"/>
    </row>
    <row r="28" spans="1:16" x14ac:dyDescent="0.35">
      <c r="A28" s="28" t="s">
        <v>40</v>
      </c>
      <c r="B28" s="3">
        <v>16.7</v>
      </c>
      <c r="C28" s="28" t="s">
        <v>42</v>
      </c>
    </row>
    <row r="29" spans="1:16" ht="15.5" x14ac:dyDescent="0.35">
      <c r="A29" s="19" t="s">
        <v>26</v>
      </c>
      <c r="B29" s="2"/>
      <c r="C29" s="2"/>
      <c r="D29" s="2"/>
      <c r="E29" s="2"/>
      <c r="F29" s="2"/>
      <c r="G29" s="2"/>
    </row>
    <row r="30" spans="1:16" ht="18" thickBot="1" x14ac:dyDescent="0.4">
      <c r="A30" s="19" t="s">
        <v>27</v>
      </c>
      <c r="B30" s="2"/>
      <c r="C30" s="2"/>
      <c r="D30" s="2"/>
      <c r="E30" s="2"/>
      <c r="F30" s="2"/>
      <c r="G30" s="2"/>
    </row>
    <row r="31" spans="1:16" ht="18" customHeight="1" x14ac:dyDescent="0.35">
      <c r="A31" s="19" t="s">
        <v>28</v>
      </c>
      <c r="B31" s="2"/>
      <c r="C31" s="2"/>
      <c r="D31" s="2"/>
      <c r="E31" s="2"/>
      <c r="F31" s="2"/>
      <c r="G31" s="2"/>
      <c r="J31" s="22" t="s">
        <v>29</v>
      </c>
      <c r="K31" s="23"/>
      <c r="L31" s="23"/>
      <c r="M31" s="23"/>
      <c r="N31" s="23"/>
      <c r="O31" s="23"/>
      <c r="P31" s="24"/>
    </row>
    <row r="32" spans="1:16" ht="16" thickBot="1" x14ac:dyDescent="0.4">
      <c r="A32" s="2" t="s">
        <v>30</v>
      </c>
      <c r="B32" s="2"/>
      <c r="C32" s="2"/>
      <c r="D32" s="2"/>
      <c r="E32" s="2"/>
      <c r="F32" s="2"/>
      <c r="G32" s="2"/>
      <c r="J32" s="25"/>
      <c r="K32" s="26"/>
      <c r="L32" s="26"/>
      <c r="M32" s="26"/>
      <c r="N32" s="26"/>
      <c r="O32" s="26"/>
      <c r="P32" s="27"/>
    </row>
    <row r="33" spans="2:15" ht="17.5" x14ac:dyDescent="0.35">
      <c r="J33" s="5" t="s">
        <v>6</v>
      </c>
      <c r="K33" s="5" t="s">
        <v>7</v>
      </c>
      <c r="L33" s="6" t="s">
        <v>8</v>
      </c>
      <c r="M33" s="6" t="s">
        <v>9</v>
      </c>
      <c r="N33" s="7" t="s">
        <v>10</v>
      </c>
      <c r="O33" s="7" t="s">
        <v>11</v>
      </c>
    </row>
    <row r="34" spans="2:15" ht="18" thickBot="1" x14ac:dyDescent="0.4">
      <c r="J34" s="8" t="s">
        <v>12</v>
      </c>
      <c r="K34" s="8" t="s">
        <v>13</v>
      </c>
      <c r="L34" s="4" t="s">
        <v>14</v>
      </c>
      <c r="M34" s="4" t="s">
        <v>15</v>
      </c>
      <c r="N34" s="4" t="s">
        <v>16</v>
      </c>
      <c r="O34" s="4" t="s">
        <v>17</v>
      </c>
    </row>
    <row r="35" spans="2:15" ht="16" thickBot="1" x14ac:dyDescent="0.4">
      <c r="J35" s="8">
        <f>B21</f>
        <v>5.9880239520958085</v>
      </c>
      <c r="K35" s="8">
        <v>20</v>
      </c>
      <c r="L35" s="4">
        <v>0.63</v>
      </c>
      <c r="M35" s="4">
        <f>360-331</f>
        <v>29</v>
      </c>
      <c r="N35" s="4">
        <f>M35*J35/K35</f>
        <v>8.682634730538922</v>
      </c>
      <c r="O35" s="4">
        <f>N35*L35^2</f>
        <v>3.4461377245508986</v>
      </c>
    </row>
    <row r="36" spans="2:15" ht="16" thickBot="1" x14ac:dyDescent="0.4">
      <c r="J36" s="8">
        <f t="shared" ref="J36:J38" si="9">B22</f>
        <v>5.9880239520958085</v>
      </c>
      <c r="K36" s="8">
        <v>20</v>
      </c>
      <c r="L36" s="4">
        <v>0.57999999999999996</v>
      </c>
      <c r="M36" s="4">
        <f>360-325</f>
        <v>35</v>
      </c>
      <c r="N36" s="4">
        <f t="shared" ref="N36:N38" si="10">M36*J36/K36</f>
        <v>10.479041916167665</v>
      </c>
      <c r="O36" s="4">
        <f t="shared" ref="O36:O38" si="11">N36*L36^2</f>
        <v>3.5251497005988024</v>
      </c>
    </row>
    <row r="37" spans="2:15" ht="16" thickBot="1" x14ac:dyDescent="0.4">
      <c r="J37" s="8">
        <f t="shared" si="9"/>
        <v>5.9880239520958085</v>
      </c>
      <c r="K37" s="8">
        <v>20</v>
      </c>
      <c r="L37" s="4">
        <v>0.52500000000000002</v>
      </c>
      <c r="M37" s="4">
        <f>360-320</f>
        <v>40</v>
      </c>
      <c r="N37" s="4">
        <f t="shared" si="10"/>
        <v>11.976047904191617</v>
      </c>
      <c r="O37" s="4">
        <f t="shared" si="11"/>
        <v>3.3008982035928147</v>
      </c>
    </row>
    <row r="38" spans="2:15" ht="16" thickBot="1" x14ac:dyDescent="0.4">
      <c r="J38" s="8">
        <f t="shared" si="9"/>
        <v>5.9880239520958085</v>
      </c>
      <c r="K38" s="8">
        <v>20</v>
      </c>
      <c r="L38" s="4">
        <v>0.46800000000000003</v>
      </c>
      <c r="M38" s="4">
        <f>360-308</f>
        <v>52</v>
      </c>
      <c r="N38" s="4">
        <f t="shared" si="10"/>
        <v>15.568862275449101</v>
      </c>
      <c r="O38" s="4">
        <f t="shared" si="11"/>
        <v>3.4099544910179644</v>
      </c>
    </row>
    <row r="46" spans="2:15" x14ac:dyDescent="0.35">
      <c r="B46" s="3" t="s">
        <v>31</v>
      </c>
    </row>
    <row r="47" spans="2:15" ht="15" thickBot="1" x14ac:dyDescent="0.4"/>
    <row r="48" spans="2:15" ht="14.4" customHeight="1" x14ac:dyDescent="0.35">
      <c r="B48" s="22" t="s">
        <v>32</v>
      </c>
      <c r="C48" s="23"/>
      <c r="D48" s="23"/>
      <c r="E48" s="23"/>
      <c r="F48" s="23"/>
      <c r="G48" s="23"/>
      <c r="H48" s="23"/>
      <c r="I48" s="23"/>
      <c r="J48" s="23"/>
      <c r="K48" s="24"/>
    </row>
    <row r="49" spans="2:11" ht="15" customHeight="1" thickBot="1" x14ac:dyDescent="0.4">
      <c r="B49" s="25"/>
      <c r="C49" s="26"/>
      <c r="D49" s="26"/>
      <c r="E49" s="26"/>
      <c r="F49" s="26"/>
      <c r="G49" s="26"/>
      <c r="H49" s="26"/>
      <c r="I49" s="26"/>
      <c r="J49" s="26"/>
      <c r="K49" s="27"/>
    </row>
    <row r="50" spans="2:11" ht="16" thickBot="1" x14ac:dyDescent="0.4">
      <c r="B50" s="20" t="s">
        <v>33</v>
      </c>
      <c r="C50" s="4"/>
      <c r="D50" s="4"/>
      <c r="E50" s="4"/>
      <c r="F50" s="4"/>
      <c r="G50" s="4"/>
      <c r="H50" s="4"/>
      <c r="I50" s="4"/>
      <c r="J50" s="4"/>
      <c r="K50" s="4"/>
    </row>
    <row r="51" spans="2:11" ht="16" thickBot="1" x14ac:dyDescent="0.4">
      <c r="B51" s="21" t="s">
        <v>34</v>
      </c>
      <c r="C51" s="4"/>
      <c r="D51" s="4"/>
      <c r="E51" s="4"/>
      <c r="F51" s="4"/>
      <c r="G51" s="4"/>
      <c r="H51" s="4"/>
      <c r="I51" s="4"/>
      <c r="J51" s="4"/>
      <c r="K51" s="4"/>
    </row>
    <row r="52" spans="2:11" ht="18" customHeight="1" thickBot="1" x14ac:dyDescent="0.4">
      <c r="B52" s="20" t="s">
        <v>35</v>
      </c>
      <c r="C52" s="4"/>
      <c r="D52" s="4"/>
      <c r="E52" s="4"/>
      <c r="F52" s="4"/>
      <c r="G52" s="4"/>
      <c r="H52" s="4"/>
      <c r="I52" s="4"/>
      <c r="J52" s="4"/>
      <c r="K52" s="4"/>
    </row>
    <row r="56" spans="2:11" x14ac:dyDescent="0.35">
      <c r="B56" s="3" t="s">
        <v>36</v>
      </c>
    </row>
    <row r="57" spans="2:11" ht="15" thickBot="1" x14ac:dyDescent="0.4"/>
    <row r="58" spans="2:11" ht="14.4" customHeight="1" x14ac:dyDescent="0.35">
      <c r="B58" s="22" t="s">
        <v>44</v>
      </c>
      <c r="C58" s="23"/>
      <c r="D58" s="23"/>
      <c r="E58" s="23"/>
      <c r="F58" s="23"/>
      <c r="G58" s="23"/>
      <c r="H58" s="23"/>
      <c r="I58" s="23"/>
      <c r="J58" s="23"/>
      <c r="K58" s="24"/>
    </row>
    <row r="59" spans="2:11" ht="15" customHeight="1" thickBot="1" x14ac:dyDescent="0.4">
      <c r="B59" s="25"/>
      <c r="C59" s="26"/>
      <c r="D59" s="26"/>
      <c r="E59" s="26"/>
      <c r="F59" s="26"/>
      <c r="G59" s="26"/>
      <c r="H59" s="26"/>
      <c r="I59" s="26"/>
      <c r="J59" s="26"/>
      <c r="K59" s="27"/>
    </row>
    <row r="60" spans="2:11" ht="16" thickBot="1" x14ac:dyDescent="0.4">
      <c r="B60" s="20" t="s">
        <v>33</v>
      </c>
      <c r="C60" s="4">
        <v>0</v>
      </c>
      <c r="D60" s="4"/>
      <c r="E60" s="4"/>
      <c r="F60" s="4"/>
      <c r="G60" s="4"/>
      <c r="H60" s="4"/>
      <c r="I60" s="4"/>
      <c r="J60" s="4"/>
      <c r="K60" s="4"/>
    </row>
    <row r="61" spans="2:11" ht="16" thickBot="1" x14ac:dyDescent="0.4">
      <c r="B61" s="21" t="s">
        <v>34</v>
      </c>
      <c r="C61" s="4">
        <v>38</v>
      </c>
      <c r="D61" s="4"/>
      <c r="E61" s="4"/>
      <c r="F61" s="4"/>
      <c r="G61" s="4"/>
      <c r="H61" s="4"/>
      <c r="I61" s="4"/>
      <c r="J61" s="4"/>
      <c r="K61" s="4"/>
    </row>
    <row r="62" spans="2:11" ht="18" thickBot="1" x14ac:dyDescent="0.4">
      <c r="B62" s="20" t="s">
        <v>35</v>
      </c>
      <c r="C62" s="4"/>
      <c r="D62" s="4"/>
      <c r="E62" s="4"/>
      <c r="F62" s="4"/>
      <c r="G62" s="4"/>
      <c r="H62" s="4"/>
      <c r="I62" s="4"/>
      <c r="J62" s="4"/>
      <c r="K62" s="4"/>
    </row>
    <row r="63" spans="2:11" ht="15" thickBot="1" x14ac:dyDescent="0.4"/>
    <row r="64" spans="2:11" x14ac:dyDescent="0.35">
      <c r="B64" s="22" t="s">
        <v>43</v>
      </c>
      <c r="C64" s="23"/>
      <c r="D64" s="23"/>
      <c r="E64" s="23"/>
      <c r="F64" s="23"/>
      <c r="G64" s="23"/>
      <c r="H64" s="23"/>
      <c r="I64" s="23"/>
      <c r="J64" s="23"/>
      <c r="K64" s="24"/>
    </row>
    <row r="65" spans="2:11" ht="15" thickBot="1" x14ac:dyDescent="0.4">
      <c r="B65" s="25"/>
      <c r="C65" s="26"/>
      <c r="D65" s="26"/>
      <c r="E65" s="26"/>
      <c r="F65" s="26"/>
      <c r="G65" s="26"/>
      <c r="H65" s="26"/>
      <c r="I65" s="26"/>
      <c r="J65" s="26"/>
      <c r="K65" s="27"/>
    </row>
    <row r="66" spans="2:11" ht="16" thickBot="1" x14ac:dyDescent="0.4">
      <c r="B66" s="20" t="s">
        <v>33</v>
      </c>
      <c r="C66" s="4">
        <v>0</v>
      </c>
      <c r="D66" s="4"/>
      <c r="E66" s="4"/>
      <c r="F66" s="4"/>
      <c r="G66" s="4"/>
      <c r="H66" s="4"/>
      <c r="I66" s="4"/>
      <c r="J66" s="4"/>
      <c r="K66" s="4"/>
    </row>
    <row r="67" spans="2:11" ht="16" thickBot="1" x14ac:dyDescent="0.4">
      <c r="B67" s="21" t="s">
        <v>34</v>
      </c>
      <c r="C67" s="4">
        <v>40</v>
      </c>
      <c r="D67" s="4"/>
      <c r="E67" s="4"/>
      <c r="F67" s="4"/>
      <c r="G67" s="4"/>
      <c r="H67" s="4"/>
      <c r="I67" s="4"/>
      <c r="J67" s="4"/>
      <c r="K67" s="4"/>
    </row>
    <row r="68" spans="2:11" ht="18" thickBot="1" x14ac:dyDescent="0.4">
      <c r="B68" s="20" t="s">
        <v>35</v>
      </c>
      <c r="C68" s="4"/>
      <c r="D68" s="4"/>
      <c r="E68" s="4"/>
      <c r="F68" s="4"/>
      <c r="G68" s="4"/>
      <c r="H68" s="4"/>
      <c r="I68" s="4"/>
      <c r="J68" s="4"/>
      <c r="K68" s="4"/>
    </row>
  </sheetData>
  <mergeCells count="6">
    <mergeCell ref="B64:K65"/>
    <mergeCell ref="J5:P6"/>
    <mergeCell ref="J18:P19"/>
    <mergeCell ref="J31:P32"/>
    <mergeCell ref="B48:K49"/>
    <mergeCell ref="B58:K5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74A3-172E-4685-85DD-CB9A1CF91605}">
  <dimension ref="A1:G6"/>
  <sheetViews>
    <sheetView tabSelected="1" workbookViewId="0">
      <selection activeCell="D15" sqref="D15"/>
    </sheetView>
  </sheetViews>
  <sheetFormatPr defaultRowHeight="12.5" x14ac:dyDescent="0.25"/>
  <sheetData>
    <row r="1" spans="1:7" ht="16" thickBot="1" x14ac:dyDescent="0.3">
      <c r="A1" s="29" t="s">
        <v>45</v>
      </c>
      <c r="B1" s="29" t="s">
        <v>46</v>
      </c>
      <c r="C1" s="13" t="s">
        <v>7</v>
      </c>
      <c r="D1" s="29" t="s">
        <v>47</v>
      </c>
      <c r="E1" s="9" t="s">
        <v>10</v>
      </c>
    </row>
    <row r="2" spans="1:7" ht="16" thickBot="1" x14ac:dyDescent="0.3">
      <c r="A2">
        <v>1.67</v>
      </c>
      <c r="B2">
        <v>3</v>
      </c>
      <c r="C2" s="15">
        <v>10</v>
      </c>
      <c r="D2" s="15">
        <v>15</v>
      </c>
      <c r="E2" s="15">
        <v>8.9820359281437128</v>
      </c>
    </row>
    <row r="3" spans="1:7" ht="16" thickBot="1" x14ac:dyDescent="0.3">
      <c r="A3">
        <v>5.01</v>
      </c>
      <c r="B3">
        <v>12</v>
      </c>
      <c r="C3" s="15">
        <v>20</v>
      </c>
      <c r="D3" s="15">
        <v>28</v>
      </c>
      <c r="E3" s="15">
        <v>8.3832335329341312</v>
      </c>
      <c r="G3" s="29"/>
    </row>
    <row r="4" spans="1:7" ht="16" thickBot="1" x14ac:dyDescent="0.3">
      <c r="A4">
        <v>8.6839999999999993</v>
      </c>
      <c r="B4">
        <v>23</v>
      </c>
      <c r="C4" s="15">
        <v>30</v>
      </c>
      <c r="D4" s="15">
        <v>40</v>
      </c>
      <c r="E4" s="15">
        <v>7.984031936127745</v>
      </c>
    </row>
    <row r="5" spans="1:7" ht="16" thickBot="1" x14ac:dyDescent="0.3">
      <c r="A5">
        <v>11.69</v>
      </c>
      <c r="B5">
        <v>28</v>
      </c>
      <c r="C5" s="15">
        <v>40</v>
      </c>
      <c r="D5" s="15">
        <v>52</v>
      </c>
      <c r="E5" s="15">
        <v>7.7844311377245505</v>
      </c>
    </row>
    <row r="6" spans="1:7" ht="16" thickBot="1" x14ac:dyDescent="0.3">
      <c r="A6">
        <v>16.533000000000001</v>
      </c>
      <c r="B6">
        <v>42</v>
      </c>
      <c r="C6" s="15">
        <v>50</v>
      </c>
      <c r="D6" s="15">
        <v>68</v>
      </c>
      <c r="E6" s="15">
        <v>8.1437125748502996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15AF-D098-4C00-97A2-84B76878324B}">
  <dimension ref="A1:J5"/>
  <sheetViews>
    <sheetView workbookViewId="0">
      <selection activeCell="E9" sqref="E9"/>
    </sheetView>
  </sheetViews>
  <sheetFormatPr defaultRowHeight="12.5" x14ac:dyDescent="0.25"/>
  <sheetData>
    <row r="1" spans="1:10" x14ac:dyDescent="0.25">
      <c r="A1" s="30" t="s">
        <v>48</v>
      </c>
      <c r="B1" s="30" t="s">
        <v>49</v>
      </c>
      <c r="C1" s="30" t="s">
        <v>50</v>
      </c>
      <c r="D1" s="30" t="s">
        <v>51</v>
      </c>
      <c r="E1" s="30" t="s">
        <v>52</v>
      </c>
      <c r="F1" s="30" t="s">
        <v>53</v>
      </c>
      <c r="G1" s="30" t="s">
        <v>54</v>
      </c>
      <c r="H1" s="30" t="s">
        <v>55</v>
      </c>
      <c r="I1" s="30" t="s">
        <v>56</v>
      </c>
      <c r="J1" s="30" t="s">
        <v>57</v>
      </c>
    </row>
    <row r="2" spans="1:10" ht="15.5" x14ac:dyDescent="0.25">
      <c r="A2" s="31">
        <v>0.63</v>
      </c>
      <c r="B2" s="31">
        <v>46</v>
      </c>
      <c r="C2" s="31">
        <v>5.5089820359281445</v>
      </c>
      <c r="D2" s="31">
        <v>2.1865149700598807</v>
      </c>
      <c r="E2" s="32">
        <v>-28</v>
      </c>
      <c r="F2" s="32">
        <v>-8.3002312207268627</v>
      </c>
      <c r="G2" s="32">
        <v>-3.2943617715064919</v>
      </c>
      <c r="H2" s="31">
        <v>29</v>
      </c>
      <c r="I2" s="31">
        <v>8.682634730538922</v>
      </c>
      <c r="J2" s="31">
        <v>3.4461377245508986</v>
      </c>
    </row>
    <row r="3" spans="1:10" ht="15.5" x14ac:dyDescent="0.25">
      <c r="A3" s="31">
        <v>0.57999999999999996</v>
      </c>
      <c r="B3" s="31">
        <v>54</v>
      </c>
      <c r="C3" s="31">
        <v>6.4670658682634734</v>
      </c>
      <c r="D3" s="31">
        <v>2.1755209580838324</v>
      </c>
      <c r="E3" s="32">
        <v>-32</v>
      </c>
      <c r="F3" s="32">
        <v>-9.4859785379735584</v>
      </c>
      <c r="G3" s="32">
        <v>-3.1910831801743047</v>
      </c>
      <c r="H3" s="31">
        <v>35</v>
      </c>
      <c r="I3" s="31">
        <v>10.479041916167665</v>
      </c>
      <c r="J3" s="31">
        <v>3.5251497005988024</v>
      </c>
    </row>
    <row r="4" spans="1:10" ht="15.5" x14ac:dyDescent="0.25">
      <c r="A4" s="31">
        <v>0.52500000000000002</v>
      </c>
      <c r="B4" s="31">
        <v>68</v>
      </c>
      <c r="C4" s="31">
        <v>8.1437125748502996</v>
      </c>
      <c r="D4" s="31">
        <v>2.2446107784431137</v>
      </c>
      <c r="E4" s="32">
        <v>-39</v>
      </c>
      <c r="F4" s="32">
        <v>-11.561036343155275</v>
      </c>
      <c r="G4" s="32">
        <v>-3.1865106420821725</v>
      </c>
      <c r="H4" s="31">
        <v>40</v>
      </c>
      <c r="I4" s="31">
        <v>11.976047904191617</v>
      </c>
      <c r="J4" s="31">
        <v>3.3008982035928147</v>
      </c>
    </row>
    <row r="5" spans="1:10" ht="15.5" x14ac:dyDescent="0.25">
      <c r="A5" s="31">
        <v>0.46800000000000003</v>
      </c>
      <c r="B5" s="31">
        <v>88</v>
      </c>
      <c r="C5" s="31">
        <v>10.538922155688624</v>
      </c>
      <c r="D5" s="31">
        <v>2.3082768862275453</v>
      </c>
      <c r="E5" s="32">
        <v>-50</v>
      </c>
      <c r="F5" s="32">
        <v>-14.821841465583685</v>
      </c>
      <c r="G5" s="32">
        <v>-3.2463390051580014</v>
      </c>
      <c r="H5" s="31">
        <v>52</v>
      </c>
      <c r="I5" s="31">
        <v>15.568862275449101</v>
      </c>
      <c r="J5" s="31">
        <v>3.4099544910179644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attività ottica</vt:lpstr>
      <vt:lpstr>Esp_1</vt:lpstr>
      <vt:lpstr>Esp_2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Filippo Sartori</cp:lastModifiedBy>
  <cp:lastPrinted>2021-11-08T12:46:49Z</cp:lastPrinted>
  <dcterms:created xsi:type="dcterms:W3CDTF">2005-06-17T18:16:31Z</dcterms:created>
  <dcterms:modified xsi:type="dcterms:W3CDTF">2023-12-12T11:05:24Z</dcterms:modified>
</cp:coreProperties>
</file>