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\Desktop\usp projekat\Пројекат УСП прва фаза\"/>
    </mc:Choice>
  </mc:AlternateContent>
  <bookViews>
    <workbookView xWindow="0" yWindow="0" windowWidth="23040" windowHeight="9384" activeTab="1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1" hidden="1">'Travel - budzet'!$B$4:$Q$47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1" l="1"/>
  <c r="K17" i="1"/>
  <c r="K16" i="1"/>
  <c r="L22" i="1"/>
  <c r="L23" i="1"/>
  <c r="L21" i="1"/>
  <c r="L20" i="1"/>
  <c r="L19" i="1"/>
  <c r="L18" i="1"/>
  <c r="L17" i="1"/>
  <c r="L16" i="1"/>
  <c r="L15" i="1"/>
  <c r="L14" i="1"/>
  <c r="I18" i="1"/>
  <c r="I9" i="3" l="1"/>
  <c r="Q46" i="2"/>
  <c r="Q47" i="2"/>
  <c r="Q8" i="2"/>
  <c r="P8" i="2" s="1"/>
  <c r="Q9" i="2"/>
  <c r="Q10" i="2"/>
  <c r="Q11" i="2"/>
  <c r="Q12" i="2"/>
  <c r="P12" i="2" s="1"/>
  <c r="Q13" i="2"/>
  <c r="Q14" i="2"/>
  <c r="Q15" i="2"/>
  <c r="P15" i="2" s="1"/>
  <c r="Q16" i="2"/>
  <c r="P16" i="2" s="1"/>
  <c r="Q17" i="2"/>
  <c r="P17" i="2" s="1"/>
  <c r="Q18" i="2"/>
  <c r="P18" i="2" s="1"/>
  <c r="Q19" i="2"/>
  <c r="P19" i="2" s="1"/>
  <c r="Q20" i="2"/>
  <c r="P20" i="2" s="1"/>
  <c r="Q21" i="2"/>
  <c r="P21" i="2" s="1"/>
  <c r="Q22" i="2"/>
  <c r="P22" i="2" s="1"/>
  <c r="Q23" i="2"/>
  <c r="P23" i="2" s="1"/>
  <c r="Q24" i="2"/>
  <c r="P24" i="2" s="1"/>
  <c r="Q25" i="2"/>
  <c r="P25" i="2" s="1"/>
  <c r="Q26" i="2"/>
  <c r="P26" i="2" s="1"/>
  <c r="Q27" i="2"/>
  <c r="P27" i="2" s="1"/>
  <c r="Q28" i="2"/>
  <c r="Q29" i="2"/>
  <c r="Q30" i="2"/>
  <c r="Q31" i="2"/>
  <c r="Q32" i="2"/>
  <c r="P32" i="2" s="1"/>
  <c r="Q33" i="2"/>
  <c r="Q34" i="2"/>
  <c r="Q35" i="2"/>
  <c r="P35" i="2" s="1"/>
  <c r="Q36" i="2"/>
  <c r="Q37" i="2"/>
  <c r="Q38" i="2"/>
  <c r="Q39" i="2"/>
  <c r="Q40" i="2"/>
  <c r="P40" i="2" s="1"/>
  <c r="Q41" i="2"/>
  <c r="Q42" i="2"/>
  <c r="Q43" i="2"/>
  <c r="Q44" i="2"/>
  <c r="Q45" i="2"/>
  <c r="P45" i="2" s="1"/>
  <c r="Q6" i="2"/>
  <c r="P6" i="2" s="1"/>
  <c r="Q7" i="2"/>
  <c r="P7" i="2" s="1"/>
  <c r="Q5" i="2"/>
  <c r="P5" i="2" s="1"/>
  <c r="O46" i="2"/>
  <c r="N47" i="2"/>
  <c r="N46" i="2"/>
  <c r="N44" i="2"/>
  <c r="N43" i="2"/>
  <c r="O43" i="2"/>
  <c r="O42" i="2"/>
  <c r="O41" i="2"/>
  <c r="N41" i="2"/>
  <c r="O39" i="2"/>
  <c r="N39" i="2"/>
  <c r="O38" i="2"/>
  <c r="N38" i="2"/>
  <c r="O37" i="2"/>
  <c r="N37" i="2"/>
  <c r="N36" i="2"/>
  <c r="N35" i="2"/>
  <c r="O34" i="2"/>
  <c r="P34" i="2" s="1"/>
  <c r="N33" i="2"/>
  <c r="O33" i="2"/>
  <c r="O31" i="2"/>
  <c r="N31" i="2"/>
  <c r="N30" i="2"/>
  <c r="O28" i="2"/>
  <c r="N29" i="2"/>
  <c r="N28" i="2"/>
  <c r="O9" i="2"/>
  <c r="N9" i="2"/>
  <c r="N16" i="2"/>
  <c r="O13" i="2"/>
  <c r="O12" i="2"/>
  <c r="O11" i="2"/>
  <c r="O14" i="2"/>
  <c r="N12" i="2"/>
  <c r="N10" i="2"/>
  <c r="P44" i="2" l="1"/>
  <c r="P43" i="2"/>
  <c r="P39" i="2"/>
  <c r="P31" i="2"/>
  <c r="P11" i="2"/>
  <c r="P47" i="2"/>
  <c r="P28" i="2"/>
  <c r="P38" i="2"/>
  <c r="P14" i="2"/>
  <c r="P10" i="2"/>
  <c r="P46" i="2"/>
  <c r="P36" i="2"/>
  <c r="P42" i="2"/>
  <c r="P30" i="2"/>
  <c r="P41" i="2"/>
  <c r="P37" i="2"/>
  <c r="P33" i="2"/>
  <c r="P29" i="2"/>
  <c r="P13" i="2"/>
  <c r="P9" i="2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6" i="3"/>
  <c r="I7" i="3"/>
  <c r="I8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5" i="3"/>
  <c r="D2" i="2" l="1"/>
  <c r="D2" i="3"/>
  <c r="D2" i="4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<sst xmlns="http://schemas.openxmlformats.org/spreadsheetml/2006/main" count="458" uniqueCount="142">
  <si>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</si>
  <si>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</si>
  <si>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</si>
  <si>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</si>
  <si>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</si>
  <si>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</si>
  <si>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</si>
  <si>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</si>
  <si>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</si>
  <si>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</si>
  <si>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</si>
  <si>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</si>
  <si>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</si>
  <si>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</si>
  <si>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</si>
  <si>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</si>
  <si>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</si>
  <si>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</si>
  <si>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</si>
  <si>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</si>
  <si>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</si>
  <si>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</si>
  <si>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</si>
  <si>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</si>
  <si>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</si>
  <si>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</si>
  <si>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</si>
  <si>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</si>
  <si>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</si>
  <si>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</si>
  <si>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</si>
  <si>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</si>
  <si>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</si>
  <si>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</si>
  <si>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</si>
  <si>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</si>
  <si>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</si>
  <si>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</si>
  <si>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</si>
  <si>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</si>
  <si>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</si>
  <si>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</si>
  <si>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</si>
  <si>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</si>
  <si>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</si>
  <si>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</si>
  <si>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</si>
  <si>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</si>
  <si>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</si>
  <si>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</si>
  <si>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</si>
  <si>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</si>
  <si>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</si>
  <si>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</si>
  <si>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</si>
  <si>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</si>
  <si>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</si>
  <si>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</si>
  <si>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</si>
  <si>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</si>
  <si>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</si>
  <si>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</si>
  <si>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</si>
  <si>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WP2</t>
  </si>
  <si>
    <t>WP3</t>
  </si>
  <si>
    <t>WP4</t>
  </si>
  <si>
    <t>WP7</t>
  </si>
  <si>
    <t>WP10</t>
  </si>
  <si>
    <t>Belgrade (SRB)</t>
  </si>
  <si>
    <t>TUM</t>
  </si>
  <si>
    <t>GIGH</t>
  </si>
  <si>
    <t>Oracle</t>
  </si>
  <si>
    <t>ITR</t>
  </si>
  <si>
    <t>EOHSP</t>
  </si>
  <si>
    <t>Technical University of Munich</t>
  </si>
  <si>
    <t>George Institute for Global Health</t>
  </si>
  <si>
    <t>Itransition</t>
  </si>
  <si>
    <t>The European Observatory on Health Systems and Policies</t>
  </si>
  <si>
    <t>Germany</t>
  </si>
  <si>
    <t>United Kingdom</t>
  </si>
  <si>
    <t>Spain</t>
  </si>
  <si>
    <t>Poland</t>
  </si>
  <si>
    <t>Belgium</t>
  </si>
  <si>
    <t>Munich (GER)</t>
  </si>
  <si>
    <t>London (UK)</t>
  </si>
  <si>
    <t>Malaga (ESP)</t>
  </si>
  <si>
    <t>Warsaw (POL)</t>
  </si>
  <si>
    <t>Brussels (BEL)</t>
  </si>
  <si>
    <t>ETF</t>
  </si>
  <si>
    <t>Elektrotehnicki fakultet u Beogradu</t>
  </si>
  <si>
    <t>Serbia</t>
  </si>
  <si>
    <t>Belgrade (Serbia)</t>
  </si>
  <si>
    <t>WP4 &amp; WP5</t>
  </si>
  <si>
    <t>Daily Resources</t>
  </si>
  <si>
    <t>PC-Linked Smart Card Readers</t>
  </si>
  <si>
    <t>Smart Cards with combi interface</t>
  </si>
  <si>
    <t>Tehnical University in Munich</t>
  </si>
  <si>
    <t>Laptop, RAM 8GB-16GB, Storage SSD 256GB-2TB</t>
  </si>
  <si>
    <t>ITR/Oracle</t>
  </si>
  <si>
    <t>Itrannsition/Oracle</t>
  </si>
  <si>
    <t>Poland/Spain</t>
  </si>
  <si>
    <t>WP1-WP10</t>
  </si>
  <si>
    <t>Itr</t>
  </si>
  <si>
    <t>SRB</t>
  </si>
  <si>
    <t>GER</t>
  </si>
  <si>
    <t>ESP</t>
  </si>
  <si>
    <t>POL</t>
  </si>
  <si>
    <t>UK</t>
  </si>
  <si>
    <t>BEL</t>
  </si>
  <si>
    <t>Box of paper, 500 sheets</t>
  </si>
  <si>
    <t>Pens</t>
  </si>
  <si>
    <t>Everyone</t>
  </si>
  <si>
    <t>Everone</t>
  </si>
  <si>
    <t>All</t>
  </si>
  <si>
    <t>Coffee machines</t>
  </si>
  <si>
    <t>Other Goods and Services</t>
  </si>
  <si>
    <t>Mousepads</t>
  </si>
  <si>
    <t>POl</t>
  </si>
  <si>
    <t>White Board</t>
  </si>
  <si>
    <t>They buy equal number</t>
  </si>
  <si>
    <t>To print user manuals in big amounts, also, to print reports and design plans</t>
  </si>
  <si>
    <t>WP1, WP3, WP7</t>
  </si>
  <si>
    <t>WP8</t>
  </si>
  <si>
    <t>To print various sheets for evaluation, such as polls</t>
  </si>
  <si>
    <t>Laser printers</t>
  </si>
  <si>
    <t>White Board Markers</t>
  </si>
  <si>
    <t>WP1-Upravljanje projektom</t>
  </si>
  <si>
    <t>WP2-Analiza korisnickih zahteva</t>
  </si>
  <si>
    <t>WP3-Dizajniranje arhitekture sistema</t>
  </si>
  <si>
    <t>WP4-Implementacija Big Data baze podataka</t>
  </si>
  <si>
    <t>WP5-Implementacija aplikativnog softvera</t>
  </si>
  <si>
    <t>WP6-Testiranje pojedinacnih modula i ispravljanje defekata</t>
  </si>
  <si>
    <t>WP7-Integracija sistema, nejgovo testiranje i ispravljanje defekata</t>
  </si>
  <si>
    <t>WP8-Isporuka hardverskih i softverskih komponenti i njihovo pokretanje</t>
  </si>
  <si>
    <t>WP9-Obuka korisnika</t>
  </si>
  <si>
    <t>WP10-Evaluacija i diseminacija</t>
  </si>
  <si>
    <t xml:space="preserve">        242890</t>
  </si>
  <si>
    <t>EXADATA X-4 machine, full rack (18 servers)</t>
  </si>
  <si>
    <t xml:space="preserve">EXADATA X-4 machine, quarter rack </t>
  </si>
  <si>
    <t>WP3 (WP1 in background)</t>
  </si>
  <si>
    <t>WP3 (WP1)</t>
  </si>
  <si>
    <t>WP3/(WP1)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</si>
</sst>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7" fillId="5" borderId="15" xfId="0" applyFont="1" applyFill="1" applyBorder="1" applyAlignment="1">
      <alignment horizontal="center" vertical="center" textRotation="90"/>
    </xf>
    <xf numFmtId="0" fontId="0" fillId="0" borderId="15" xfId="0" applyFill="1" applyBorder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opLeftCell="A4" zoomScale="70" zoomScaleNormal="70" workbookViewId="0">
      <selection activeCell="C39" sqref="C39"/>
    </sheetView>
  </sheetViews>
  <sheetFormatPr defaultColWidth="11.44140625" defaultRowHeight="14.4" x14ac:dyDescent="0.3"/>
  <cols>
    <col min="1" max="1" width="11.44140625" customWidth="1"/>
    <col min="2" max="2" width="24.77734375" customWidth="1"/>
    <col min="3" max="3" width="14.77734375" customWidth="1"/>
    <col min="4" max="4" width="6" customWidth="1"/>
    <col min="5" max="5" width="5.5546875" customWidth="1"/>
    <col min="6" max="8" width="5.21875" customWidth="1"/>
    <col min="9" max="9" width="11" customWidth="1"/>
    <col min="10" max="13" width="14.21875" customWidth="1"/>
    <col min="14" max="14" width="15.21875" customWidth="1"/>
    <col min="15" max="19" width="14.21875" customWidth="1"/>
  </cols>
  <sheetData>
    <row r="1" spans="1:19" ht="24.6" x14ac:dyDescent="0.3">
      <c r="A1" s="1" t="s">
        <v>0</v>
      </c>
    </row>
    <row r="3" spans="1:19" x14ac:dyDescent="0.3">
      <c r="E3" s="53"/>
      <c r="F3" s="53"/>
      <c r="G3" s="53"/>
      <c r="H3" s="53"/>
      <c r="I3" s="53"/>
    </row>
    <row r="4" spans="1:19" x14ac:dyDescent="0.3">
      <c r="D4" s="2"/>
      <c r="E4" s="54" t="s">
        <v>1</v>
      </c>
      <c r="F4" s="55"/>
      <c r="G4" s="55"/>
      <c r="H4" s="55"/>
      <c r="I4" s="55"/>
      <c r="J4" s="3"/>
      <c r="L4" s="55" t="s">
        <v>2</v>
      </c>
      <c r="M4" s="55"/>
      <c r="N4" s="55"/>
      <c r="O4" s="4">
        <v>0.25</v>
      </c>
    </row>
    <row r="5" spans="1:19" x14ac:dyDescent="0.3">
      <c r="D5" s="2"/>
      <c r="E5" s="54" t="s">
        <v>3</v>
      </c>
      <c r="F5" s="55"/>
      <c r="G5" s="55"/>
      <c r="H5" s="55"/>
      <c r="I5" s="55"/>
      <c r="J5" s="3"/>
      <c r="L5" s="55" t="s">
        <v>4</v>
      </c>
      <c r="M5" s="55"/>
      <c r="N5" s="55"/>
      <c r="O5" s="4">
        <v>1</v>
      </c>
    </row>
    <row r="6" spans="1:19" x14ac:dyDescent="0.3">
      <c r="D6" s="2"/>
      <c r="E6" s="54" t="s">
        <v>5</v>
      </c>
      <c r="F6" s="55"/>
      <c r="G6" s="55"/>
      <c r="H6" s="55"/>
      <c r="I6" s="55"/>
      <c r="J6" s="3"/>
      <c r="L6" s="55" t="s">
        <v>6</v>
      </c>
      <c r="M6" s="55"/>
      <c r="N6" s="55"/>
      <c r="O6" s="5">
        <v>0.7</v>
      </c>
      <c r="P6" s="6" t="s">
        <v>7</v>
      </c>
      <c r="Q6" s="6"/>
    </row>
    <row r="7" spans="1:19" x14ac:dyDescent="0.3">
      <c r="E7" s="55" t="s">
        <v>8</v>
      </c>
      <c r="F7" s="55"/>
      <c r="G7" s="55"/>
      <c r="H7" s="55"/>
      <c r="I7" s="55"/>
      <c r="J7" s="3"/>
      <c r="L7" s="55" t="s">
        <v>9</v>
      </c>
      <c r="M7" s="55"/>
      <c r="N7" s="55"/>
      <c r="O7" s="4">
        <v>1</v>
      </c>
    </row>
    <row r="8" spans="1:19" x14ac:dyDescent="0.3">
      <c r="J8" s="2"/>
      <c r="O8" s="7"/>
    </row>
    <row r="9" spans="1:19" ht="15" thickBot="1" x14ac:dyDescent="0.35"/>
    <row r="10" spans="1:19" ht="16.2" thickBot="1" x14ac:dyDescent="0.35">
      <c r="A10" s="56" t="s">
        <v>10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8"/>
    </row>
    <row r="12" spans="1:19" ht="15.6" x14ac:dyDescent="0.3">
      <c r="D12" s="58" t="s">
        <v>11</v>
      </c>
      <c r="E12" s="58"/>
      <c r="F12" s="58"/>
      <c r="G12" s="58"/>
      <c r="H12" s="58"/>
      <c r="I12" s="58"/>
      <c r="J12" s="59" t="s">
        <v>12</v>
      </c>
      <c r="K12" s="59"/>
      <c r="L12" s="59"/>
      <c r="M12" s="59"/>
      <c r="N12" s="59"/>
      <c r="O12" s="59"/>
      <c r="P12" s="59"/>
      <c r="Q12" s="59"/>
      <c r="R12" s="59"/>
      <c r="S12" s="9"/>
    </row>
    <row r="13" spans="1:19" s="14" customFormat="1" ht="90" customHeight="1" x14ac:dyDescent="0.25">
      <c r="A13" s="52" t="s">
        <v>51</v>
      </c>
      <c r="B13" s="52"/>
      <c r="C13" s="52"/>
      <c r="D13" s="48" t="s">
        <v>60</v>
      </c>
      <c r="E13" s="10" t="s">
        <v>61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3">
      <c r="A14" s="61" t="s">
        <v>126</v>
      </c>
      <c r="B14" s="61"/>
      <c r="C14" s="61"/>
      <c r="D14" s="15">
        <v>30</v>
      </c>
      <c r="E14" s="15">
        <v>80</v>
      </c>
      <c r="F14" s="15">
        <v>14</v>
      </c>
      <c r="G14" s="15">
        <v>1</v>
      </c>
      <c r="H14" s="15">
        <v>82</v>
      </c>
      <c r="I14" s="16">
        <f>+SUM(D14:H14)</f>
        <v>207</v>
      </c>
      <c r="J14" s="17">
        <v>411800</v>
      </c>
      <c r="K14" s="17">
        <v>103660</v>
      </c>
      <c r="L14" s="17">
        <f>1080+8350</f>
        <v>9430</v>
      </c>
      <c r="M14" s="17"/>
      <c r="N14" s="17"/>
      <c r="O14" s="18">
        <f t="shared" ref="O14:O23" si="0">+$O$4*(J14+K14-N14)</f>
        <v>128865</v>
      </c>
      <c r="P14" s="17"/>
      <c r="Q14" s="17">
        <f>+J14+K14+L14+M14+O14+P14</f>
        <v>653755</v>
      </c>
      <c r="R14" s="18"/>
      <c r="S14" s="18">
        <f>+Q14-R14</f>
        <v>653755</v>
      </c>
    </row>
    <row r="15" spans="1:19" x14ac:dyDescent="0.3">
      <c r="A15" s="61" t="s">
        <v>127</v>
      </c>
      <c r="B15" s="61"/>
      <c r="C15" s="61"/>
      <c r="D15" s="15">
        <v>27</v>
      </c>
      <c r="E15" s="15">
        <v>30</v>
      </c>
      <c r="F15" s="15">
        <v>18</v>
      </c>
      <c r="G15" s="15">
        <v>0</v>
      </c>
      <c r="H15" s="15">
        <v>0</v>
      </c>
      <c r="I15" s="16">
        <f t="shared" ref="I15:I23" si="1">+SUM(D15:H15)</f>
        <v>75</v>
      </c>
      <c r="J15" s="17">
        <v>188400</v>
      </c>
      <c r="K15" s="17">
        <v>10040</v>
      </c>
      <c r="L15" s="17">
        <f>1080+7850</f>
        <v>8930</v>
      </c>
      <c r="M15" s="17"/>
      <c r="N15" s="17"/>
      <c r="O15" s="18">
        <f t="shared" si="0"/>
        <v>49610</v>
      </c>
      <c r="P15" s="17"/>
      <c r="Q15" s="17">
        <f t="shared" ref="Q15:Q23" si="2">+J15+K15+L15+M15+O15+P15</f>
        <v>256980</v>
      </c>
      <c r="R15" s="18"/>
      <c r="S15" s="18">
        <f t="shared" ref="S15:S23" si="3">+Q15-R15</f>
        <v>256980</v>
      </c>
    </row>
    <row r="16" spans="1:19" x14ac:dyDescent="0.3">
      <c r="A16" s="61" t="s">
        <v>128</v>
      </c>
      <c r="B16" s="61"/>
      <c r="C16" s="61"/>
      <c r="D16" s="15">
        <v>158</v>
      </c>
      <c r="E16" s="15">
        <v>40</v>
      </c>
      <c r="F16" s="15">
        <v>40</v>
      </c>
      <c r="G16" s="15">
        <v>0</v>
      </c>
      <c r="H16" s="15">
        <v>0</v>
      </c>
      <c r="I16" s="16">
        <f t="shared" si="1"/>
        <v>238</v>
      </c>
      <c r="J16" s="17">
        <v>507500</v>
      </c>
      <c r="K16" s="17">
        <f>26140+725000</f>
        <v>751140</v>
      </c>
      <c r="L16" s="17">
        <f>1080+8350</f>
        <v>9430</v>
      </c>
      <c r="M16" s="17"/>
      <c r="N16" s="17"/>
      <c r="O16" s="18">
        <f t="shared" si="0"/>
        <v>314660</v>
      </c>
      <c r="P16" s="17"/>
      <c r="Q16" s="17">
        <f t="shared" si="2"/>
        <v>1582730</v>
      </c>
      <c r="R16" s="18"/>
      <c r="S16" s="18">
        <f t="shared" si="3"/>
        <v>1582730</v>
      </c>
    </row>
    <row r="17" spans="1:20" x14ac:dyDescent="0.3">
      <c r="A17" s="61" t="s">
        <v>129</v>
      </c>
      <c r="B17" s="61"/>
      <c r="C17" s="61"/>
      <c r="D17" s="15">
        <v>250</v>
      </c>
      <c r="E17" s="15">
        <v>100</v>
      </c>
      <c r="F17" s="15">
        <v>40</v>
      </c>
      <c r="G17" s="15">
        <v>0</v>
      </c>
      <c r="H17" s="15">
        <v>10</v>
      </c>
      <c r="I17" s="16">
        <f t="shared" si="1"/>
        <v>400</v>
      </c>
      <c r="J17" s="17">
        <v>1056000</v>
      </c>
      <c r="K17" s="17">
        <f>18120+1520000</f>
        <v>1538120</v>
      </c>
      <c r="L17" s="17">
        <f>1080+7850</f>
        <v>8930</v>
      </c>
      <c r="M17" s="17"/>
      <c r="N17" s="17"/>
      <c r="O17" s="18">
        <f t="shared" si="0"/>
        <v>648530</v>
      </c>
      <c r="P17" s="17"/>
      <c r="Q17" s="17">
        <f t="shared" si="2"/>
        <v>3251580</v>
      </c>
      <c r="R17" s="18"/>
      <c r="S17" s="18">
        <f t="shared" si="3"/>
        <v>3251580</v>
      </c>
    </row>
    <row r="18" spans="1:20" x14ac:dyDescent="0.3">
      <c r="A18" s="61" t="s">
        <v>130</v>
      </c>
      <c r="B18" s="61"/>
      <c r="C18" s="61"/>
      <c r="D18" s="15">
        <v>250</v>
      </c>
      <c r="E18" s="15">
        <v>100</v>
      </c>
      <c r="F18" s="15">
        <v>40</v>
      </c>
      <c r="G18" s="15">
        <v>0</v>
      </c>
      <c r="H18" s="15">
        <v>10</v>
      </c>
      <c r="I18" s="16">
        <f t="shared" si="1"/>
        <v>400</v>
      </c>
      <c r="J18" s="17">
        <v>856000</v>
      </c>
      <c r="K18" s="17">
        <f>18120+90000</f>
        <v>108120</v>
      </c>
      <c r="L18" s="17">
        <f>1080+7850</f>
        <v>8930</v>
      </c>
      <c r="M18" s="17"/>
      <c r="N18" s="17"/>
      <c r="O18" s="18">
        <f t="shared" si="0"/>
        <v>241030</v>
      </c>
      <c r="P18" s="17"/>
      <c r="Q18" s="17">
        <f t="shared" si="2"/>
        <v>1214080</v>
      </c>
      <c r="R18" s="18"/>
      <c r="S18" s="18">
        <f t="shared" si="3"/>
        <v>1214080</v>
      </c>
    </row>
    <row r="19" spans="1:20" x14ac:dyDescent="0.3">
      <c r="A19" s="61" t="s">
        <v>131</v>
      </c>
      <c r="B19" s="61"/>
      <c r="C19" s="61"/>
      <c r="D19" s="15">
        <v>25</v>
      </c>
      <c r="E19" s="15">
        <v>15</v>
      </c>
      <c r="F19" s="15">
        <v>10</v>
      </c>
      <c r="G19" s="15">
        <v>20</v>
      </c>
      <c r="H19" s="15">
        <v>9</v>
      </c>
      <c r="I19" s="16">
        <f t="shared" si="1"/>
        <v>79</v>
      </c>
      <c r="J19" s="17">
        <v>190800</v>
      </c>
      <c r="K19" s="17"/>
      <c r="L19" s="17">
        <f>1080+7850</f>
        <v>8930</v>
      </c>
      <c r="M19" s="17"/>
      <c r="N19" s="17"/>
      <c r="O19" s="18">
        <f t="shared" si="0"/>
        <v>47700</v>
      </c>
      <c r="P19" s="17"/>
      <c r="Q19" s="17">
        <f t="shared" si="2"/>
        <v>247430</v>
      </c>
      <c r="R19" s="18"/>
      <c r="S19" s="18">
        <f t="shared" si="3"/>
        <v>247430</v>
      </c>
    </row>
    <row r="20" spans="1:20" x14ac:dyDescent="0.3">
      <c r="A20" s="61" t="s">
        <v>132</v>
      </c>
      <c r="B20" s="61"/>
      <c r="C20" s="61"/>
      <c r="D20" s="15">
        <v>150</v>
      </c>
      <c r="E20" s="15">
        <v>100</v>
      </c>
      <c r="F20" s="15">
        <v>30</v>
      </c>
      <c r="G20" s="15">
        <v>2</v>
      </c>
      <c r="H20" s="15">
        <v>30</v>
      </c>
      <c r="I20" s="16">
        <f t="shared" si="1"/>
        <v>312</v>
      </c>
      <c r="J20" s="17">
        <v>659200</v>
      </c>
      <c r="K20" s="17">
        <v>47160</v>
      </c>
      <c r="L20" s="17">
        <f>1080+8350</f>
        <v>9430</v>
      </c>
      <c r="M20" s="17"/>
      <c r="N20" s="17"/>
      <c r="O20" s="18">
        <f t="shared" si="0"/>
        <v>176590</v>
      </c>
      <c r="P20" s="17"/>
      <c r="Q20" s="17">
        <f t="shared" si="2"/>
        <v>892380</v>
      </c>
      <c r="R20" s="18"/>
      <c r="S20" s="18">
        <f t="shared" si="3"/>
        <v>892380</v>
      </c>
    </row>
    <row r="21" spans="1:20" x14ac:dyDescent="0.3">
      <c r="A21" s="61" t="s">
        <v>133</v>
      </c>
      <c r="B21" s="61"/>
      <c r="C21" s="61"/>
      <c r="D21" s="15">
        <v>0</v>
      </c>
      <c r="E21" s="15">
        <v>15</v>
      </c>
      <c r="F21" s="15">
        <v>10</v>
      </c>
      <c r="G21" s="15">
        <v>10</v>
      </c>
      <c r="H21" s="15">
        <v>0</v>
      </c>
      <c r="I21" s="16">
        <f t="shared" si="1"/>
        <v>35</v>
      </c>
      <c r="J21" s="17">
        <v>105000</v>
      </c>
      <c r="K21" s="17"/>
      <c r="L21" s="17">
        <f>1500+7850</f>
        <v>9350</v>
      </c>
      <c r="M21" s="17"/>
      <c r="N21" s="17"/>
      <c r="O21" s="18">
        <f t="shared" si="0"/>
        <v>26250</v>
      </c>
      <c r="P21" s="17"/>
      <c r="Q21" s="17">
        <f t="shared" si="2"/>
        <v>140600</v>
      </c>
      <c r="R21" s="18"/>
      <c r="S21" s="18">
        <f t="shared" si="3"/>
        <v>140600</v>
      </c>
    </row>
    <row r="22" spans="1:20" x14ac:dyDescent="0.3">
      <c r="A22" s="61" t="s">
        <v>134</v>
      </c>
      <c r="B22" s="61"/>
      <c r="C22" s="61"/>
      <c r="D22" s="15">
        <v>20</v>
      </c>
      <c r="E22" s="15">
        <v>20</v>
      </c>
      <c r="F22" s="15">
        <v>20</v>
      </c>
      <c r="G22" s="15">
        <v>20</v>
      </c>
      <c r="H22" s="15">
        <v>20</v>
      </c>
      <c r="I22" s="16">
        <f t="shared" si="1"/>
        <v>100</v>
      </c>
      <c r="J22" s="17">
        <v>222500</v>
      </c>
      <c r="K22" s="17"/>
      <c r="L22" s="17">
        <f>1080+7850+1080</f>
        <v>10010</v>
      </c>
      <c r="M22" s="17"/>
      <c r="N22" s="17"/>
      <c r="O22" s="18">
        <f t="shared" si="0"/>
        <v>55625</v>
      </c>
      <c r="P22" s="17"/>
      <c r="Q22" s="17">
        <f t="shared" si="2"/>
        <v>288135</v>
      </c>
      <c r="R22" s="18"/>
      <c r="S22" s="18">
        <f t="shared" si="3"/>
        <v>288135</v>
      </c>
    </row>
    <row r="23" spans="1:20" x14ac:dyDescent="0.3">
      <c r="A23" s="61" t="s">
        <v>135</v>
      </c>
      <c r="B23" s="61"/>
      <c r="C23" s="61"/>
      <c r="D23" s="15">
        <v>20</v>
      </c>
      <c r="E23" s="15">
        <v>20</v>
      </c>
      <c r="F23" s="15">
        <v>32</v>
      </c>
      <c r="G23" s="15">
        <v>20</v>
      </c>
      <c r="H23" s="15">
        <v>20</v>
      </c>
      <c r="I23" s="16">
        <f t="shared" si="1"/>
        <v>112</v>
      </c>
      <c r="J23" s="17">
        <v>286000</v>
      </c>
      <c r="K23" s="17">
        <v>19650</v>
      </c>
      <c r="L23" s="17">
        <f>1080+9350</f>
        <v>10430</v>
      </c>
      <c r="M23" s="17"/>
      <c r="N23" s="17"/>
      <c r="O23" s="18">
        <f t="shared" si="0"/>
        <v>76412.5</v>
      </c>
      <c r="P23" s="17"/>
      <c r="Q23" s="17">
        <f t="shared" si="2"/>
        <v>392492.5</v>
      </c>
      <c r="R23" s="18"/>
      <c r="S23" s="18">
        <f t="shared" si="3"/>
        <v>392492.5</v>
      </c>
    </row>
    <row r="24" spans="1:20" x14ac:dyDescent="0.3">
      <c r="A24" s="62" t="s">
        <v>18</v>
      </c>
      <c r="B24" s="62"/>
      <c r="C24" s="62"/>
      <c r="D24" s="15">
        <f>SUM(D14:D23)</f>
        <v>930</v>
      </c>
      <c r="E24" s="15">
        <f t="shared" ref="E24:I24" si="4">SUM(E14:E23)</f>
        <v>520</v>
      </c>
      <c r="F24" s="15">
        <f t="shared" si="4"/>
        <v>254</v>
      </c>
      <c r="G24" s="15">
        <f t="shared" si="4"/>
        <v>73</v>
      </c>
      <c r="H24" s="15">
        <f t="shared" si="4"/>
        <v>181</v>
      </c>
      <c r="I24" s="19">
        <f t="shared" si="4"/>
        <v>1958</v>
      </c>
      <c r="J24" s="20">
        <f>SUM(J14:J23)</f>
        <v>4483200</v>
      </c>
      <c r="K24" s="20">
        <f t="shared" ref="K24:S24" si="5">SUM(K14:K23)</f>
        <v>2577890</v>
      </c>
      <c r="L24" s="20">
        <f t="shared" si="5"/>
        <v>93800</v>
      </c>
      <c r="M24" s="20">
        <f t="shared" si="5"/>
        <v>0</v>
      </c>
      <c r="N24" s="20">
        <f t="shared" si="5"/>
        <v>0</v>
      </c>
      <c r="O24" s="20">
        <f t="shared" si="5"/>
        <v>1765272.5</v>
      </c>
      <c r="P24" s="20">
        <f t="shared" si="5"/>
        <v>0</v>
      </c>
      <c r="Q24" s="20">
        <f t="shared" si="5"/>
        <v>8920162.5</v>
      </c>
      <c r="R24" s="21">
        <f t="shared" si="5"/>
        <v>0</v>
      </c>
      <c r="S24" s="22">
        <f t="shared" si="5"/>
        <v>8920162.5</v>
      </c>
      <c r="T24" s="23"/>
    </row>
    <row r="25" spans="1:20" x14ac:dyDescent="0.3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3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2289.6833503575076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3">
      <c r="A27" s="30"/>
      <c r="S27" s="31"/>
    </row>
    <row r="28" spans="1:20" x14ac:dyDescent="0.3">
      <c r="A28" s="60" t="s">
        <v>30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</row>
    <row r="29" spans="1:20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3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3">
      <c r="A31" s="63" t="str">
        <f>CONCATENATE("participant"," ",J6)</f>
        <v xml:space="preserve">participant </v>
      </c>
      <c r="B31" s="64"/>
      <c r="C31" s="33" t="s">
        <v>32</v>
      </c>
      <c r="D31" s="61" t="s">
        <v>33</v>
      </c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</row>
    <row r="32" spans="1:20" ht="36" customHeight="1" x14ac:dyDescent="0.3">
      <c r="A32" s="66" t="s">
        <v>34</v>
      </c>
      <c r="B32" s="66"/>
      <c r="C32" s="34" t="s">
        <v>136</v>
      </c>
      <c r="D32" s="67" t="s">
        <v>57</v>
      </c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S32" s="31"/>
    </row>
    <row r="33" spans="1:19" ht="29.25" customHeight="1" x14ac:dyDescent="0.3">
      <c r="A33" s="66" t="s">
        <v>35</v>
      </c>
      <c r="B33" s="66"/>
      <c r="C33" s="35">
        <v>2335000</v>
      </c>
      <c r="D33" s="68" t="s">
        <v>58</v>
      </c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S33" s="31"/>
    </row>
    <row r="34" spans="1:19" ht="31.5" customHeight="1" x14ac:dyDescent="0.3">
      <c r="A34" s="66" t="s">
        <v>36</v>
      </c>
      <c r="B34" s="66"/>
      <c r="C34" s="35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S34" s="31"/>
    </row>
    <row r="35" spans="1:19" s="36" customFormat="1" x14ac:dyDescent="0.3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3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3">
      <c r="A37" s="63" t="str">
        <f>CONCATENATE("participant"," ",C9)</f>
        <v xml:space="preserve">participant </v>
      </c>
      <c r="B37" s="64"/>
      <c r="C37" s="33" t="s">
        <v>32</v>
      </c>
      <c r="D37" s="73" t="s">
        <v>33</v>
      </c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</row>
    <row r="38" spans="1:19" ht="27.75" customHeight="1" x14ac:dyDescent="0.3">
      <c r="A38" s="66" t="s">
        <v>37</v>
      </c>
      <c r="B38" s="66"/>
      <c r="C38" s="35">
        <v>93800</v>
      </c>
      <c r="D38" s="72" t="s">
        <v>59</v>
      </c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S38" s="31"/>
    </row>
    <row r="39" spans="1:19" ht="25.5" customHeight="1" x14ac:dyDescent="0.3">
      <c r="A39" s="66" t="s">
        <v>38</v>
      </c>
      <c r="B39" s="66"/>
      <c r="C39" s="35"/>
      <c r="D39" s="69" t="s">
        <v>39</v>
      </c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1"/>
      <c r="S39" s="31"/>
    </row>
    <row r="40" spans="1:19" ht="26.25" customHeight="1" x14ac:dyDescent="0.3">
      <c r="A40" s="66" t="s">
        <v>40</v>
      </c>
      <c r="B40" s="66"/>
      <c r="C40" s="35"/>
      <c r="D40" s="72" t="s">
        <v>41</v>
      </c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S40" s="31"/>
    </row>
  </sheetData>
  <protectedRanges>
    <protectedRange sqref="C32:P40 D14:H23 P14:P23 R14:S23 O6 J14:N23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disablePrompts="1"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8"/>
  <sheetViews>
    <sheetView tabSelected="1" workbookViewId="0">
      <selection activeCell="S7" sqref="S7"/>
    </sheetView>
  </sheetViews>
  <sheetFormatPr defaultRowHeight="14.4" x14ac:dyDescent="0.3"/>
  <cols>
    <col min="6" max="6" width="16.21875" bestFit="1" customWidth="1"/>
    <col min="7" max="7" width="17.77734375" bestFit="1" customWidth="1"/>
  </cols>
  <sheetData>
    <row r="1" spans="2:17" ht="15" thickBot="1" x14ac:dyDescent="0.35"/>
    <row r="2" spans="2:17" ht="18.600000000000001" thickBot="1" x14ac:dyDescent="0.4">
      <c r="B2" s="75" t="s">
        <v>42</v>
      </c>
      <c r="C2" s="76"/>
      <c r="D2" s="43">
        <f>SUM(P5:P47)</f>
        <v>242890</v>
      </c>
    </row>
    <row r="4" spans="2:17" ht="16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4" t="s">
        <v>52</v>
      </c>
      <c r="G4" s="44" t="s">
        <v>53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54</v>
      </c>
      <c r="N4" s="10" t="s">
        <v>55</v>
      </c>
      <c r="O4" s="10" t="s">
        <v>56</v>
      </c>
      <c r="P4" s="46" t="s">
        <v>49</v>
      </c>
      <c r="Q4" s="50" t="s">
        <v>93</v>
      </c>
    </row>
    <row r="5" spans="2:17" x14ac:dyDescent="0.3">
      <c r="B5" s="39" t="s">
        <v>62</v>
      </c>
      <c r="C5" s="39" t="s">
        <v>69</v>
      </c>
      <c r="D5" s="39" t="s">
        <v>74</v>
      </c>
      <c r="E5" s="39" t="s">
        <v>78</v>
      </c>
      <c r="F5" s="39" t="s">
        <v>83</v>
      </c>
      <c r="G5" s="39" t="s">
        <v>68</v>
      </c>
      <c r="H5" s="39">
        <v>2</v>
      </c>
      <c r="I5" s="39">
        <v>2</v>
      </c>
      <c r="J5" s="39"/>
      <c r="K5" s="39"/>
      <c r="L5" s="39"/>
      <c r="M5" s="39">
        <v>3</v>
      </c>
      <c r="N5" s="39">
        <v>2520</v>
      </c>
      <c r="O5" s="39">
        <v>1440</v>
      </c>
      <c r="P5" s="39">
        <f>N5+O5+Q5</f>
        <v>4560</v>
      </c>
      <c r="Q5">
        <f>(H5+I5+J5+K5+L5)*50*M5</f>
        <v>600</v>
      </c>
    </row>
    <row r="6" spans="2:17" x14ac:dyDescent="0.3">
      <c r="B6" s="39" t="s">
        <v>62</v>
      </c>
      <c r="C6" s="39" t="s">
        <v>70</v>
      </c>
      <c r="D6" s="39" t="s">
        <v>75</v>
      </c>
      <c r="E6" s="39" t="s">
        <v>79</v>
      </c>
      <c r="F6" s="39" t="s">
        <v>84</v>
      </c>
      <c r="G6" s="47" t="s">
        <v>68</v>
      </c>
      <c r="H6" s="39">
        <v>2</v>
      </c>
      <c r="I6" s="39">
        <v>2</v>
      </c>
      <c r="J6" s="39"/>
      <c r="K6" s="39"/>
      <c r="L6" s="39"/>
      <c r="M6" s="47">
        <v>3</v>
      </c>
      <c r="N6" s="39">
        <v>3680</v>
      </c>
      <c r="O6" s="39">
        <v>1440</v>
      </c>
      <c r="P6" s="47">
        <f>N6+O6+Q6</f>
        <v>5720</v>
      </c>
      <c r="Q6">
        <f t="shared" ref="Q6:Q47" si="0">(H6+I6+J6+K6+L6)*50*M6</f>
        <v>600</v>
      </c>
    </row>
    <row r="7" spans="2:17" x14ac:dyDescent="0.3">
      <c r="B7" s="47" t="s">
        <v>62</v>
      </c>
      <c r="C7" s="39" t="s">
        <v>71</v>
      </c>
      <c r="D7" s="39" t="s">
        <v>71</v>
      </c>
      <c r="E7" s="39" t="s">
        <v>80</v>
      </c>
      <c r="F7" s="39" t="s">
        <v>85</v>
      </c>
      <c r="G7" s="47" t="s">
        <v>68</v>
      </c>
      <c r="H7" s="39">
        <v>1</v>
      </c>
      <c r="I7" s="39"/>
      <c r="J7" s="39">
        <v>1</v>
      </c>
      <c r="K7" s="39"/>
      <c r="L7" s="39"/>
      <c r="M7" s="47">
        <v>3</v>
      </c>
      <c r="N7" s="39">
        <v>2500</v>
      </c>
      <c r="O7" s="39">
        <v>720</v>
      </c>
      <c r="P7" s="47">
        <f>N7+O7+Q7</f>
        <v>3520</v>
      </c>
      <c r="Q7">
        <f t="shared" si="0"/>
        <v>300</v>
      </c>
    </row>
    <row r="8" spans="2:17" x14ac:dyDescent="0.3">
      <c r="B8" s="47" t="s">
        <v>62</v>
      </c>
      <c r="C8" s="39" t="s">
        <v>72</v>
      </c>
      <c r="D8" s="39" t="s">
        <v>76</v>
      </c>
      <c r="E8" s="39" t="s">
        <v>81</v>
      </c>
      <c r="F8" s="39" t="s">
        <v>86</v>
      </c>
      <c r="G8" s="47" t="s">
        <v>68</v>
      </c>
      <c r="H8" s="39">
        <v>1</v>
      </c>
      <c r="I8" s="39"/>
      <c r="J8" s="39">
        <v>1</v>
      </c>
      <c r="K8" s="39"/>
      <c r="L8" s="39"/>
      <c r="M8" s="47">
        <v>3</v>
      </c>
      <c r="N8" s="39">
        <v>1260</v>
      </c>
      <c r="O8" s="39">
        <v>720</v>
      </c>
      <c r="P8" s="47">
        <f>N8+O8+Q8</f>
        <v>2280</v>
      </c>
      <c r="Q8">
        <f t="shared" si="0"/>
        <v>300</v>
      </c>
    </row>
    <row r="9" spans="2:17" x14ac:dyDescent="0.3">
      <c r="B9" s="47" t="s">
        <v>62</v>
      </c>
      <c r="C9" s="39" t="s">
        <v>73</v>
      </c>
      <c r="D9" s="39" t="s">
        <v>77</v>
      </c>
      <c r="E9" s="39" t="s">
        <v>82</v>
      </c>
      <c r="F9" s="39" t="s">
        <v>87</v>
      </c>
      <c r="G9" s="47" t="s">
        <v>68</v>
      </c>
      <c r="H9" s="39">
        <v>3</v>
      </c>
      <c r="I9" s="39"/>
      <c r="J9" s="39">
        <v>4</v>
      </c>
      <c r="K9" s="39"/>
      <c r="L9" s="39">
        <v>2</v>
      </c>
      <c r="M9" s="47">
        <v>3</v>
      </c>
      <c r="N9" s="39">
        <f>920*9</f>
        <v>8280</v>
      </c>
      <c r="O9" s="39">
        <f>27*120</f>
        <v>3240</v>
      </c>
      <c r="P9" s="47">
        <f t="shared" ref="P9:P47" si="1">N9+O9+Q9</f>
        <v>12870</v>
      </c>
      <c r="Q9">
        <f t="shared" si="0"/>
        <v>1350</v>
      </c>
    </row>
    <row r="10" spans="2:17" x14ac:dyDescent="0.3">
      <c r="B10" s="47" t="s">
        <v>62</v>
      </c>
      <c r="C10" s="47" t="s">
        <v>88</v>
      </c>
      <c r="D10" s="47" t="s">
        <v>89</v>
      </c>
      <c r="E10" s="47" t="s">
        <v>90</v>
      </c>
      <c r="F10" s="47" t="s">
        <v>91</v>
      </c>
      <c r="G10" s="47" t="s">
        <v>83</v>
      </c>
      <c r="H10" s="39">
        <v>1</v>
      </c>
      <c r="I10" s="39">
        <v>1</v>
      </c>
      <c r="J10" s="39"/>
      <c r="K10" s="39">
        <v>1</v>
      </c>
      <c r="L10" s="39"/>
      <c r="M10" s="39">
        <v>2</v>
      </c>
      <c r="N10" s="39">
        <f>630*3</f>
        <v>1890</v>
      </c>
      <c r="O10" s="39">
        <v>720</v>
      </c>
      <c r="P10" s="47">
        <f t="shared" si="1"/>
        <v>2910</v>
      </c>
      <c r="Q10">
        <f t="shared" si="0"/>
        <v>300</v>
      </c>
    </row>
    <row r="11" spans="2:17" x14ac:dyDescent="0.3">
      <c r="B11" s="47" t="s">
        <v>62</v>
      </c>
      <c r="C11" s="47" t="s">
        <v>70</v>
      </c>
      <c r="D11" s="47" t="s">
        <v>75</v>
      </c>
      <c r="E11" s="47" t="s">
        <v>79</v>
      </c>
      <c r="F11" s="47" t="s">
        <v>84</v>
      </c>
      <c r="G11" s="47" t="s">
        <v>83</v>
      </c>
      <c r="H11" s="39">
        <v>1</v>
      </c>
      <c r="I11" s="39">
        <v>1</v>
      </c>
      <c r="J11" s="39"/>
      <c r="K11" s="39"/>
      <c r="L11" s="39"/>
      <c r="M11" s="39">
        <v>2</v>
      </c>
      <c r="N11" s="39">
        <v>1260</v>
      </c>
      <c r="O11" s="47">
        <f t="shared" ref="O11:O13" si="2">4*120</f>
        <v>480</v>
      </c>
      <c r="P11" s="47">
        <f t="shared" si="1"/>
        <v>1940</v>
      </c>
      <c r="Q11">
        <f t="shared" si="0"/>
        <v>200</v>
      </c>
    </row>
    <row r="12" spans="2:17" x14ac:dyDescent="0.3">
      <c r="B12" s="47" t="s">
        <v>62</v>
      </c>
      <c r="C12" s="47" t="s">
        <v>71</v>
      </c>
      <c r="D12" s="47" t="s">
        <v>71</v>
      </c>
      <c r="E12" s="47" t="s">
        <v>80</v>
      </c>
      <c r="F12" s="47" t="s">
        <v>85</v>
      </c>
      <c r="G12" s="47" t="s">
        <v>83</v>
      </c>
      <c r="H12" s="39">
        <v>1</v>
      </c>
      <c r="I12" s="39"/>
      <c r="J12" s="39">
        <v>1</v>
      </c>
      <c r="K12" s="39"/>
      <c r="L12" s="39"/>
      <c r="M12" s="39">
        <v>2</v>
      </c>
      <c r="N12" s="39">
        <f>2*920</f>
        <v>1840</v>
      </c>
      <c r="O12" s="47">
        <f t="shared" si="2"/>
        <v>480</v>
      </c>
      <c r="P12" s="47">
        <f t="shared" si="1"/>
        <v>2520</v>
      </c>
      <c r="Q12">
        <f t="shared" si="0"/>
        <v>200</v>
      </c>
    </row>
    <row r="13" spans="2:17" x14ac:dyDescent="0.3">
      <c r="B13" s="47" t="s">
        <v>62</v>
      </c>
      <c r="C13" s="47" t="s">
        <v>72</v>
      </c>
      <c r="D13" s="47" t="s">
        <v>76</v>
      </c>
      <c r="E13" s="47" t="s">
        <v>81</v>
      </c>
      <c r="F13" s="47" t="s">
        <v>86</v>
      </c>
      <c r="G13" s="47" t="s">
        <v>83</v>
      </c>
      <c r="H13" s="39">
        <v>1</v>
      </c>
      <c r="I13" s="39"/>
      <c r="J13" s="39">
        <v>1</v>
      </c>
      <c r="K13" s="39"/>
      <c r="L13" s="39"/>
      <c r="M13" s="39">
        <v>2</v>
      </c>
      <c r="N13" s="39">
        <v>1260</v>
      </c>
      <c r="O13" s="47">
        <f t="shared" si="2"/>
        <v>480</v>
      </c>
      <c r="P13" s="47">
        <f t="shared" si="1"/>
        <v>1940</v>
      </c>
      <c r="Q13">
        <f t="shared" si="0"/>
        <v>200</v>
      </c>
    </row>
    <row r="14" spans="2:17" x14ac:dyDescent="0.3">
      <c r="B14" s="47" t="s">
        <v>62</v>
      </c>
      <c r="C14" s="47" t="s">
        <v>73</v>
      </c>
      <c r="D14" s="47" t="s">
        <v>77</v>
      </c>
      <c r="E14" s="47" t="s">
        <v>82</v>
      </c>
      <c r="F14" s="47" t="s">
        <v>87</v>
      </c>
      <c r="G14" s="47" t="s">
        <v>83</v>
      </c>
      <c r="H14" s="39">
        <v>1</v>
      </c>
      <c r="I14" s="39"/>
      <c r="J14" s="39">
        <v>1</v>
      </c>
      <c r="K14" s="39"/>
      <c r="L14" s="39"/>
      <c r="M14" s="39">
        <v>2</v>
      </c>
      <c r="N14" s="39">
        <v>1260</v>
      </c>
      <c r="O14" s="39">
        <f>4*120</f>
        <v>480</v>
      </c>
      <c r="P14" s="47">
        <f t="shared" si="1"/>
        <v>1940</v>
      </c>
      <c r="Q14">
        <f t="shared" si="0"/>
        <v>200</v>
      </c>
    </row>
    <row r="15" spans="2:17" x14ac:dyDescent="0.3">
      <c r="B15" s="47" t="s">
        <v>62</v>
      </c>
      <c r="C15" s="39" t="s">
        <v>69</v>
      </c>
      <c r="D15" s="39" t="s">
        <v>74</v>
      </c>
      <c r="E15" s="39" t="s">
        <v>78</v>
      </c>
      <c r="F15" s="39" t="s">
        <v>83</v>
      </c>
      <c r="G15" s="39" t="s">
        <v>84</v>
      </c>
      <c r="H15" s="39">
        <v>1</v>
      </c>
      <c r="I15" s="39">
        <v>1</v>
      </c>
      <c r="J15" s="39"/>
      <c r="K15" s="39"/>
      <c r="L15" s="39"/>
      <c r="M15" s="39">
        <v>2</v>
      </c>
      <c r="N15" s="39">
        <v>1260</v>
      </c>
      <c r="O15" s="39">
        <v>480</v>
      </c>
      <c r="P15" s="47">
        <f t="shared" si="1"/>
        <v>1940</v>
      </c>
      <c r="Q15">
        <f t="shared" si="0"/>
        <v>200</v>
      </c>
    </row>
    <row r="16" spans="2:17" x14ac:dyDescent="0.3">
      <c r="B16" s="47" t="s">
        <v>62</v>
      </c>
      <c r="C16" s="39" t="s">
        <v>88</v>
      </c>
      <c r="D16" s="39" t="s">
        <v>89</v>
      </c>
      <c r="E16" s="39" t="s">
        <v>90</v>
      </c>
      <c r="F16" s="39" t="s">
        <v>91</v>
      </c>
      <c r="G16" s="47" t="s">
        <v>84</v>
      </c>
      <c r="H16" s="39">
        <v>1</v>
      </c>
      <c r="I16" s="39">
        <v>1</v>
      </c>
      <c r="J16" s="39"/>
      <c r="K16" s="39"/>
      <c r="L16" s="39"/>
      <c r="M16" s="39">
        <v>2</v>
      </c>
      <c r="N16" s="39">
        <f>920*2</f>
        <v>1840</v>
      </c>
      <c r="O16" s="39">
        <v>480</v>
      </c>
      <c r="P16" s="47">
        <f t="shared" si="1"/>
        <v>2520</v>
      </c>
      <c r="Q16">
        <f t="shared" si="0"/>
        <v>200</v>
      </c>
    </row>
    <row r="17" spans="2:17" x14ac:dyDescent="0.3">
      <c r="B17" s="47" t="s">
        <v>62</v>
      </c>
      <c r="C17" s="39" t="s">
        <v>71</v>
      </c>
      <c r="D17" s="39" t="s">
        <v>71</v>
      </c>
      <c r="E17" s="39" t="s">
        <v>80</v>
      </c>
      <c r="F17" s="39" t="s">
        <v>85</v>
      </c>
      <c r="G17" s="47" t="s">
        <v>84</v>
      </c>
      <c r="H17" s="39">
        <v>1</v>
      </c>
      <c r="I17" s="39"/>
      <c r="J17" s="39">
        <v>1</v>
      </c>
      <c r="K17" s="39"/>
      <c r="L17" s="39"/>
      <c r="M17" s="39">
        <v>2</v>
      </c>
      <c r="N17" s="39">
        <v>1840</v>
      </c>
      <c r="O17" s="39">
        <v>480</v>
      </c>
      <c r="P17" s="47">
        <f t="shared" si="1"/>
        <v>2520</v>
      </c>
      <c r="Q17">
        <f t="shared" si="0"/>
        <v>200</v>
      </c>
    </row>
    <row r="18" spans="2:17" x14ac:dyDescent="0.3">
      <c r="B18" s="47" t="s">
        <v>62</v>
      </c>
      <c r="C18" s="39" t="s">
        <v>72</v>
      </c>
      <c r="D18" s="39" t="s">
        <v>76</v>
      </c>
      <c r="E18" s="39" t="s">
        <v>81</v>
      </c>
      <c r="F18" s="39" t="s">
        <v>86</v>
      </c>
      <c r="G18" s="47" t="s">
        <v>84</v>
      </c>
      <c r="H18" s="39">
        <v>1</v>
      </c>
      <c r="I18" s="39"/>
      <c r="J18" s="39">
        <v>1</v>
      </c>
      <c r="K18" s="39"/>
      <c r="L18" s="39"/>
      <c r="M18" s="39">
        <v>2</v>
      </c>
      <c r="N18" s="39">
        <v>1840</v>
      </c>
      <c r="O18" s="39">
        <v>480</v>
      </c>
      <c r="P18" s="47">
        <f t="shared" si="1"/>
        <v>2520</v>
      </c>
      <c r="Q18">
        <f t="shared" si="0"/>
        <v>200</v>
      </c>
    </row>
    <row r="19" spans="2:17" x14ac:dyDescent="0.3">
      <c r="B19" s="47" t="s">
        <v>62</v>
      </c>
      <c r="C19" s="39" t="s">
        <v>73</v>
      </c>
      <c r="D19" s="39" t="s">
        <v>77</v>
      </c>
      <c r="E19" s="39" t="s">
        <v>82</v>
      </c>
      <c r="F19" s="39" t="s">
        <v>87</v>
      </c>
      <c r="G19" s="47" t="s">
        <v>84</v>
      </c>
      <c r="H19" s="39">
        <v>1</v>
      </c>
      <c r="I19" s="39"/>
      <c r="J19" s="39">
        <v>1</v>
      </c>
      <c r="K19" s="39"/>
      <c r="L19" s="39"/>
      <c r="M19" s="39">
        <v>2</v>
      </c>
      <c r="N19" s="39">
        <v>1260</v>
      </c>
      <c r="O19" s="39">
        <v>480</v>
      </c>
      <c r="P19" s="47">
        <f t="shared" si="1"/>
        <v>1940</v>
      </c>
      <c r="Q19">
        <f t="shared" si="0"/>
        <v>200</v>
      </c>
    </row>
    <row r="20" spans="2:17" x14ac:dyDescent="0.3">
      <c r="B20" s="47" t="s">
        <v>62</v>
      </c>
      <c r="C20" s="39" t="s">
        <v>88</v>
      </c>
      <c r="D20" s="39" t="s">
        <v>89</v>
      </c>
      <c r="E20" s="39" t="s">
        <v>90</v>
      </c>
      <c r="F20" s="39" t="s">
        <v>91</v>
      </c>
      <c r="G20" s="39" t="s">
        <v>85</v>
      </c>
      <c r="H20" s="39">
        <v>1</v>
      </c>
      <c r="I20" s="39">
        <v>1</v>
      </c>
      <c r="J20" s="39"/>
      <c r="K20" s="39"/>
      <c r="L20" s="39"/>
      <c r="M20" s="39">
        <v>2</v>
      </c>
      <c r="N20" s="39">
        <v>1840</v>
      </c>
      <c r="O20" s="39">
        <v>480</v>
      </c>
      <c r="P20" s="47">
        <f t="shared" si="1"/>
        <v>2520</v>
      </c>
      <c r="Q20">
        <f t="shared" si="0"/>
        <v>200</v>
      </c>
    </row>
    <row r="21" spans="2:17" x14ac:dyDescent="0.3">
      <c r="B21" s="47" t="s">
        <v>62</v>
      </c>
      <c r="C21" s="39" t="s">
        <v>69</v>
      </c>
      <c r="D21" s="39" t="s">
        <v>74</v>
      </c>
      <c r="E21" s="39" t="s">
        <v>78</v>
      </c>
      <c r="F21" s="39" t="s">
        <v>83</v>
      </c>
      <c r="G21" s="47" t="s">
        <v>85</v>
      </c>
      <c r="H21" s="39">
        <v>1</v>
      </c>
      <c r="I21" s="39">
        <v>1</v>
      </c>
      <c r="J21" s="39"/>
      <c r="K21" s="39"/>
      <c r="L21" s="39"/>
      <c r="M21" s="39">
        <v>2</v>
      </c>
      <c r="N21" s="47">
        <v>1840</v>
      </c>
      <c r="O21" s="47">
        <v>480</v>
      </c>
      <c r="P21" s="47">
        <f t="shared" si="1"/>
        <v>2520</v>
      </c>
      <c r="Q21">
        <f t="shared" si="0"/>
        <v>200</v>
      </c>
    </row>
    <row r="22" spans="2:17" x14ac:dyDescent="0.3">
      <c r="B22" s="47" t="s">
        <v>62</v>
      </c>
      <c r="C22" s="39" t="s">
        <v>70</v>
      </c>
      <c r="D22" s="39" t="s">
        <v>75</v>
      </c>
      <c r="E22" s="39" t="s">
        <v>79</v>
      </c>
      <c r="F22" s="39" t="s">
        <v>84</v>
      </c>
      <c r="G22" s="47" t="s">
        <v>85</v>
      </c>
      <c r="H22" s="39">
        <v>1</v>
      </c>
      <c r="I22" s="39">
        <v>1</v>
      </c>
      <c r="J22" s="39"/>
      <c r="K22" s="39"/>
      <c r="L22" s="39"/>
      <c r="M22" s="39">
        <v>2</v>
      </c>
      <c r="N22" s="47">
        <v>1840</v>
      </c>
      <c r="O22" s="47">
        <v>480</v>
      </c>
      <c r="P22" s="47">
        <f t="shared" si="1"/>
        <v>2520</v>
      </c>
      <c r="Q22">
        <f t="shared" si="0"/>
        <v>200</v>
      </c>
    </row>
    <row r="23" spans="2:17" x14ac:dyDescent="0.3">
      <c r="B23" s="47" t="s">
        <v>62</v>
      </c>
      <c r="C23" s="39" t="s">
        <v>72</v>
      </c>
      <c r="D23" s="39" t="s">
        <v>76</v>
      </c>
      <c r="E23" s="39" t="s">
        <v>81</v>
      </c>
      <c r="F23" s="39" t="s">
        <v>86</v>
      </c>
      <c r="G23" s="47" t="s">
        <v>85</v>
      </c>
      <c r="H23" s="39">
        <v>1</v>
      </c>
      <c r="I23" s="39"/>
      <c r="J23" s="39">
        <v>1</v>
      </c>
      <c r="K23" s="39"/>
      <c r="L23" s="39"/>
      <c r="M23" s="39">
        <v>2</v>
      </c>
      <c r="N23" s="47">
        <v>1840</v>
      </c>
      <c r="O23" s="47">
        <v>480</v>
      </c>
      <c r="P23" s="47">
        <f t="shared" si="1"/>
        <v>2520</v>
      </c>
      <c r="Q23">
        <f t="shared" si="0"/>
        <v>200</v>
      </c>
    </row>
    <row r="24" spans="2:17" x14ac:dyDescent="0.3">
      <c r="B24" s="47" t="s">
        <v>62</v>
      </c>
      <c r="C24" s="39" t="s">
        <v>73</v>
      </c>
      <c r="D24" s="39" t="s">
        <v>77</v>
      </c>
      <c r="E24" s="39" t="s">
        <v>82</v>
      </c>
      <c r="F24" s="39" t="s">
        <v>87</v>
      </c>
      <c r="G24" s="47" t="s">
        <v>85</v>
      </c>
      <c r="H24" s="39">
        <v>1</v>
      </c>
      <c r="I24" s="39"/>
      <c r="J24" s="39">
        <v>1</v>
      </c>
      <c r="K24" s="39"/>
      <c r="L24" s="39"/>
      <c r="M24" s="39">
        <v>2</v>
      </c>
      <c r="N24" s="47">
        <v>1840</v>
      </c>
      <c r="O24" s="47">
        <v>480</v>
      </c>
      <c r="P24" s="47">
        <f t="shared" si="1"/>
        <v>2520</v>
      </c>
      <c r="Q24">
        <f t="shared" si="0"/>
        <v>200</v>
      </c>
    </row>
    <row r="25" spans="2:17" x14ac:dyDescent="0.3">
      <c r="B25" s="47" t="s">
        <v>140</v>
      </c>
      <c r="C25" s="39" t="s">
        <v>71</v>
      </c>
      <c r="D25" s="39" t="s">
        <v>71</v>
      </c>
      <c r="E25" s="39" t="s">
        <v>80</v>
      </c>
      <c r="F25" s="39" t="s">
        <v>85</v>
      </c>
      <c r="G25" s="39" t="s">
        <v>68</v>
      </c>
      <c r="H25" s="39"/>
      <c r="I25" s="39"/>
      <c r="J25" s="39"/>
      <c r="K25" s="39"/>
      <c r="L25" s="39">
        <v>2</v>
      </c>
      <c r="M25" s="39">
        <v>2</v>
      </c>
      <c r="N25" s="39">
        <v>1840</v>
      </c>
      <c r="O25" s="39">
        <v>480</v>
      </c>
      <c r="P25" s="47">
        <f t="shared" si="1"/>
        <v>2520</v>
      </c>
      <c r="Q25">
        <f t="shared" si="0"/>
        <v>200</v>
      </c>
    </row>
    <row r="26" spans="2:17" x14ac:dyDescent="0.3">
      <c r="B26" s="47" t="s">
        <v>141</v>
      </c>
      <c r="C26" s="39" t="s">
        <v>70</v>
      </c>
      <c r="D26" s="39" t="s">
        <v>75</v>
      </c>
      <c r="E26" s="39" t="s">
        <v>79</v>
      </c>
      <c r="F26" s="39" t="s">
        <v>84</v>
      </c>
      <c r="G26" s="39" t="s">
        <v>68</v>
      </c>
      <c r="H26" s="39"/>
      <c r="I26" s="39"/>
      <c r="J26" s="39"/>
      <c r="K26" s="39"/>
      <c r="L26" s="39">
        <v>2</v>
      </c>
      <c r="M26" s="39">
        <v>2</v>
      </c>
      <c r="N26" s="39">
        <v>1840</v>
      </c>
      <c r="O26" s="39">
        <v>480</v>
      </c>
      <c r="P26" s="47">
        <f t="shared" si="1"/>
        <v>2520</v>
      </c>
      <c r="Q26">
        <f t="shared" si="0"/>
        <v>200</v>
      </c>
    </row>
    <row r="27" spans="2:17" x14ac:dyDescent="0.3">
      <c r="B27" s="47" t="s">
        <v>62</v>
      </c>
      <c r="C27" s="39" t="s">
        <v>88</v>
      </c>
      <c r="D27" s="39" t="s">
        <v>89</v>
      </c>
      <c r="E27" s="39" t="s">
        <v>90</v>
      </c>
      <c r="F27" s="39" t="s">
        <v>91</v>
      </c>
      <c r="G27" s="39" t="s">
        <v>87</v>
      </c>
      <c r="H27" s="39">
        <v>2</v>
      </c>
      <c r="I27" s="39">
        <v>4</v>
      </c>
      <c r="J27" s="39"/>
      <c r="K27" s="39">
        <v>2</v>
      </c>
      <c r="L27" s="39">
        <v>2</v>
      </c>
      <c r="M27" s="39">
        <v>3</v>
      </c>
      <c r="N27" s="39">
        <v>9200</v>
      </c>
      <c r="O27" s="39">
        <v>3600</v>
      </c>
      <c r="P27" s="47">
        <f t="shared" si="1"/>
        <v>14300</v>
      </c>
      <c r="Q27">
        <f t="shared" si="0"/>
        <v>1500</v>
      </c>
    </row>
    <row r="28" spans="2:17" x14ac:dyDescent="0.3">
      <c r="B28" s="47" t="s">
        <v>62</v>
      </c>
      <c r="C28" s="39" t="s">
        <v>69</v>
      </c>
      <c r="D28" s="39" t="s">
        <v>74</v>
      </c>
      <c r="E28" s="39" t="s">
        <v>78</v>
      </c>
      <c r="F28" s="39" t="s">
        <v>83</v>
      </c>
      <c r="G28" s="47" t="s">
        <v>87</v>
      </c>
      <c r="H28" s="39">
        <v>2</v>
      </c>
      <c r="I28" s="39">
        <v>4</v>
      </c>
      <c r="J28" s="39"/>
      <c r="K28" s="39"/>
      <c r="L28" s="39"/>
      <c r="M28" s="39">
        <v>3</v>
      </c>
      <c r="N28" s="39">
        <f>6*630</f>
        <v>3780</v>
      </c>
      <c r="O28" s="39">
        <f>18*120</f>
        <v>2160</v>
      </c>
      <c r="P28" s="47">
        <f t="shared" si="1"/>
        <v>6840</v>
      </c>
      <c r="Q28">
        <f t="shared" si="0"/>
        <v>900</v>
      </c>
    </row>
    <row r="29" spans="2:17" x14ac:dyDescent="0.3">
      <c r="B29" s="47" t="s">
        <v>62</v>
      </c>
      <c r="C29" s="39" t="s">
        <v>71</v>
      </c>
      <c r="D29" s="39" t="s">
        <v>71</v>
      </c>
      <c r="E29" s="39" t="s">
        <v>80</v>
      </c>
      <c r="F29" s="39" t="s">
        <v>85</v>
      </c>
      <c r="G29" s="47" t="s">
        <v>87</v>
      </c>
      <c r="H29" s="39">
        <v>2</v>
      </c>
      <c r="I29" s="39"/>
      <c r="J29" s="39">
        <v>2</v>
      </c>
      <c r="K29" s="39"/>
      <c r="L29" s="39"/>
      <c r="M29" s="39">
        <v>3</v>
      </c>
      <c r="N29" s="39">
        <f>4*920</f>
        <v>3680</v>
      </c>
      <c r="O29" s="39">
        <v>1440</v>
      </c>
      <c r="P29" s="47">
        <f t="shared" si="1"/>
        <v>5720</v>
      </c>
      <c r="Q29">
        <f t="shared" si="0"/>
        <v>600</v>
      </c>
    </row>
    <row r="30" spans="2:17" x14ac:dyDescent="0.3">
      <c r="B30" s="47" t="s">
        <v>62</v>
      </c>
      <c r="C30" s="39" t="s">
        <v>72</v>
      </c>
      <c r="D30" s="39" t="s">
        <v>76</v>
      </c>
      <c r="E30" s="39" t="s">
        <v>81</v>
      </c>
      <c r="F30" s="39" t="s">
        <v>86</v>
      </c>
      <c r="G30" s="47" t="s">
        <v>87</v>
      </c>
      <c r="H30" s="39">
        <v>2</v>
      </c>
      <c r="I30" s="39"/>
      <c r="J30" s="39">
        <v>2</v>
      </c>
      <c r="K30" s="39"/>
      <c r="L30" s="39"/>
      <c r="M30" s="39">
        <v>3</v>
      </c>
      <c r="N30" s="39">
        <f>920*4</f>
        <v>3680</v>
      </c>
      <c r="O30" s="39">
        <v>1440</v>
      </c>
      <c r="P30" s="47">
        <f t="shared" si="1"/>
        <v>5720</v>
      </c>
      <c r="Q30">
        <f t="shared" si="0"/>
        <v>600</v>
      </c>
    </row>
    <row r="31" spans="2:17" x14ac:dyDescent="0.3">
      <c r="B31" s="47" t="s">
        <v>62</v>
      </c>
      <c r="C31" s="39" t="s">
        <v>70</v>
      </c>
      <c r="D31" s="39" t="s">
        <v>75</v>
      </c>
      <c r="E31" s="39" t="s">
        <v>79</v>
      </c>
      <c r="F31" s="39" t="s">
        <v>84</v>
      </c>
      <c r="G31" s="47" t="s">
        <v>87</v>
      </c>
      <c r="H31" s="39">
        <v>2</v>
      </c>
      <c r="I31" s="39">
        <v>4</v>
      </c>
      <c r="J31" s="39"/>
      <c r="K31" s="39"/>
      <c r="L31" s="39"/>
      <c r="M31" s="39">
        <v>3</v>
      </c>
      <c r="N31" s="39">
        <f>630*6</f>
        <v>3780</v>
      </c>
      <c r="O31" s="39">
        <f>18*120</f>
        <v>2160</v>
      </c>
      <c r="P31" s="47">
        <f t="shared" si="1"/>
        <v>6840</v>
      </c>
      <c r="Q31">
        <f t="shared" si="0"/>
        <v>900</v>
      </c>
    </row>
    <row r="32" spans="2:17" x14ac:dyDescent="0.3">
      <c r="B32" s="47" t="s">
        <v>63</v>
      </c>
      <c r="C32" s="39" t="s">
        <v>88</v>
      </c>
      <c r="D32" s="39" t="s">
        <v>89</v>
      </c>
      <c r="E32" s="39" t="s">
        <v>90</v>
      </c>
      <c r="F32" s="39" t="s">
        <v>91</v>
      </c>
      <c r="G32" s="47" t="s">
        <v>87</v>
      </c>
      <c r="H32" s="39">
        <v>1</v>
      </c>
      <c r="I32" s="39">
        <v>1</v>
      </c>
      <c r="J32" s="39">
        <v>1</v>
      </c>
      <c r="K32" s="39"/>
      <c r="L32" s="39"/>
      <c r="M32" s="39">
        <v>4</v>
      </c>
      <c r="N32" s="39">
        <v>2760</v>
      </c>
      <c r="O32" s="39">
        <v>1440</v>
      </c>
      <c r="P32" s="47">
        <f t="shared" si="1"/>
        <v>4800</v>
      </c>
      <c r="Q32">
        <f t="shared" si="0"/>
        <v>600</v>
      </c>
    </row>
    <row r="33" spans="2:17" x14ac:dyDescent="0.3">
      <c r="B33" s="47" t="s">
        <v>63</v>
      </c>
      <c r="C33" s="39" t="s">
        <v>70</v>
      </c>
      <c r="D33" s="39" t="s">
        <v>75</v>
      </c>
      <c r="E33" s="39" t="s">
        <v>79</v>
      </c>
      <c r="F33" s="39" t="s">
        <v>84</v>
      </c>
      <c r="G33" s="47" t="s">
        <v>87</v>
      </c>
      <c r="H33" s="39">
        <v>2</v>
      </c>
      <c r="I33" s="39">
        <v>1</v>
      </c>
      <c r="J33" s="39">
        <v>1</v>
      </c>
      <c r="K33" s="39"/>
      <c r="L33" s="39"/>
      <c r="M33" s="39">
        <v>4</v>
      </c>
      <c r="N33" s="39">
        <f>4*630</f>
        <v>2520</v>
      </c>
      <c r="O33" s="39">
        <f>16*120</f>
        <v>1920</v>
      </c>
      <c r="P33" s="47">
        <f t="shared" si="1"/>
        <v>5240</v>
      </c>
      <c r="Q33">
        <f t="shared" si="0"/>
        <v>800</v>
      </c>
    </row>
    <row r="34" spans="2:17" x14ac:dyDescent="0.3">
      <c r="B34" s="39" t="s">
        <v>64</v>
      </c>
      <c r="C34" s="39" t="s">
        <v>69</v>
      </c>
      <c r="D34" s="39" t="s">
        <v>74</v>
      </c>
      <c r="E34" s="39" t="s">
        <v>78</v>
      </c>
      <c r="F34" s="39" t="s">
        <v>83</v>
      </c>
      <c r="G34" s="39" t="s">
        <v>68</v>
      </c>
      <c r="H34" s="39">
        <v>2</v>
      </c>
      <c r="I34" s="39">
        <v>2</v>
      </c>
      <c r="J34" s="39">
        <v>1</v>
      </c>
      <c r="K34" s="39"/>
      <c r="L34" s="39"/>
      <c r="M34" s="39">
        <v>4</v>
      </c>
      <c r="N34" s="39">
        <v>3150</v>
      </c>
      <c r="O34" s="39">
        <f>M34*(J34+I34+H34)*120</f>
        <v>2400</v>
      </c>
      <c r="P34" s="47">
        <f t="shared" si="1"/>
        <v>6550</v>
      </c>
      <c r="Q34">
        <f t="shared" si="0"/>
        <v>1000</v>
      </c>
    </row>
    <row r="35" spans="2:17" x14ac:dyDescent="0.3">
      <c r="B35" s="47" t="s">
        <v>64</v>
      </c>
      <c r="C35" s="39" t="s">
        <v>71</v>
      </c>
      <c r="D35" s="39" t="s">
        <v>71</v>
      </c>
      <c r="E35" s="39" t="s">
        <v>80</v>
      </c>
      <c r="F35" s="39" t="s">
        <v>85</v>
      </c>
      <c r="G35" s="47" t="s">
        <v>68</v>
      </c>
      <c r="H35" s="39">
        <v>2</v>
      </c>
      <c r="I35" s="39"/>
      <c r="J35" s="39">
        <v>3</v>
      </c>
      <c r="K35" s="39"/>
      <c r="L35" s="39"/>
      <c r="M35" s="39">
        <v>4</v>
      </c>
      <c r="N35" s="39">
        <f>5*920</f>
        <v>4600</v>
      </c>
      <c r="O35" s="39">
        <v>2400</v>
      </c>
      <c r="P35" s="47">
        <f t="shared" si="1"/>
        <v>8000</v>
      </c>
      <c r="Q35">
        <f t="shared" si="0"/>
        <v>1000</v>
      </c>
    </row>
    <row r="36" spans="2:17" x14ac:dyDescent="0.3">
      <c r="B36" s="47" t="s">
        <v>64</v>
      </c>
      <c r="C36" s="47" t="s">
        <v>72</v>
      </c>
      <c r="D36" s="47" t="s">
        <v>76</v>
      </c>
      <c r="E36" s="47" t="s">
        <v>81</v>
      </c>
      <c r="F36" s="47" t="s">
        <v>86</v>
      </c>
      <c r="G36" s="47" t="s">
        <v>68</v>
      </c>
      <c r="H36" s="47">
        <v>2</v>
      </c>
      <c r="I36" s="47"/>
      <c r="J36" s="47">
        <v>3</v>
      </c>
      <c r="K36" s="47"/>
      <c r="L36" s="47"/>
      <c r="M36" s="47">
        <v>4</v>
      </c>
      <c r="N36" s="47">
        <f>630*5</f>
        <v>3150</v>
      </c>
      <c r="O36" s="47">
        <v>2400</v>
      </c>
      <c r="P36" s="47">
        <f t="shared" si="1"/>
        <v>6550</v>
      </c>
      <c r="Q36">
        <f t="shared" si="0"/>
        <v>1000</v>
      </c>
    </row>
    <row r="37" spans="2:17" x14ac:dyDescent="0.3">
      <c r="B37" s="47" t="s">
        <v>92</v>
      </c>
      <c r="C37" s="47" t="s">
        <v>88</v>
      </c>
      <c r="D37" s="47" t="s">
        <v>89</v>
      </c>
      <c r="E37" s="47" t="s">
        <v>90</v>
      </c>
      <c r="F37" s="47" t="s">
        <v>91</v>
      </c>
      <c r="G37" s="47" t="s">
        <v>83</v>
      </c>
      <c r="H37" s="47">
        <v>1</v>
      </c>
      <c r="I37" s="47">
        <v>1</v>
      </c>
      <c r="J37" s="47">
        <v>1</v>
      </c>
      <c r="K37" s="47"/>
      <c r="L37" s="47"/>
      <c r="M37" s="47">
        <v>7</v>
      </c>
      <c r="N37" s="47">
        <f>3*630</f>
        <v>1890</v>
      </c>
      <c r="O37" s="47">
        <f>21*120</f>
        <v>2520</v>
      </c>
      <c r="P37" s="47">
        <f t="shared" si="1"/>
        <v>5460</v>
      </c>
      <c r="Q37">
        <f t="shared" si="0"/>
        <v>1050</v>
      </c>
    </row>
    <row r="38" spans="2:17" x14ac:dyDescent="0.3">
      <c r="B38" s="47" t="s">
        <v>92</v>
      </c>
      <c r="C38" s="47" t="s">
        <v>71</v>
      </c>
      <c r="D38" s="47" t="s">
        <v>71</v>
      </c>
      <c r="E38" s="47" t="s">
        <v>80</v>
      </c>
      <c r="F38" s="47" t="s">
        <v>85</v>
      </c>
      <c r="G38" s="47" t="s">
        <v>83</v>
      </c>
      <c r="H38" s="47">
        <v>3</v>
      </c>
      <c r="I38" s="47"/>
      <c r="J38" s="47">
        <v>3</v>
      </c>
      <c r="K38" s="47"/>
      <c r="L38" s="47"/>
      <c r="M38" s="47">
        <v>7</v>
      </c>
      <c r="N38" s="47">
        <f>6*920</f>
        <v>5520</v>
      </c>
      <c r="O38" s="47">
        <f>42*120</f>
        <v>5040</v>
      </c>
      <c r="P38" s="47">
        <f t="shared" si="1"/>
        <v>12660</v>
      </c>
      <c r="Q38">
        <f t="shared" si="0"/>
        <v>2100</v>
      </c>
    </row>
    <row r="39" spans="2:17" x14ac:dyDescent="0.3">
      <c r="B39" s="47" t="s">
        <v>92</v>
      </c>
      <c r="C39" s="47" t="s">
        <v>70</v>
      </c>
      <c r="D39" s="47" t="s">
        <v>75</v>
      </c>
      <c r="E39" s="47" t="s">
        <v>79</v>
      </c>
      <c r="F39" s="47" t="s">
        <v>84</v>
      </c>
      <c r="G39" s="47" t="s">
        <v>83</v>
      </c>
      <c r="H39" s="47">
        <v>1</v>
      </c>
      <c r="I39" s="47">
        <v>1</v>
      </c>
      <c r="J39" s="47">
        <v>1</v>
      </c>
      <c r="K39" s="47"/>
      <c r="L39" s="47"/>
      <c r="M39" s="47">
        <v>7</v>
      </c>
      <c r="N39" s="47">
        <f>3*630</f>
        <v>1890</v>
      </c>
      <c r="O39" s="47">
        <f>21*120</f>
        <v>2520</v>
      </c>
      <c r="P39" s="47">
        <f t="shared" si="1"/>
        <v>5460</v>
      </c>
      <c r="Q39">
        <f t="shared" si="0"/>
        <v>1050</v>
      </c>
    </row>
    <row r="40" spans="2:17" x14ac:dyDescent="0.3">
      <c r="B40" s="47" t="s">
        <v>92</v>
      </c>
      <c r="C40" s="47" t="s">
        <v>72</v>
      </c>
      <c r="D40" s="47" t="s">
        <v>76</v>
      </c>
      <c r="E40" s="47" t="s">
        <v>81</v>
      </c>
      <c r="F40" s="47" t="s">
        <v>86</v>
      </c>
      <c r="G40" s="47" t="s">
        <v>83</v>
      </c>
      <c r="H40" s="47">
        <v>3</v>
      </c>
      <c r="I40" s="47"/>
      <c r="J40" s="47">
        <v>3</v>
      </c>
      <c r="K40" s="47"/>
      <c r="L40" s="47"/>
      <c r="M40" s="47">
        <v>7</v>
      </c>
      <c r="N40" s="47">
        <v>5520</v>
      </c>
      <c r="O40" s="47">
        <v>5040</v>
      </c>
      <c r="P40" s="47">
        <f t="shared" si="1"/>
        <v>12660</v>
      </c>
      <c r="Q40">
        <f t="shared" si="0"/>
        <v>2100</v>
      </c>
    </row>
    <row r="41" spans="2:17" x14ac:dyDescent="0.3">
      <c r="B41" s="47" t="s">
        <v>66</v>
      </c>
      <c r="C41" s="47" t="s">
        <v>69</v>
      </c>
      <c r="D41" s="47" t="s">
        <v>74</v>
      </c>
      <c r="E41" s="47" t="s">
        <v>78</v>
      </c>
      <c r="F41" s="47" t="s">
        <v>83</v>
      </c>
      <c r="G41" s="47" t="s">
        <v>68</v>
      </c>
      <c r="H41" s="47">
        <v>2</v>
      </c>
      <c r="I41" s="47"/>
      <c r="J41" s="47">
        <v>2</v>
      </c>
      <c r="K41" s="47"/>
      <c r="L41" s="47"/>
      <c r="M41" s="47">
        <v>7</v>
      </c>
      <c r="N41" s="47">
        <f>4*630</f>
        <v>2520</v>
      </c>
      <c r="O41" s="47">
        <f>28*120</f>
        <v>3360</v>
      </c>
      <c r="P41" s="47">
        <f t="shared" si="1"/>
        <v>7280</v>
      </c>
      <c r="Q41">
        <f t="shared" si="0"/>
        <v>1400</v>
      </c>
    </row>
    <row r="42" spans="2:17" x14ac:dyDescent="0.3">
      <c r="B42" s="47" t="s">
        <v>66</v>
      </c>
      <c r="C42" s="47" t="s">
        <v>70</v>
      </c>
      <c r="D42" s="47" t="s">
        <v>75</v>
      </c>
      <c r="E42" s="47" t="s">
        <v>79</v>
      </c>
      <c r="F42" s="47" t="s">
        <v>84</v>
      </c>
      <c r="G42" s="47" t="s">
        <v>68</v>
      </c>
      <c r="H42" s="47">
        <v>1</v>
      </c>
      <c r="I42" s="47">
        <v>1</v>
      </c>
      <c r="J42" s="47"/>
      <c r="K42" s="47"/>
      <c r="L42" s="47"/>
      <c r="M42" s="47">
        <v>7</v>
      </c>
      <c r="N42" s="47">
        <v>1840</v>
      </c>
      <c r="O42" s="47">
        <f>14*120</f>
        <v>1680</v>
      </c>
      <c r="P42" s="47">
        <f t="shared" si="1"/>
        <v>4220</v>
      </c>
      <c r="Q42">
        <f t="shared" si="0"/>
        <v>700</v>
      </c>
    </row>
    <row r="43" spans="2:17" x14ac:dyDescent="0.3">
      <c r="B43" s="47" t="s">
        <v>66</v>
      </c>
      <c r="C43" s="47" t="s">
        <v>71</v>
      </c>
      <c r="D43" s="47" t="s">
        <v>71</v>
      </c>
      <c r="E43" s="47" t="s">
        <v>80</v>
      </c>
      <c r="F43" s="47" t="s">
        <v>85</v>
      </c>
      <c r="G43" s="47" t="s">
        <v>68</v>
      </c>
      <c r="H43" s="47">
        <v>5</v>
      </c>
      <c r="I43" s="47"/>
      <c r="J43" s="47">
        <v>3</v>
      </c>
      <c r="K43" s="47"/>
      <c r="L43" s="47"/>
      <c r="M43" s="47">
        <v>7</v>
      </c>
      <c r="N43" s="47">
        <f>8*920</f>
        <v>7360</v>
      </c>
      <c r="O43" s="47">
        <f>56*120</f>
        <v>6720</v>
      </c>
      <c r="P43" s="47">
        <f t="shared" si="1"/>
        <v>16880</v>
      </c>
      <c r="Q43">
        <f t="shared" si="0"/>
        <v>2800</v>
      </c>
    </row>
    <row r="44" spans="2:17" x14ac:dyDescent="0.3">
      <c r="B44" s="47" t="s">
        <v>66</v>
      </c>
      <c r="C44" s="47" t="s">
        <v>72</v>
      </c>
      <c r="D44" s="47" t="s">
        <v>76</v>
      </c>
      <c r="E44" s="47" t="s">
        <v>81</v>
      </c>
      <c r="F44" s="47" t="s">
        <v>86</v>
      </c>
      <c r="G44" s="47" t="s">
        <v>68</v>
      </c>
      <c r="H44" s="47">
        <v>5</v>
      </c>
      <c r="I44" s="47"/>
      <c r="J44" s="47">
        <v>3</v>
      </c>
      <c r="K44" s="47"/>
      <c r="L44" s="47"/>
      <c r="M44" s="47">
        <v>7</v>
      </c>
      <c r="N44" s="47">
        <f>8*630</f>
        <v>5040</v>
      </c>
      <c r="O44" s="47">
        <v>6720</v>
      </c>
      <c r="P44" s="47">
        <f t="shared" si="1"/>
        <v>14560</v>
      </c>
      <c r="Q44">
        <f t="shared" si="0"/>
        <v>2800</v>
      </c>
    </row>
    <row r="45" spans="2:17" x14ac:dyDescent="0.3">
      <c r="B45" s="47" t="s">
        <v>66</v>
      </c>
      <c r="C45" s="47" t="s">
        <v>73</v>
      </c>
      <c r="D45" s="47" t="s">
        <v>77</v>
      </c>
      <c r="E45" s="47" t="s">
        <v>82</v>
      </c>
      <c r="F45" s="47" t="s">
        <v>87</v>
      </c>
      <c r="G45" s="47" t="s">
        <v>68</v>
      </c>
      <c r="H45" s="47">
        <v>1</v>
      </c>
      <c r="I45" s="47">
        <v>1</v>
      </c>
      <c r="J45" s="47"/>
      <c r="K45" s="47"/>
      <c r="L45" s="47"/>
      <c r="M45" s="47">
        <v>7</v>
      </c>
      <c r="N45" s="47">
        <v>1840</v>
      </c>
      <c r="O45" s="47">
        <v>1680</v>
      </c>
      <c r="P45" s="47">
        <f t="shared" si="1"/>
        <v>4220</v>
      </c>
      <c r="Q45">
        <f t="shared" si="0"/>
        <v>700</v>
      </c>
    </row>
    <row r="46" spans="2:17" x14ac:dyDescent="0.3">
      <c r="B46" s="47" t="s">
        <v>67</v>
      </c>
      <c r="C46" s="47" t="s">
        <v>88</v>
      </c>
      <c r="D46" s="47" t="s">
        <v>89</v>
      </c>
      <c r="E46" s="47" t="s">
        <v>90</v>
      </c>
      <c r="F46" s="47" t="s">
        <v>91</v>
      </c>
      <c r="G46" s="47" t="s">
        <v>84</v>
      </c>
      <c r="H46" s="47">
        <v>1</v>
      </c>
      <c r="I46" s="47">
        <v>1</v>
      </c>
      <c r="J46" s="47">
        <v>1</v>
      </c>
      <c r="K46" s="47">
        <v>1</v>
      </c>
      <c r="L46" s="47">
        <v>1</v>
      </c>
      <c r="M46" s="47">
        <v>7</v>
      </c>
      <c r="N46" s="47">
        <f>5*920</f>
        <v>4600</v>
      </c>
      <c r="O46" s="47">
        <f>35*120</f>
        <v>4200</v>
      </c>
      <c r="P46" s="47">
        <f t="shared" si="1"/>
        <v>10550</v>
      </c>
      <c r="Q46">
        <f>(H46+I46+J46+K46+L46)*50*M46</f>
        <v>1750</v>
      </c>
    </row>
    <row r="47" spans="2:17" x14ac:dyDescent="0.3">
      <c r="B47" s="47" t="s">
        <v>67</v>
      </c>
      <c r="C47" s="47" t="s">
        <v>73</v>
      </c>
      <c r="D47" s="47" t="s">
        <v>77</v>
      </c>
      <c r="E47" s="47" t="s">
        <v>82</v>
      </c>
      <c r="F47" s="47" t="s">
        <v>87</v>
      </c>
      <c r="G47" s="47" t="s">
        <v>84</v>
      </c>
      <c r="H47" s="47">
        <v>2</v>
      </c>
      <c r="I47" s="47"/>
      <c r="J47" s="47">
        <v>2</v>
      </c>
      <c r="K47" s="47"/>
      <c r="L47" s="47">
        <v>1</v>
      </c>
      <c r="M47" s="47">
        <v>7</v>
      </c>
      <c r="N47" s="47">
        <f>5*630</f>
        <v>3150</v>
      </c>
      <c r="O47" s="47">
        <v>4200</v>
      </c>
      <c r="P47" s="47">
        <f t="shared" si="1"/>
        <v>9100</v>
      </c>
      <c r="Q47">
        <f t="shared" si="0"/>
        <v>1750</v>
      </c>
    </row>
    <row r="48" spans="2:17" x14ac:dyDescent="0.3"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workbookViewId="0">
      <selection activeCell="B8" sqref="B8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9" ht="15" thickBot="1" x14ac:dyDescent="0.35"/>
    <row r="2" spans="2:9" ht="18.600000000000001" thickBot="1" x14ac:dyDescent="0.4">
      <c r="B2" s="75" t="s">
        <v>42</v>
      </c>
      <c r="C2" s="76"/>
      <c r="D2" s="43">
        <f>SUM(I5:I35)</f>
        <v>2335000</v>
      </c>
    </row>
    <row r="4" spans="2:9" ht="43.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9" x14ac:dyDescent="0.3">
      <c r="B5" s="39" t="s">
        <v>65</v>
      </c>
      <c r="C5" s="39" t="s">
        <v>88</v>
      </c>
      <c r="D5" s="39" t="s">
        <v>89</v>
      </c>
      <c r="E5" s="39" t="s">
        <v>90</v>
      </c>
      <c r="F5" s="39" t="s">
        <v>137</v>
      </c>
      <c r="G5" s="39">
        <v>1100000</v>
      </c>
      <c r="H5" s="39">
        <v>1</v>
      </c>
      <c r="I5" s="39">
        <f>G5*H5</f>
        <v>1100000</v>
      </c>
    </row>
    <row r="6" spans="2:9" x14ac:dyDescent="0.3">
      <c r="B6" s="39" t="s">
        <v>139</v>
      </c>
      <c r="C6" s="39" t="s">
        <v>73</v>
      </c>
      <c r="D6" s="39" t="s">
        <v>77</v>
      </c>
      <c r="E6" s="39" t="s">
        <v>82</v>
      </c>
      <c r="F6" s="39" t="s">
        <v>94</v>
      </c>
      <c r="G6" s="39">
        <v>70</v>
      </c>
      <c r="H6" s="39">
        <v>10000</v>
      </c>
      <c r="I6" s="39">
        <f t="shared" ref="I6:I35" si="0">G6*H6</f>
        <v>700000</v>
      </c>
    </row>
    <row r="7" spans="2:9" x14ac:dyDescent="0.3">
      <c r="B7" s="39" t="s">
        <v>139</v>
      </c>
      <c r="C7" s="39" t="s">
        <v>70</v>
      </c>
      <c r="D7" s="39" t="s">
        <v>75</v>
      </c>
      <c r="E7" s="39" t="s">
        <v>79</v>
      </c>
      <c r="F7" s="39" t="s">
        <v>95</v>
      </c>
      <c r="G7" s="39">
        <v>5</v>
      </c>
      <c r="H7" s="39">
        <v>5000</v>
      </c>
      <c r="I7" s="39">
        <f t="shared" si="0"/>
        <v>25000</v>
      </c>
    </row>
    <row r="8" spans="2:9" x14ac:dyDescent="0.3">
      <c r="B8" s="39" t="s">
        <v>92</v>
      </c>
      <c r="C8" s="39" t="s">
        <v>98</v>
      </c>
      <c r="D8" s="39" t="s">
        <v>99</v>
      </c>
      <c r="E8" s="39" t="s">
        <v>100</v>
      </c>
      <c r="F8" s="39" t="s">
        <v>97</v>
      </c>
      <c r="G8" s="39">
        <v>1200</v>
      </c>
      <c r="H8" s="39">
        <v>150</v>
      </c>
      <c r="I8" s="39">
        <f t="shared" si="0"/>
        <v>180000</v>
      </c>
    </row>
    <row r="9" spans="2:9" x14ac:dyDescent="0.3">
      <c r="B9" s="39" t="s">
        <v>65</v>
      </c>
      <c r="C9" s="39" t="s">
        <v>69</v>
      </c>
      <c r="D9" s="39" t="s">
        <v>96</v>
      </c>
      <c r="E9" s="39" t="s">
        <v>78</v>
      </c>
      <c r="F9" s="39" t="s">
        <v>138</v>
      </c>
      <c r="G9" s="39">
        <v>330000</v>
      </c>
      <c r="H9" s="39">
        <v>1</v>
      </c>
      <c r="I9" s="39">
        <f>G9*H9</f>
        <v>330000</v>
      </c>
    </row>
    <row r="10" spans="2:9" x14ac:dyDescent="0.3">
      <c r="B10" s="39"/>
      <c r="C10" s="39"/>
      <c r="D10" s="39"/>
      <c r="E10" s="39"/>
      <c r="F10" s="39"/>
      <c r="G10" s="39"/>
      <c r="H10" s="39"/>
      <c r="I10" s="39">
        <f t="shared" si="0"/>
        <v>0</v>
      </c>
    </row>
    <row r="11" spans="2:9" x14ac:dyDescent="0.3">
      <c r="B11" s="39"/>
      <c r="C11" s="39"/>
      <c r="D11" s="39"/>
      <c r="E11" s="39"/>
      <c r="F11" s="39"/>
      <c r="G11" s="39"/>
      <c r="H11" s="39"/>
      <c r="I11" s="39">
        <f t="shared" si="0"/>
        <v>0</v>
      </c>
    </row>
    <row r="12" spans="2:9" x14ac:dyDescent="0.3">
      <c r="B12" s="49"/>
      <c r="C12" s="39"/>
      <c r="D12" s="39"/>
      <c r="E12" s="39"/>
      <c r="F12" s="39"/>
      <c r="G12" s="39"/>
      <c r="H12" s="39"/>
      <c r="I12" s="39">
        <f t="shared" si="0"/>
        <v>0</v>
      </c>
    </row>
    <row r="13" spans="2:9" x14ac:dyDescent="0.3">
      <c r="B13" s="49"/>
      <c r="C13" s="39"/>
      <c r="D13" s="39"/>
      <c r="E13" s="39"/>
      <c r="F13" s="39"/>
      <c r="G13" s="39"/>
      <c r="H13" s="39"/>
      <c r="I13" s="39">
        <f t="shared" si="0"/>
        <v>0</v>
      </c>
    </row>
    <row r="14" spans="2:9" x14ac:dyDescent="0.3">
      <c r="B14" s="49"/>
      <c r="C14" s="39"/>
      <c r="D14" s="39"/>
      <c r="E14" s="39"/>
      <c r="F14" s="39"/>
      <c r="G14" s="39"/>
      <c r="H14" s="39"/>
      <c r="I14" s="39">
        <f t="shared" si="0"/>
        <v>0</v>
      </c>
    </row>
    <row r="15" spans="2:9" x14ac:dyDescent="0.3">
      <c r="B15" s="49"/>
      <c r="C15" s="39"/>
      <c r="D15" s="39"/>
      <c r="E15" s="39"/>
      <c r="F15" s="39"/>
      <c r="G15" s="39"/>
      <c r="H15" s="39"/>
      <c r="I15" s="39">
        <f t="shared" si="0"/>
        <v>0</v>
      </c>
    </row>
    <row r="16" spans="2:9" x14ac:dyDescent="0.3">
      <c r="B16" s="39"/>
      <c r="C16" s="39"/>
      <c r="D16" s="39"/>
      <c r="E16" s="39"/>
      <c r="F16" s="39"/>
      <c r="G16" s="39"/>
      <c r="H16" s="39"/>
      <c r="I16" s="39">
        <f t="shared" si="0"/>
        <v>0</v>
      </c>
    </row>
    <row r="17" spans="2:9" x14ac:dyDescent="0.3">
      <c r="B17" s="39"/>
      <c r="C17" s="39"/>
      <c r="D17" s="39"/>
      <c r="E17" s="39"/>
      <c r="F17" s="39"/>
      <c r="G17" s="39"/>
      <c r="H17" s="39"/>
      <c r="I17" s="39">
        <f t="shared" si="0"/>
        <v>0</v>
      </c>
    </row>
    <row r="18" spans="2:9" x14ac:dyDescent="0.3">
      <c r="B18" s="39"/>
      <c r="C18" s="39"/>
      <c r="D18" s="39"/>
      <c r="E18" s="39"/>
      <c r="F18" s="39"/>
      <c r="G18" s="39"/>
      <c r="H18" s="39"/>
      <c r="I18" s="39">
        <f t="shared" si="0"/>
        <v>0</v>
      </c>
    </row>
    <row r="19" spans="2:9" x14ac:dyDescent="0.3">
      <c r="B19" s="39"/>
      <c r="C19" s="39"/>
      <c r="D19" s="39"/>
      <c r="E19" s="39"/>
      <c r="F19" s="39"/>
      <c r="G19" s="39"/>
      <c r="H19" s="39"/>
      <c r="I19" s="39">
        <f t="shared" si="0"/>
        <v>0</v>
      </c>
    </row>
    <row r="20" spans="2:9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activeCell="G20" sqref="G20"/>
    </sheetView>
  </sheetViews>
  <sheetFormatPr defaultRowHeight="14.4" x14ac:dyDescent="0.3"/>
  <cols>
    <col min="2" max="2" width="18.5546875" customWidth="1"/>
    <col min="4" max="4" width="22" customWidth="1"/>
    <col min="6" max="6" width="38.77734375" bestFit="1" customWidth="1"/>
    <col min="7" max="7" width="34.21875" bestFit="1" customWidth="1"/>
    <col min="9" max="9" width="12" bestFit="1" customWidth="1"/>
  </cols>
  <sheetData>
    <row r="1" spans="2:12" ht="15" thickBot="1" x14ac:dyDescent="0.35"/>
    <row r="2" spans="2:12" ht="18.600000000000001" thickBot="1" x14ac:dyDescent="0.4">
      <c r="B2" s="75" t="s">
        <v>42</v>
      </c>
      <c r="C2" s="76"/>
      <c r="D2" s="43">
        <f>SUM(I5:I35)</f>
        <v>93800</v>
      </c>
    </row>
    <row r="4" spans="2:12" ht="43.2" x14ac:dyDescent="0.3">
      <c r="B4" s="41" t="s">
        <v>50</v>
      </c>
      <c r="C4" s="41" t="s">
        <v>43</v>
      </c>
      <c r="D4" s="41" t="s">
        <v>44</v>
      </c>
      <c r="E4" s="40" t="s">
        <v>45</v>
      </c>
      <c r="F4" s="40" t="s">
        <v>46</v>
      </c>
      <c r="G4" s="40" t="s">
        <v>48</v>
      </c>
      <c r="H4" s="40" t="s">
        <v>47</v>
      </c>
      <c r="I4" s="42" t="s">
        <v>49</v>
      </c>
    </row>
    <row r="5" spans="2:12" x14ac:dyDescent="0.3">
      <c r="B5" s="39" t="s">
        <v>101</v>
      </c>
      <c r="C5" s="39" t="s">
        <v>88</v>
      </c>
      <c r="D5" s="49" t="s">
        <v>89</v>
      </c>
      <c r="E5" s="39" t="s">
        <v>103</v>
      </c>
      <c r="F5" s="39" t="s">
        <v>109</v>
      </c>
      <c r="G5" s="39">
        <v>10</v>
      </c>
      <c r="H5" s="39">
        <v>1200</v>
      </c>
      <c r="I5" s="39">
        <f>G5*H5</f>
        <v>12000</v>
      </c>
    </row>
    <row r="6" spans="2:12" x14ac:dyDescent="0.3">
      <c r="B6" s="49" t="s">
        <v>101</v>
      </c>
      <c r="C6" s="39" t="s">
        <v>69</v>
      </c>
      <c r="D6" s="49" t="s">
        <v>96</v>
      </c>
      <c r="E6" s="39" t="s">
        <v>104</v>
      </c>
      <c r="F6" s="49" t="s">
        <v>109</v>
      </c>
      <c r="G6" s="49">
        <v>10</v>
      </c>
      <c r="H6" s="49">
        <v>1200</v>
      </c>
      <c r="I6" s="39">
        <f t="shared" ref="I6:I35" si="0">G6*H6</f>
        <v>12000</v>
      </c>
    </row>
    <row r="7" spans="2:12" x14ac:dyDescent="0.3">
      <c r="B7" s="49" t="s">
        <v>101</v>
      </c>
      <c r="C7" s="39" t="s">
        <v>71</v>
      </c>
      <c r="D7" s="39" t="s">
        <v>71</v>
      </c>
      <c r="E7" s="39" t="s">
        <v>105</v>
      </c>
      <c r="F7" s="49" t="s">
        <v>109</v>
      </c>
      <c r="G7" s="49">
        <v>10</v>
      </c>
      <c r="H7" s="49">
        <v>1200</v>
      </c>
      <c r="I7" s="39">
        <f t="shared" si="0"/>
        <v>12000</v>
      </c>
    </row>
    <row r="8" spans="2:12" x14ac:dyDescent="0.3">
      <c r="B8" s="49" t="s">
        <v>101</v>
      </c>
      <c r="C8" s="39" t="s">
        <v>102</v>
      </c>
      <c r="D8" s="39" t="s">
        <v>76</v>
      </c>
      <c r="E8" s="39" t="s">
        <v>106</v>
      </c>
      <c r="F8" s="49" t="s">
        <v>109</v>
      </c>
      <c r="G8" s="49">
        <v>10</v>
      </c>
      <c r="H8" s="49">
        <v>1200</v>
      </c>
      <c r="I8" s="39">
        <f t="shared" si="0"/>
        <v>12000</v>
      </c>
    </row>
    <row r="9" spans="2:12" x14ac:dyDescent="0.3">
      <c r="B9" s="49" t="s">
        <v>101</v>
      </c>
      <c r="C9" s="39" t="s">
        <v>70</v>
      </c>
      <c r="D9" s="39" t="s">
        <v>75</v>
      </c>
      <c r="E9" s="39" t="s">
        <v>107</v>
      </c>
      <c r="F9" s="49" t="s">
        <v>109</v>
      </c>
      <c r="G9" s="49">
        <v>10</v>
      </c>
      <c r="H9" s="39">
        <v>850</v>
      </c>
      <c r="I9" s="39">
        <f t="shared" si="0"/>
        <v>8500</v>
      </c>
    </row>
    <row r="10" spans="2:12" x14ac:dyDescent="0.3">
      <c r="B10" s="49" t="s">
        <v>101</v>
      </c>
      <c r="C10" s="39" t="s">
        <v>73</v>
      </c>
      <c r="D10" s="49" t="s">
        <v>77</v>
      </c>
      <c r="E10" s="39" t="s">
        <v>108</v>
      </c>
      <c r="F10" s="49" t="s">
        <v>109</v>
      </c>
      <c r="G10" s="49">
        <v>10</v>
      </c>
      <c r="H10" s="39">
        <v>850</v>
      </c>
      <c r="I10" s="39">
        <f t="shared" si="0"/>
        <v>8500</v>
      </c>
    </row>
    <row r="11" spans="2:12" x14ac:dyDescent="0.3">
      <c r="B11" s="39" t="s">
        <v>101</v>
      </c>
      <c r="C11" s="39" t="s">
        <v>111</v>
      </c>
      <c r="D11" s="39" t="s">
        <v>112</v>
      </c>
      <c r="E11" s="39" t="s">
        <v>113</v>
      </c>
      <c r="F11" s="39" t="s">
        <v>110</v>
      </c>
      <c r="G11" s="39">
        <v>0.8</v>
      </c>
      <c r="H11" s="39">
        <v>9000</v>
      </c>
      <c r="I11" s="39">
        <f t="shared" si="0"/>
        <v>7200</v>
      </c>
      <c r="J11" t="s">
        <v>119</v>
      </c>
    </row>
    <row r="12" spans="2:12" x14ac:dyDescent="0.3">
      <c r="B12" s="39" t="s">
        <v>101</v>
      </c>
      <c r="C12" s="49" t="s">
        <v>111</v>
      </c>
      <c r="D12" s="49" t="s">
        <v>111</v>
      </c>
      <c r="E12" s="39" t="s">
        <v>113</v>
      </c>
      <c r="F12" s="39" t="s">
        <v>114</v>
      </c>
      <c r="G12" s="39">
        <v>120</v>
      </c>
      <c r="H12" s="39">
        <v>90</v>
      </c>
      <c r="I12" s="39">
        <f t="shared" si="0"/>
        <v>10800</v>
      </c>
      <c r="J12" t="s">
        <v>115</v>
      </c>
      <c r="L12" t="s">
        <v>119</v>
      </c>
    </row>
    <row r="13" spans="2:12" x14ac:dyDescent="0.3">
      <c r="B13" s="39" t="s">
        <v>101</v>
      </c>
      <c r="C13" s="39" t="s">
        <v>111</v>
      </c>
      <c r="D13" s="39" t="s">
        <v>111</v>
      </c>
      <c r="E13" s="39" t="s">
        <v>113</v>
      </c>
      <c r="F13" s="39" t="s">
        <v>118</v>
      </c>
      <c r="G13" s="39">
        <v>25</v>
      </c>
      <c r="H13" s="39">
        <v>90</v>
      </c>
      <c r="I13" s="39">
        <f t="shared" si="0"/>
        <v>2250</v>
      </c>
    </row>
    <row r="14" spans="2:12" x14ac:dyDescent="0.3">
      <c r="B14" s="49" t="s">
        <v>101</v>
      </c>
      <c r="C14" s="49" t="s">
        <v>71</v>
      </c>
      <c r="D14" s="49" t="s">
        <v>71</v>
      </c>
      <c r="E14" s="39" t="s">
        <v>105</v>
      </c>
      <c r="F14" s="39" t="s">
        <v>116</v>
      </c>
      <c r="G14" s="39">
        <v>7</v>
      </c>
      <c r="H14" s="39">
        <v>75</v>
      </c>
      <c r="I14" s="39">
        <f t="shared" si="0"/>
        <v>525</v>
      </c>
    </row>
    <row r="15" spans="2:12" x14ac:dyDescent="0.3">
      <c r="B15" s="39" t="s">
        <v>101</v>
      </c>
      <c r="C15" s="39" t="s">
        <v>102</v>
      </c>
      <c r="D15" s="39" t="s">
        <v>76</v>
      </c>
      <c r="E15" s="39" t="s">
        <v>117</v>
      </c>
      <c r="F15" s="39" t="s">
        <v>116</v>
      </c>
      <c r="G15" s="39">
        <v>7</v>
      </c>
      <c r="H15" s="39">
        <v>75</v>
      </c>
      <c r="I15" s="39">
        <f t="shared" si="0"/>
        <v>525</v>
      </c>
    </row>
    <row r="16" spans="2:12" x14ac:dyDescent="0.3">
      <c r="B16" s="39" t="s">
        <v>121</v>
      </c>
      <c r="C16" s="39" t="s">
        <v>88</v>
      </c>
      <c r="D16" s="39" t="s">
        <v>89</v>
      </c>
      <c r="E16" s="39" t="s">
        <v>103</v>
      </c>
      <c r="F16" s="39" t="s">
        <v>124</v>
      </c>
      <c r="G16" s="39">
        <v>150</v>
      </c>
      <c r="H16" s="39">
        <v>10</v>
      </c>
      <c r="I16" s="39">
        <f t="shared" si="0"/>
        <v>1500</v>
      </c>
      <c r="J16" t="s">
        <v>120</v>
      </c>
    </row>
    <row r="17" spans="2:10" x14ac:dyDescent="0.3">
      <c r="B17" s="51" t="s">
        <v>122</v>
      </c>
      <c r="C17" s="39" t="s">
        <v>69</v>
      </c>
      <c r="D17" s="39" t="s">
        <v>96</v>
      </c>
      <c r="E17" s="39" t="s">
        <v>104</v>
      </c>
      <c r="F17" s="49" t="s">
        <v>124</v>
      </c>
      <c r="G17" s="39">
        <v>150</v>
      </c>
      <c r="H17" s="39">
        <v>10</v>
      </c>
      <c r="I17" s="39">
        <f t="shared" si="0"/>
        <v>1500</v>
      </c>
    </row>
    <row r="18" spans="2:10" x14ac:dyDescent="0.3">
      <c r="B18" s="39" t="s">
        <v>67</v>
      </c>
      <c r="C18" s="39" t="s">
        <v>70</v>
      </c>
      <c r="D18" s="39" t="s">
        <v>75</v>
      </c>
      <c r="E18" s="39" t="s">
        <v>107</v>
      </c>
      <c r="F18" s="39" t="s">
        <v>124</v>
      </c>
      <c r="G18" s="39">
        <v>150</v>
      </c>
      <c r="H18" s="39">
        <v>10</v>
      </c>
      <c r="I18" s="39">
        <f t="shared" si="0"/>
        <v>1500</v>
      </c>
      <c r="J18" t="s">
        <v>123</v>
      </c>
    </row>
    <row r="19" spans="2:10" x14ac:dyDescent="0.3">
      <c r="B19" s="39" t="s">
        <v>101</v>
      </c>
      <c r="C19" s="39" t="s">
        <v>111</v>
      </c>
      <c r="D19" s="39" t="s">
        <v>111</v>
      </c>
      <c r="E19" s="39" t="s">
        <v>113</v>
      </c>
      <c r="F19" s="39" t="s">
        <v>125</v>
      </c>
      <c r="G19" s="39">
        <v>1.5</v>
      </c>
      <c r="H19" s="39">
        <v>2000</v>
      </c>
      <c r="I19" s="39">
        <f t="shared" si="0"/>
        <v>3000</v>
      </c>
    </row>
    <row r="20" spans="2:10" x14ac:dyDescent="0.3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10" x14ac:dyDescent="0.3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10" x14ac:dyDescent="0.3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10" x14ac:dyDescent="0.3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10" x14ac:dyDescent="0.3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10" x14ac:dyDescent="0.3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10" x14ac:dyDescent="0.3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10" x14ac:dyDescent="0.3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10" x14ac:dyDescent="0.3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10" x14ac:dyDescent="0.3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10" x14ac:dyDescent="0.3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10" x14ac:dyDescent="0.3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10" x14ac:dyDescent="0.3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3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3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  <row r="35" spans="2:9" x14ac:dyDescent="0.3">
      <c r="B35" s="39"/>
      <c r="C35" s="39"/>
      <c r="D35" s="39"/>
      <c r="E35" s="39"/>
      <c r="F35" s="39"/>
      <c r="G35" s="39"/>
      <c r="H35" s="39"/>
      <c r="I35" s="39">
        <f t="shared" si="0"/>
        <v>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Filip</cp:lastModifiedBy>
  <cp:lastPrinted>2014-02-27T12:39:20Z</cp:lastPrinted>
  <dcterms:created xsi:type="dcterms:W3CDTF">2014-02-27T12:37:14Z</dcterms:created>
  <dcterms:modified xsi:type="dcterms:W3CDTF">2020-04-12T14:34:06Z</dcterms:modified>
</cp:coreProperties>
</file>