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1.xml" ContentType="application/vnd.openxmlformats-officedocument.spreadsheetml.pivotTab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2.xml" ContentType="application/vnd.openxmlformats-officedocument.spreadsheetml.pivotTab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3.xml" ContentType="application/vnd.openxmlformats-officedocument.spreadsheetml.pivotTab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4.xml" ContentType="application/vnd.openxmlformats-officedocument.spreadsheetml.pivotTab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5.xml" ContentType="application/vnd.openxmlformats-officedocument.spreadsheetml.pivotTabl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6.xml" ContentType="application/vnd.openxmlformats-officedocument.spreadsheetml.pivotTable+xml"/>
  <Override PartName="/xl/drawings/drawing1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7.xml" ContentType="application/vnd.openxmlformats-officedocument.spreadsheetml.pivotTable+xml"/>
  <Override PartName="/xl/drawings/drawing1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8.xml" ContentType="application/vnd.openxmlformats-officedocument.spreadsheetml.pivotTable+xml"/>
  <Override PartName="/xl/drawings/drawing1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9.xml" ContentType="application/vnd.openxmlformats-officedocument.spreadsheetml.pivotTable+xml"/>
  <Override PartName="/xl/drawings/drawing1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17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22.xml" ContentType="application/vnd.openxmlformats-officedocument.spreadsheetml.pivotTable+xml"/>
  <Override PartName="/xl/drawings/drawing18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23.xml" ContentType="application/vnd.openxmlformats-officedocument.spreadsheetml.pivotTable+xml"/>
  <Override PartName="/xl/drawings/drawing19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24.xml" ContentType="application/vnd.openxmlformats-officedocument.spreadsheetml.pivotTable+xml"/>
  <Override PartName="/xl/drawings/drawing20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25.xml" ContentType="application/vnd.openxmlformats-officedocument.spreadsheetml.pivotTable+xml"/>
  <Override PartName="/xl/drawings/drawing21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26.xml" ContentType="application/vnd.openxmlformats-officedocument.spreadsheetml.pivotTable+xml"/>
  <Override PartName="/xl/drawings/drawing22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pivotTables/pivotTable27.xml" ContentType="application/vnd.openxmlformats-officedocument.spreadsheetml.pivotTable+xml"/>
  <Override PartName="/xl/drawings/drawing23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28.xml" ContentType="application/vnd.openxmlformats-officedocument.spreadsheetml.pivotTable+xml"/>
  <Override PartName="/xl/drawings/drawing24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pivotTables/pivotTable29.xml" ContentType="application/vnd.openxmlformats-officedocument.spreadsheetml.pivotTable+xml"/>
  <Override PartName="/xl/drawings/drawing25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pivotTables/pivotTable30.xml" ContentType="application/vnd.openxmlformats-officedocument.spreadsheetml.pivotTable+xml"/>
  <Override PartName="/xl/drawings/drawing26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pivotTables/pivotTable31.xml" ContentType="application/vnd.openxmlformats-officedocument.spreadsheetml.pivotTable+xml"/>
  <Override PartName="/xl/drawings/drawing27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drawings/drawing28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pivotTables/pivotTable35.xml" ContentType="application/vnd.openxmlformats-officedocument.spreadsheetml.pivotTable+xml"/>
  <Override PartName="/xl/drawings/drawing29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drawings/drawing30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drawings/drawing31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drawings/drawing32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drawings/drawing33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pivotTables/pivotTable46.xml" ContentType="application/vnd.openxmlformats-officedocument.spreadsheetml.pivotTable+xml"/>
  <Override PartName="/xl/drawings/drawing34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pivotTables/pivotTable47.xml" ContentType="application/vnd.openxmlformats-officedocument.spreadsheetml.pivotTable+xml"/>
  <Override PartName="/xl/drawings/drawing35.xml" ContentType="application/vnd.openxmlformats-officedocument.drawing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pivotTables/pivotTable48.xml" ContentType="application/vnd.openxmlformats-officedocument.spreadsheetml.pivotTable+xml"/>
  <Override PartName="/xl/drawings/drawing36.xml" ContentType="application/vnd.openxmlformats-officedocument.drawing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pivotTables/pivotTable49.xml" ContentType="application/vnd.openxmlformats-officedocument.spreadsheetml.pivotTable+xml"/>
  <Override PartName="/xl/drawings/drawing37.xml" ContentType="application/vnd.openxmlformats-officedocument.drawing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pivotTables/pivotTable50.xml" ContentType="application/vnd.openxmlformats-officedocument.spreadsheetml.pivotTable+xml"/>
  <Override PartName="/xl/drawings/drawing38.xml" ContentType="application/vnd.openxmlformats-officedocument.drawing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pivotTables/pivotTable51.xml" ContentType="application/vnd.openxmlformats-officedocument.spreadsheetml.pivotTable+xml"/>
  <Override PartName="/xl/drawings/drawing39.xml" ContentType="application/vnd.openxmlformats-officedocument.drawing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pivotTables/pivotTable52.xml" ContentType="application/vnd.openxmlformats-officedocument.spreadsheetml.pivotTable+xml"/>
  <Override PartName="/xl/drawings/drawing40.xml" ContentType="application/vnd.openxmlformats-officedocument.drawing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pivotTables/pivotTable53.xml" ContentType="application/vnd.openxmlformats-officedocument.spreadsheetml.pivotTable+xml"/>
  <Override PartName="/xl/drawings/drawing41.xml" ContentType="application/vnd.openxmlformats-officedocument.drawing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pivotTables/pivotTable54.xml" ContentType="application/vnd.openxmlformats-officedocument.spreadsheetml.pivotTable+xml"/>
  <Override PartName="/xl/drawings/drawing42.xml" ContentType="application/vnd.openxmlformats-officedocument.drawing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pivotTables/pivotTable55.xml" ContentType="application/vnd.openxmlformats-officedocument.spreadsheetml.pivotTable+xml"/>
  <Override PartName="/xl/drawings/drawing43.xml" ContentType="application/vnd.openxmlformats-officedocument.drawing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pivotTables/pivotTable56.xml" ContentType="application/vnd.openxmlformats-officedocument.spreadsheetml.pivotTable+xml"/>
  <Override PartName="/xl/drawings/drawing44.xml" ContentType="application/vnd.openxmlformats-officedocument.drawing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pivotTables/pivotTable57.xml" ContentType="application/vnd.openxmlformats-officedocument.spreadsheetml.pivotTable+xml"/>
  <Override PartName="/xl/drawings/drawing45.xml" ContentType="application/vnd.openxmlformats-officedocument.drawing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pivotTables/pivotTable58.xml" ContentType="application/vnd.openxmlformats-officedocument.spreadsheetml.pivotTable+xml"/>
  <Override PartName="/xl/drawings/drawing46.xml" ContentType="application/vnd.openxmlformats-officedocument.drawing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pivotTables/pivotTable59.xml" ContentType="application/vnd.openxmlformats-officedocument.spreadsheetml.pivotTable+xml"/>
  <Override PartName="/xl/drawings/drawing47.xml" ContentType="application/vnd.openxmlformats-officedocument.drawing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pivotTables/pivotTable60.xml" ContentType="application/vnd.openxmlformats-officedocument.spreadsheetml.pivotTable+xml"/>
  <Override PartName="/xl/drawings/drawing48.xml" ContentType="application/vnd.openxmlformats-officedocument.drawing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pivotTables/pivotTable61.xml" ContentType="application/vnd.openxmlformats-officedocument.spreadsheetml.pivotTable+xml"/>
  <Override PartName="/xl/drawings/drawing49.xml" ContentType="application/vnd.openxmlformats-officedocument.drawing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pivotTables/pivotTable62.xml" ContentType="application/vnd.openxmlformats-officedocument.spreadsheetml.pivotTable+xml"/>
  <Override PartName="/xl/drawings/drawing50.xml" ContentType="application/vnd.openxmlformats-officedocument.drawing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pivotTables/pivotTable63.xml" ContentType="application/vnd.openxmlformats-officedocument.spreadsheetml.pivotTable+xml"/>
  <Override PartName="/xl/drawings/drawing51.xml" ContentType="application/vnd.openxmlformats-officedocument.drawing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pivotTables/pivotTable64.xml" ContentType="application/vnd.openxmlformats-officedocument.spreadsheetml.pivotTable+xml"/>
  <Override PartName="/xl/drawings/drawing52.xml" ContentType="application/vnd.openxmlformats-officedocument.drawing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pivotTables/pivotTable65.xml" ContentType="application/vnd.openxmlformats-officedocument.spreadsheetml.pivotTable+xml"/>
  <Override PartName="/xl/drawings/drawing53.xml" ContentType="application/vnd.openxmlformats-officedocument.drawing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pivotTables/pivotTable66.xml" ContentType="application/vnd.openxmlformats-officedocument.spreadsheetml.pivotTable+xml"/>
  <Override PartName="/xl/drawings/drawing54.xml" ContentType="application/vnd.openxmlformats-officedocument.drawing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pivotTables/pivotTable67.xml" ContentType="application/vnd.openxmlformats-officedocument.spreadsheetml.pivotTable+xml"/>
  <Override PartName="/xl/drawings/drawing55.xml" ContentType="application/vnd.openxmlformats-officedocument.drawing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pivotTables/pivotTable68.xml" ContentType="application/vnd.openxmlformats-officedocument.spreadsheetml.pivotTable+xml"/>
  <Override PartName="/xl/drawings/drawing56.xml" ContentType="application/vnd.openxmlformats-officedocument.drawing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pivotTables/pivotTable69.xml" ContentType="application/vnd.openxmlformats-officedocument.spreadsheetml.pivotTable+xml"/>
  <Override PartName="/xl/drawings/drawing57.xml" ContentType="application/vnd.openxmlformats-officedocument.drawing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pivotTables/pivotTable70.xml" ContentType="application/vnd.openxmlformats-officedocument.spreadsheetml.pivotTable+xml"/>
  <Override PartName="/xl/drawings/drawing58.xml" ContentType="application/vnd.openxmlformats-officedocument.drawing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pivotTables/pivotTable71.xml" ContentType="application/vnd.openxmlformats-officedocument.spreadsheetml.pivotTable+xml"/>
  <Override PartName="/xl/drawings/drawing59.xml" ContentType="application/vnd.openxmlformats-officedocument.drawing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pivotTables/pivotTable72.xml" ContentType="application/vnd.openxmlformats-officedocument.spreadsheetml.pivotTable+xml"/>
  <Override PartName="/xl/drawings/drawing60.xml" ContentType="application/vnd.openxmlformats-officedocument.drawing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pivotTables/pivotTable73.xml" ContentType="application/vnd.openxmlformats-officedocument.spreadsheetml.pivotTable+xml"/>
  <Override PartName="/xl/drawings/drawing61.xml" ContentType="application/vnd.openxmlformats-officedocument.drawing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pivotTables/pivotTable74.xml" ContentType="application/vnd.openxmlformats-officedocument.spreadsheetml.pivotTable+xml"/>
  <Override PartName="/xl/drawings/drawing62.xml" ContentType="application/vnd.openxmlformats-officedocument.drawing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pivotTables/pivotTable75.xml" ContentType="application/vnd.openxmlformats-officedocument.spreadsheetml.pivotTable+xml"/>
  <Override PartName="/xl/drawings/drawing63.xml" ContentType="application/vnd.openxmlformats-officedocument.drawing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pivotTables/pivotTable76.xml" ContentType="application/vnd.openxmlformats-officedocument.spreadsheetml.pivotTable+xml"/>
  <Override PartName="/xl/drawings/drawing64.xml" ContentType="application/vnd.openxmlformats-officedocument.drawing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pivotTables/pivotTable77.xml" ContentType="application/vnd.openxmlformats-officedocument.spreadsheetml.pivotTable+xml"/>
  <Override PartName="/xl/drawings/drawing65.xml" ContentType="application/vnd.openxmlformats-officedocument.drawing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pivotTables/pivotTable78.xml" ContentType="application/vnd.openxmlformats-officedocument.spreadsheetml.pivotTable+xml"/>
  <Override PartName="/xl/drawings/drawing66.xml" ContentType="application/vnd.openxmlformats-officedocument.drawing+xml"/>
  <Override PartName="/xl/charts/chart88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harts/chart89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pivotTables/pivotTable79.xml" ContentType="application/vnd.openxmlformats-officedocument.spreadsheetml.pivotTable+xml"/>
  <Override PartName="/xl/drawings/drawing67.xml" ContentType="application/vnd.openxmlformats-officedocument.drawing+xml"/>
  <Override PartName="/xl/charts/chart90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pivotTables/pivotTable80.xml" ContentType="application/vnd.openxmlformats-officedocument.spreadsheetml.pivotTable+xml"/>
  <Override PartName="/xl/drawings/drawing68.xml" ContentType="application/vnd.openxmlformats-officedocument.drawing+xml"/>
  <Override PartName="/xl/charts/chart91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pivotTables/pivotTable81.xml" ContentType="application/vnd.openxmlformats-officedocument.spreadsheetml.pivotTable+xml"/>
  <Override PartName="/xl/drawings/drawing69.xml" ContentType="application/vnd.openxmlformats-officedocument.drawing+xml"/>
  <Override PartName="/xl/charts/chart92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pivotTables/pivotTable82.xml" ContentType="application/vnd.openxmlformats-officedocument.spreadsheetml.pivotTable+xml"/>
  <Override PartName="/xl/drawings/drawing70.xml" ContentType="application/vnd.openxmlformats-officedocument.drawing+xml"/>
  <Override PartName="/xl/charts/chart93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pivotTables/pivotTable83.xml" ContentType="application/vnd.openxmlformats-officedocument.spreadsheetml.pivotTable+xml"/>
  <Override PartName="/xl/drawings/drawing71.xml" ContentType="application/vnd.openxmlformats-officedocument.drawing+xml"/>
  <Override PartName="/xl/charts/chart94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pivotTables/pivotTable84.xml" ContentType="application/vnd.openxmlformats-officedocument.spreadsheetml.pivotTable+xml"/>
  <Override PartName="/xl/drawings/drawing72.xml" ContentType="application/vnd.openxmlformats-officedocument.drawing+xml"/>
  <Override PartName="/xl/charts/chart95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pivotTables/pivotTable85.xml" ContentType="application/vnd.openxmlformats-officedocument.spreadsheetml.pivotTable+xml"/>
  <Override PartName="/xl/drawings/drawing73.xml" ContentType="application/vnd.openxmlformats-officedocument.drawing+xml"/>
  <Override PartName="/xl/charts/chart96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pivotTables/pivotTable86.xml" ContentType="application/vnd.openxmlformats-officedocument.spreadsheetml.pivotTable+xml"/>
  <Override PartName="/xl/drawings/drawing74.xml" ContentType="application/vnd.openxmlformats-officedocument.drawing+xml"/>
  <Override PartName="/xl/charts/chart97.xml" ContentType="application/vnd.openxmlformats-officedocument.drawingml.chart+xml"/>
  <Override PartName="/xl/charts/style97.xml" ContentType="application/vnd.ms-office.chartstyle+xml"/>
  <Override PartName="/xl/charts/colors97.xml" ContentType="application/vnd.ms-office.chartcolorstyle+xml"/>
  <Override PartName="/xl/pivotTables/pivotTable87.xml" ContentType="application/vnd.openxmlformats-officedocument.spreadsheetml.pivotTable+xml"/>
  <Override PartName="/xl/drawings/drawing75.xml" ContentType="application/vnd.openxmlformats-officedocument.drawing+xml"/>
  <Override PartName="/xl/charts/chart98.xml" ContentType="application/vnd.openxmlformats-officedocument.drawingml.chart+xml"/>
  <Override PartName="/xl/charts/style98.xml" ContentType="application/vnd.ms-office.chartstyle+xml"/>
  <Override PartName="/xl/charts/colors98.xml" ContentType="application/vnd.ms-office.chartcolorstyle+xml"/>
  <Override PartName="/xl/charts/chart99.xml" ContentType="application/vnd.openxmlformats-officedocument.drawingml.chart+xml"/>
  <Override PartName="/xl/charts/style99.xml" ContentType="application/vnd.ms-office.chartstyle+xml"/>
  <Override PartName="/xl/charts/colors99.xml" ContentType="application/vnd.ms-office.chartcolorstyle+xml"/>
  <Override PartName="/xl/pivotTables/pivotTable88.xml" ContentType="application/vnd.openxmlformats-officedocument.spreadsheetml.pivotTable+xml"/>
  <Override PartName="/xl/drawings/drawing76.xml" ContentType="application/vnd.openxmlformats-officedocument.drawing+xml"/>
  <Override PartName="/xl/charts/chart100.xml" ContentType="application/vnd.openxmlformats-officedocument.drawingml.chart+xml"/>
  <Override PartName="/xl/charts/style100.xml" ContentType="application/vnd.ms-office.chartstyle+xml"/>
  <Override PartName="/xl/charts/colors100.xml" ContentType="application/vnd.ms-office.chartcolorstyle+xml"/>
  <Override PartName="/xl/pivotTables/pivotTable89.xml" ContentType="application/vnd.openxmlformats-officedocument.spreadsheetml.pivotTable+xml"/>
  <Override PartName="/xl/pivotTables/pivotTable90.xml" ContentType="application/vnd.openxmlformats-officedocument.spreadsheetml.pivotTable+xml"/>
  <Override PartName="/xl/pivotTables/pivotTable91.xml" ContentType="application/vnd.openxmlformats-officedocument.spreadsheetml.pivotTable+xml"/>
  <Override PartName="/xl/pivotTables/pivotTable92.xml" ContentType="application/vnd.openxmlformats-officedocument.spreadsheetml.pivotTable+xml"/>
  <Override PartName="/xl/drawings/drawing77.xml" ContentType="application/vnd.openxmlformats-officedocument.drawing+xml"/>
  <Override PartName="/xl/charts/chart101.xml" ContentType="application/vnd.openxmlformats-officedocument.drawingml.chart+xml"/>
  <Override PartName="/xl/charts/style101.xml" ContentType="application/vnd.ms-office.chartstyle+xml"/>
  <Override PartName="/xl/charts/colors101.xml" ContentType="application/vnd.ms-office.chartcolorstyle+xml"/>
  <Override PartName="/xl/charts/chart102.xml" ContentType="application/vnd.openxmlformats-officedocument.drawingml.chart+xml"/>
  <Override PartName="/xl/charts/style102.xml" ContentType="application/vnd.ms-office.chartstyle+xml"/>
  <Override PartName="/xl/charts/colors102.xml" ContentType="application/vnd.ms-office.chartcolorstyle+xml"/>
  <Override PartName="/xl/pivotTables/pivotTable93.xml" ContentType="application/vnd.openxmlformats-officedocument.spreadsheetml.pivotTable+xml"/>
  <Override PartName="/xl/pivotTables/pivotTable94.xml" ContentType="application/vnd.openxmlformats-officedocument.spreadsheetml.pivotTable+xml"/>
  <Override PartName="/xl/pivotTables/pivotTable95.xml" ContentType="application/vnd.openxmlformats-officedocument.spreadsheetml.pivotTable+xml"/>
  <Override PartName="/xl/pivotTables/pivotTable96.xml" ContentType="application/vnd.openxmlformats-officedocument.spreadsheetml.pivotTable+xml"/>
  <Override PartName="/xl/drawings/drawing78.xml" ContentType="application/vnd.openxmlformats-officedocument.drawing+xml"/>
  <Override PartName="/xl/charts/chart103.xml" ContentType="application/vnd.openxmlformats-officedocument.drawingml.chart+xml"/>
  <Override PartName="/xl/charts/style103.xml" ContentType="application/vnd.ms-office.chartstyle+xml"/>
  <Override PartName="/xl/charts/colors103.xml" ContentType="application/vnd.ms-office.chartcolorstyle+xml"/>
  <Override PartName="/xl/charts/chart104.xml" ContentType="application/vnd.openxmlformats-officedocument.drawingml.chart+xml"/>
  <Override PartName="/xl/charts/style104.xml" ContentType="application/vnd.ms-office.chartstyle+xml"/>
  <Override PartName="/xl/charts/colors104.xml" ContentType="application/vnd.ms-office.chartcolorstyle+xml"/>
  <Override PartName="/xl/charts/chart105.xml" ContentType="application/vnd.openxmlformats-officedocument.drawingml.chart+xml"/>
  <Override PartName="/xl/charts/style105.xml" ContentType="application/vnd.ms-office.chartstyle+xml"/>
  <Override PartName="/xl/charts/colors105.xml" ContentType="application/vnd.ms-office.chartcolorstyle+xml"/>
  <Override PartName="/xl/charts/chart106.xml" ContentType="application/vnd.openxmlformats-officedocument.drawingml.chart+xml"/>
  <Override PartName="/xl/charts/style106.xml" ContentType="application/vnd.ms-office.chartstyle+xml"/>
  <Override PartName="/xl/charts/colors106.xml" ContentType="application/vnd.ms-office.chartcolorstyle+xml"/>
  <Override PartName="/xl/pivotTables/pivotTable97.xml" ContentType="application/vnd.openxmlformats-officedocument.spreadsheetml.pivotTable+xml"/>
  <Override PartName="/xl/drawings/drawing79.xml" ContentType="application/vnd.openxmlformats-officedocument.drawing+xml"/>
  <Override PartName="/xl/charts/chart107.xml" ContentType="application/vnd.openxmlformats-officedocument.drawingml.chart+xml"/>
  <Override PartName="/xl/charts/style107.xml" ContentType="application/vnd.ms-office.chartstyle+xml"/>
  <Override PartName="/xl/charts/colors107.xml" ContentType="application/vnd.ms-office.chartcolorstyle+xml"/>
  <Override PartName="/xl/charts/chart108.xml" ContentType="application/vnd.openxmlformats-officedocument.drawingml.chart+xml"/>
  <Override PartName="/xl/charts/style108.xml" ContentType="application/vnd.ms-office.chartstyle+xml"/>
  <Override PartName="/xl/charts/colors108.xml" ContentType="application/vnd.ms-office.chartcolorstyle+xml"/>
  <Override PartName="/xl/charts/chart109.xml" ContentType="application/vnd.openxmlformats-officedocument.drawingml.chart+xml"/>
  <Override PartName="/xl/charts/style109.xml" ContentType="application/vnd.ms-office.chartstyle+xml"/>
  <Override PartName="/xl/charts/colors109.xml" ContentType="application/vnd.ms-office.chartcolorstyle+xml"/>
  <Override PartName="/xl/pivotTables/pivotTable98.xml" ContentType="application/vnd.openxmlformats-officedocument.spreadsheetml.pivotTable+xml"/>
  <Override PartName="/xl/pivotTables/pivotTable99.xml" ContentType="application/vnd.openxmlformats-officedocument.spreadsheetml.pivotTable+xml"/>
  <Override PartName="/xl/pivotTables/pivotTable100.xml" ContentType="application/vnd.openxmlformats-officedocument.spreadsheetml.pivotTable+xml"/>
  <Override PartName="/xl/pivotTables/pivotTable101.xml" ContentType="application/vnd.openxmlformats-officedocument.spreadsheetml.pivotTable+xml"/>
  <Override PartName="/xl/drawings/drawing80.xml" ContentType="application/vnd.openxmlformats-officedocument.drawing+xml"/>
  <Override PartName="/xl/charts/chart110.xml" ContentType="application/vnd.openxmlformats-officedocument.drawingml.chart+xml"/>
  <Override PartName="/xl/charts/style110.xml" ContentType="application/vnd.ms-office.chartstyle+xml"/>
  <Override PartName="/xl/charts/colors1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hidePivotFieldList="1"/>
  <mc:AlternateContent xmlns:mc="http://schemas.openxmlformats.org/markup-compatibility/2006">
    <mc:Choice Requires="x15">
      <x15ac:absPath xmlns:x15ac="http://schemas.microsoft.com/office/spreadsheetml/2010/11/ac" url="/Users/FilipaGomes/Desktop/"/>
    </mc:Choice>
  </mc:AlternateContent>
  <xr:revisionPtr revIDLastSave="0" documentId="10_ncr:8100000_{9F2F4705-D62E-6148-9674-31C3B5CE4A17}" xr6:coauthVersionLast="32" xr6:coauthVersionMax="32" xr10:uidLastSave="{00000000-0000-0000-0000-000000000000}"/>
  <workbookProtection workbookAlgorithmName="SHA-512" workbookHashValue="nkGnNdSidDbOpLAOdTbg/ajjDMej2Lypst+l+iul/JKb+dFeG3PSEa5plPhAQ7iLuZA4AXP0D7UAAgOhdkhFzA==" workbookSaltValue="YDMIsRjV5fzKZyGJmXv62g==" workbookSpinCount="100000" lockStructure="1"/>
  <bookViews>
    <workbookView xWindow="0" yWindow="460" windowWidth="28800" windowHeight="17460" tabRatio="685" activeTab="1" xr2:uid="{00000000-000D-0000-FFFF-FFFF00000000}"/>
  </bookViews>
  <sheets>
    <sheet name="Respostas ao Inquérito - origin" sheetId="1" r:id="rId1"/>
    <sheet name="Respostas ao Inquérito Valores" sheetId="40" r:id="rId2"/>
    <sheet name="Q1" sheetId="41" r:id="rId3"/>
    <sheet name="Q2" sheetId="42" r:id="rId4"/>
    <sheet name="Q1 e Q2" sheetId="44" r:id="rId5"/>
    <sheet name="Q2 e Q3" sheetId="128" r:id="rId6"/>
    <sheet name="Q3" sheetId="43" r:id="rId7"/>
    <sheet name="Q4" sheetId="45" r:id="rId8"/>
    <sheet name="Q1 e Q5" sheetId="46" r:id="rId9"/>
    <sheet name="Q6" sheetId="102" r:id="rId10"/>
    <sheet name="Q1 Q2 e Q6.1" sheetId="47" r:id="rId11"/>
    <sheet name="Q1 Q2 e Q6.2" sheetId="48" r:id="rId12"/>
    <sheet name="Q1 Q2 e Q6.3" sheetId="49" r:id="rId13"/>
    <sheet name="Q1 Q2 e Q6.4" sheetId="50" r:id="rId14"/>
    <sheet name="Q1 Q2 e Q6.5" sheetId="51" r:id="rId15"/>
    <sheet name="Q1 Q2 e Q.6.6" sheetId="52" r:id="rId16"/>
    <sheet name="Q1 Q2 e Q6.7" sheetId="53" r:id="rId17"/>
    <sheet name="Frequência Q6" sheetId="55" r:id="rId18"/>
    <sheet name="Q7" sheetId="103" r:id="rId19"/>
    <sheet name="Q1 e Q7" sheetId="56" r:id="rId20"/>
    <sheet name="Q8" sheetId="104" r:id="rId21"/>
    <sheet name="Q1 Q2 e Q8.1" sheetId="57" r:id="rId22"/>
    <sheet name="Q1 Q2 e Q8.2" sheetId="58" r:id="rId23"/>
    <sheet name="Q1 Q2 e Q8.3" sheetId="59" r:id="rId24"/>
    <sheet name="Q1 Q2 e Q8.4" sheetId="60" r:id="rId25"/>
    <sheet name="Q1 Q2 e Q8.5" sheetId="61" r:id="rId26"/>
    <sheet name="Q1 Q2 e Q8.6" sheetId="62" r:id="rId27"/>
    <sheet name="Q1 Q2 e Q8.7" sheetId="63" r:id="rId28"/>
    <sheet name="Q1 Q2 e Q8.8" sheetId="64" r:id="rId29"/>
    <sheet name="Frequência Q8" sheetId="65" r:id="rId30"/>
    <sheet name="Q.6.6 e Q9" sheetId="129" r:id="rId31"/>
    <sheet name="Q9" sheetId="106" r:id="rId32"/>
    <sheet name="Q1 e Q9" sheetId="66" r:id="rId33"/>
    <sheet name="Q2 e Q9" sheetId="125" r:id="rId34"/>
    <sheet name="Q3 e Q9" sheetId="126" r:id="rId35"/>
    <sheet name="Q7 e Q9" sheetId="127" r:id="rId36"/>
    <sheet name="Q10" sheetId="107" r:id="rId37"/>
    <sheet name="Q1 e Q10" sheetId="67" r:id="rId38"/>
    <sheet name="Q11" sheetId="109" r:id="rId39"/>
    <sheet name="Q1 e Q11" sheetId="68" r:id="rId40"/>
    <sheet name="Q12" sheetId="108" r:id="rId41"/>
    <sheet name="Q1 Q2 e Q12.1" sheetId="69" r:id="rId42"/>
    <sheet name="Q1 Q2 e Q12.2" sheetId="70" r:id="rId43"/>
    <sheet name="Q1 Q2 e Q12.3" sheetId="71" r:id="rId44"/>
    <sheet name="Q1 Q2 e Q12.4" sheetId="72" r:id="rId45"/>
    <sheet name="Q1 Q2 e Q12.5" sheetId="73" r:id="rId46"/>
    <sheet name="Q1 Q2 e Q12.6" sheetId="74" r:id="rId47"/>
    <sheet name="Frequência 12" sheetId="75" r:id="rId48"/>
    <sheet name="Q13" sheetId="110" r:id="rId49"/>
    <sheet name="Q1 Q2 e Q13.1 " sheetId="76" r:id="rId50"/>
    <sheet name="Q1 Q2 e Q13.2" sheetId="77" r:id="rId51"/>
    <sheet name="Q1 Q2 e Q13.3" sheetId="78" r:id="rId52"/>
    <sheet name="Q1 Q2 e Q13.4" sheetId="79" r:id="rId53"/>
    <sheet name="Q1 Q2 e Q13.5" sheetId="80" r:id="rId54"/>
    <sheet name="Q1 Q2 e Q13.6 " sheetId="81" r:id="rId55"/>
    <sheet name="Frequência 13" sheetId="82" r:id="rId56"/>
    <sheet name="Q14" sheetId="111" r:id="rId57"/>
    <sheet name="Q1 Q2 e Q14.1" sheetId="83" r:id="rId58"/>
    <sheet name="Q1 Q2 e Q14.2" sheetId="84" r:id="rId59"/>
    <sheet name="Q1 Q2 e Q14.3" sheetId="85" r:id="rId60"/>
    <sheet name="Q1 Q2 e Q14.4" sheetId="86" r:id="rId61"/>
    <sheet name="Q1 Q2 e Q14.5" sheetId="87" r:id="rId62"/>
    <sheet name="Frequência 14" sheetId="88" r:id="rId63"/>
    <sheet name="Q15" sheetId="112" r:id="rId64"/>
    <sheet name="Q1 Q2 e Q15" sheetId="89" r:id="rId65"/>
    <sheet name="Q16" sheetId="113" r:id="rId66"/>
    <sheet name="Q1 Q2 e Q16" sheetId="90" r:id="rId67"/>
    <sheet name="Q17" sheetId="114" r:id="rId68"/>
    <sheet name="Q18" sheetId="115" r:id="rId69"/>
    <sheet name="Q1 Q2 e Q18" sheetId="91" r:id="rId70"/>
    <sheet name="Q19" sheetId="116" r:id="rId71"/>
    <sheet name="Q20" sheetId="117" r:id="rId72"/>
    <sheet name="Q1 Q2 e Q20.1" sheetId="92" r:id="rId73"/>
    <sheet name="Q1 Q2 e Q20.2" sheetId="93" r:id="rId74"/>
    <sheet name="Q1 Q2 e Q20.3" sheetId="94" r:id="rId75"/>
    <sheet name="Q1 Q2 e Q20.4" sheetId="95" r:id="rId76"/>
    <sheet name="Q1 Q2 e Q20.5" sheetId="96" r:id="rId77"/>
    <sheet name="Frequência 20" sheetId="97" r:id="rId78"/>
    <sheet name="Q21" sheetId="118" r:id="rId79"/>
    <sheet name="Q1 Q2 e Q21" sheetId="98" r:id="rId80"/>
    <sheet name="Q22" sheetId="119" r:id="rId81"/>
    <sheet name="Q23" sheetId="99" r:id="rId82"/>
    <sheet name="Q24" sheetId="120" r:id="rId83"/>
    <sheet name="Q25" sheetId="121" r:id="rId84"/>
    <sheet name="Q26" sheetId="124" r:id="rId85"/>
    <sheet name="Q27" sheetId="123" r:id="rId86"/>
    <sheet name="Relação renda pagamento pref." sheetId="101" r:id="rId87"/>
    <sheet name="Faixa etária influencia factore" sheetId="100" r:id="rId88"/>
  </sheets>
  <definedNames>
    <definedName name="_xlnm._FilterDatabase" localSheetId="0" hidden="1">'Respostas ao Inquérito - origin'!$A$1:$AI$101</definedName>
    <definedName name="_xlnm._FilterDatabase" localSheetId="1" hidden="1">'Respostas ao Inquérito Valores'!$A$1:$BS$103</definedName>
  </definedNames>
  <calcPr calcId="162913"/>
  <pivotCaches>
    <pivotCache cacheId="0" r:id="rId89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01" l="1"/>
  <c r="E9" i="101"/>
  <c r="D9" i="101"/>
  <c r="C9" i="101"/>
  <c r="B9" i="101"/>
  <c r="I28" i="118"/>
  <c r="I27" i="118"/>
  <c r="I26" i="118"/>
  <c r="I25" i="118"/>
  <c r="I24" i="118"/>
  <c r="I23" i="118"/>
  <c r="I22" i="118"/>
  <c r="C24" i="107"/>
  <c r="E57" i="124"/>
  <c r="E58" i="124"/>
  <c r="E59" i="124"/>
  <c r="E56" i="124"/>
  <c r="E47" i="99"/>
  <c r="E48" i="99"/>
  <c r="E49" i="99"/>
  <c r="E46" i="99"/>
  <c r="C12" i="117"/>
  <c r="C19" i="117"/>
  <c r="G17" i="68"/>
  <c r="G18" i="68"/>
  <c r="G19" i="68"/>
  <c r="G20" i="68"/>
  <c r="G16" i="68"/>
  <c r="H23" i="67"/>
  <c r="H24" i="67"/>
  <c r="H25" i="67"/>
  <c r="H26" i="67"/>
  <c r="H22" i="67"/>
  <c r="D22" i="104"/>
  <c r="D23" i="104"/>
  <c r="D24" i="104"/>
  <c r="D25" i="104"/>
  <c r="D26" i="104"/>
  <c r="D27" i="104"/>
  <c r="D28" i="104"/>
  <c r="D29" i="104"/>
  <c r="D30" i="104"/>
  <c r="D31" i="104"/>
  <c r="C13" i="104"/>
  <c r="D13" i="104"/>
  <c r="E29" i="127"/>
  <c r="E28" i="127"/>
  <c r="D21" i="56"/>
  <c r="D20" i="56"/>
  <c r="D19" i="56"/>
  <c r="D18" i="56"/>
  <c r="D17" i="56"/>
  <c r="D11" i="117"/>
  <c r="D10" i="117"/>
  <c r="D9" i="117"/>
  <c r="D8" i="117"/>
  <c r="D7" i="117"/>
  <c r="D6" i="117"/>
  <c r="D9" i="109"/>
  <c r="D8" i="109"/>
  <c r="D7" i="109"/>
  <c r="D6" i="109"/>
  <c r="D10" i="107"/>
  <c r="D9" i="107"/>
  <c r="D8" i="107"/>
  <c r="D7" i="107"/>
  <c r="D6" i="107"/>
  <c r="D39" i="102"/>
  <c r="D38" i="102"/>
  <c r="D37" i="102"/>
  <c r="D36" i="102"/>
  <c r="D35" i="102"/>
  <c r="D34" i="102"/>
  <c r="D33" i="102"/>
  <c r="D32" i="102"/>
  <c r="C25" i="102"/>
  <c r="C21" i="102"/>
  <c r="C18" i="102"/>
  <c r="C24" i="102"/>
  <c r="C20" i="102"/>
  <c r="C23" i="102"/>
  <c r="C19" i="102"/>
  <c r="C22" i="102"/>
  <c r="D11" i="102"/>
  <c r="D10" i="102"/>
  <c r="D9" i="102"/>
  <c r="D8" i="102"/>
  <c r="D7" i="102"/>
  <c r="D6" i="102"/>
  <c r="D5" i="102"/>
  <c r="D4" i="102"/>
  <c r="C12" i="102"/>
  <c r="D14" i="102"/>
  <c r="E29" i="126"/>
  <c r="E28" i="126"/>
  <c r="E27" i="126"/>
  <c r="E26" i="126"/>
  <c r="E27" i="125"/>
  <c r="E26" i="125"/>
  <c r="E30" i="66"/>
  <c r="E29" i="66"/>
  <c r="E28" i="66"/>
  <c r="E27" i="66"/>
  <c r="E26" i="66"/>
  <c r="E25" i="66"/>
  <c r="O36" i="100"/>
  <c r="O37" i="100"/>
  <c r="O35" i="100"/>
  <c r="O32" i="100"/>
  <c r="O33" i="100"/>
  <c r="O34" i="100"/>
  <c r="O31" i="100"/>
  <c r="O29" i="100"/>
  <c r="O30" i="100"/>
  <c r="O28" i="100"/>
  <c r="O26" i="100"/>
  <c r="O27" i="100"/>
  <c r="O25" i="100"/>
  <c r="K38" i="100"/>
  <c r="K39" i="100"/>
  <c r="K40" i="100"/>
  <c r="K37" i="100"/>
  <c r="K34" i="100"/>
  <c r="K35" i="100"/>
  <c r="K36" i="100"/>
  <c r="K33" i="100"/>
  <c r="K30" i="100"/>
  <c r="K31" i="100"/>
  <c r="K32" i="100"/>
  <c r="K29" i="100"/>
  <c r="K26" i="100"/>
  <c r="K27" i="100"/>
  <c r="K28" i="100"/>
  <c r="K25" i="100"/>
  <c r="G33" i="100"/>
  <c r="G34" i="100"/>
  <c r="G35" i="100"/>
  <c r="G32" i="100"/>
  <c r="G29" i="100"/>
  <c r="G30" i="100"/>
  <c r="G31" i="100"/>
  <c r="G28" i="100"/>
  <c r="G25" i="100"/>
  <c r="G26" i="100"/>
  <c r="G27" i="100"/>
  <c r="G24" i="100"/>
  <c r="G23" i="100"/>
  <c r="G22" i="100"/>
  <c r="C33" i="100"/>
  <c r="C34" i="100"/>
  <c r="C35" i="100"/>
  <c r="C32" i="100"/>
  <c r="C29" i="100"/>
  <c r="C30" i="100"/>
  <c r="C31" i="100"/>
  <c r="C28" i="100"/>
  <c r="C26" i="100"/>
  <c r="C27" i="100"/>
  <c r="C25" i="100"/>
  <c r="C23" i="100"/>
  <c r="C24" i="100"/>
  <c r="C22" i="100"/>
  <c r="F14" i="97"/>
  <c r="E14" i="97"/>
  <c r="D14" i="97"/>
  <c r="C14" i="97"/>
  <c r="B14" i="97"/>
  <c r="A14" i="97"/>
  <c r="F14" i="88"/>
  <c r="E14" i="88"/>
  <c r="D14" i="88"/>
  <c r="C14" i="88"/>
  <c r="B14" i="88"/>
  <c r="A14" i="88"/>
  <c r="G12" i="82"/>
  <c r="F12" i="82"/>
  <c r="E12" i="82"/>
  <c r="D12" i="82"/>
  <c r="C12" i="82"/>
  <c r="B12" i="82"/>
  <c r="A12" i="82"/>
  <c r="G12" i="75"/>
  <c r="I12" i="65"/>
  <c r="H12" i="55"/>
  <c r="F12" i="75"/>
  <c r="E12" i="75"/>
  <c r="D12" i="75"/>
  <c r="C12" i="75"/>
  <c r="B12" i="75"/>
  <c r="A12" i="75"/>
  <c r="H12" i="65"/>
  <c r="G12" i="65"/>
  <c r="F12" i="65"/>
  <c r="E12" i="65"/>
  <c r="D12" i="65"/>
  <c r="C12" i="65"/>
  <c r="B12" i="65"/>
  <c r="A12" i="65"/>
  <c r="G12" i="55"/>
  <c r="F12" i="55"/>
  <c r="E12" i="55"/>
  <c r="D12" i="55"/>
  <c r="C12" i="55"/>
  <c r="B12" i="55"/>
  <c r="A12" i="55"/>
</calcChain>
</file>

<file path=xl/sharedStrings.xml><?xml version="1.0" encoding="utf-8"?>
<sst xmlns="http://schemas.openxmlformats.org/spreadsheetml/2006/main" count="5499" uniqueCount="750">
  <si>
    <t>Carimbo de data/hora</t>
  </si>
  <si>
    <t>Idade</t>
  </si>
  <si>
    <t>Género:</t>
  </si>
  <si>
    <t>Quais são as tuas habilitações literárias?</t>
  </si>
  <si>
    <t>Qual é a tua profissão actual?</t>
  </si>
  <si>
    <t>Tens smartphone?</t>
  </si>
  <si>
    <t>Que utilização fazes do teu smartphone?</t>
  </si>
  <si>
    <t>Alguma vez utilizaste métodos de pagamento online?</t>
  </si>
  <si>
    <t>Que métodos de pagamento online já utilizaste?</t>
  </si>
  <si>
    <t>Costumas partilhar despesas com outras pessoas?</t>
  </si>
  <si>
    <t>Com que frequência costumas partilhar despesas com outras pessoas?</t>
  </si>
  <si>
    <t>Nos últimos 3 meses quantas vezes partilhaste despesas?</t>
  </si>
  <si>
    <t>Quais foram as ocasiões que te levaram a partilhar despesas?</t>
  </si>
  <si>
    <t>Que tipo de despesas já partilhaste?</t>
  </si>
  <si>
    <t>Quando partilhaste despesas que relação mantinhas com as pessoas com quem as dividiste?</t>
  </si>
  <si>
    <t>Na última vez que partilhaste uma despesa qual foi o valor da parte que pagaste?</t>
  </si>
  <si>
    <t>Alguma vez registaste os valores que te devem ou os valores que já pagaste?</t>
  </si>
  <si>
    <t>Que método utilizaste para registar esses valores?</t>
  </si>
  <si>
    <t>Estás completamente satisfeito com o método que utilizaste para registar os valores?</t>
  </si>
  <si>
    <t>Se respondeste que não, podes dizer-nos o que é que melhoravas?</t>
  </si>
  <si>
    <t>Quando partilhaste despesas qual foi o meio que normalmente utilizaste para efectuar ou receber o pagamento?</t>
  </si>
  <si>
    <t>Se puderes escolher, qual é o meio que preferes utilizar para efectuar ou receber o pagamento?</t>
  </si>
  <si>
    <t>Quais os principais motivos que te levam a preferir notas e moedas para efectuar ou receber o pagamento de despesas partilhadas?</t>
  </si>
  <si>
    <t>De que forma estes factores influenciam a tua preferência pelo método que preferes utilizar para efectuar ou receber o pagamento? [Conveniência]</t>
  </si>
  <si>
    <t>De que forma estes factores influenciam a tua preferência pelo método que preferes utilizar para efectuar ou receber o pagamento? [Segurança]</t>
  </si>
  <si>
    <t>De que forma estes factores influenciam a tua preferência pelo método que preferes utilizar para efectuar ou receber o pagamento? [Rapidez]</t>
  </si>
  <si>
    <t>De que forma estes factores influenciam a tua preferência pelo método que preferes utilizar para efectuar ou receber o pagamento? [Facilidade]</t>
  </si>
  <si>
    <t>Se puderes, identifica 2 ou 3 problemas que já te aconteceram durante a divisão de despesas?</t>
  </si>
  <si>
    <t>Quais os principais motivos que te levam a preferir meios de pagamento online para efectuar ou receber o pagamento de despesas partilhadas?</t>
  </si>
  <si>
    <t>Obrigada pela colaboração. Se não te importares, gostaríamos que nos indicasses o teu endereço de email</t>
  </si>
  <si>
    <t>mais de 45 anos</t>
  </si>
  <si>
    <t>Masculino</t>
  </si>
  <si>
    <t>Ensino Secundário</t>
  </si>
  <si>
    <t>Key account manager</t>
  </si>
  <si>
    <t>Sim</t>
  </si>
  <si>
    <t>Efectuar e receber chamadas telefónicas, Enviar e receber sms, Fotografar, Consultar e enviar e­mails, Navegar na internet, Usar redes sociais</t>
  </si>
  <si>
    <t>Não</t>
  </si>
  <si>
    <t>4 a 6</t>
  </si>
  <si>
    <t>Contas da casa, Despesas com dependentes (filhos)</t>
  </si>
  <si>
    <t>Renda da Casa</t>
  </si>
  <si>
    <t>Familiares</t>
  </si>
  <si>
    <t>&gt; 100 euros</t>
  </si>
  <si>
    <t>Notas e moedas, Transferência Bancária</t>
  </si>
  <si>
    <t>Transferência Bancária</t>
  </si>
  <si>
    <t>não influencia</t>
  </si>
  <si>
    <t>influencia muito</t>
  </si>
  <si>
    <t>influencia</t>
  </si>
  <si>
    <t>josecarvalho1968@gmail.com</t>
  </si>
  <si>
    <t>36 a 45 anos</t>
  </si>
  <si>
    <t>Feminino</t>
  </si>
  <si>
    <t>Ensino Superior</t>
  </si>
  <si>
    <t>Assessora Parlamentar</t>
  </si>
  <si>
    <t>Cartão de crédito, Homebanking - transferências bancárias</t>
  </si>
  <si>
    <t>Contas da casa</t>
  </si>
  <si>
    <t>Renda da Casa, TV Internet Telefone, Água, Electricidade</t>
  </si>
  <si>
    <t>Companheiro/a</t>
  </si>
  <si>
    <t>Excel; google doc partilhado</t>
  </si>
  <si>
    <t xml:space="preserve">Maior interatividade; </t>
  </si>
  <si>
    <t>Mais fácil e rápido.</t>
  </si>
  <si>
    <t>Esquecimento em cobrar ou saldar a dívida; o facto de serem transferências entre bancos diferentes não permitir que o dinheiro fique logo disponível</t>
  </si>
  <si>
    <t>marianampcarneiro@gmail.com</t>
  </si>
  <si>
    <t>20 a 25 anos</t>
  </si>
  <si>
    <t>estudante</t>
  </si>
  <si>
    <t xml:space="preserve">Administrativa </t>
  </si>
  <si>
    <t>Cartão de crédito, Homebanking - transferências bancárias, Pagamento de serviços</t>
  </si>
  <si>
    <t>Estudante</t>
  </si>
  <si>
    <t>Contas da casa, Jantares de grupo</t>
  </si>
  <si>
    <t>Compras de Supermercado, Renda da Casa, TV Internet Telefone, Água, Electricidade, Gasolina / Portagens</t>
  </si>
  <si>
    <t>Amigos, Colegas de casa</t>
  </si>
  <si>
    <t>80 euros - 100 euros</t>
  </si>
  <si>
    <t>Notas e moedas</t>
  </si>
  <si>
    <t xml:space="preserve">Esquecimento, contas erradas, falta de tempo. </t>
  </si>
  <si>
    <t>Gestão</t>
  </si>
  <si>
    <t>Cartão de crédito, PayPal, MB NET, Pagamento de serviços, Pocket</t>
  </si>
  <si>
    <t>Compra de prendas, Jantares de grupo, Viagens com amigos</t>
  </si>
  <si>
    <t>Compras de Supermercado, Gasolina / Portagens</t>
  </si>
  <si>
    <t>Amigos, Colegas de trabalho</t>
  </si>
  <si>
    <t>20 euros - 40 euros</t>
  </si>
  <si>
    <t>Notas e moedas, Pocket</t>
  </si>
  <si>
    <t>Pocket</t>
  </si>
  <si>
    <t>Para ficar registado quem fez o pagamento</t>
  </si>
  <si>
    <t>Ficar algum tempo sem receber o dinheiro ou não fazerem o pagamento</t>
  </si>
  <si>
    <t>paulo.kasal@gmail.com</t>
  </si>
  <si>
    <t>16 a 19 anos</t>
  </si>
  <si>
    <t>Cartão de crédito, Cartão de débito, MB WAY, MB NET, Homebanking - transferências bancárias, Pagamento de serviços</t>
  </si>
  <si>
    <t>comstiportela@gmail.com</t>
  </si>
  <si>
    <t>Cartão de crédito, MB WAY</t>
  </si>
  <si>
    <t>Compra de produtos para casa (e.g. detergentes da loiça, produtos de limpeza, papel higiénico)</t>
  </si>
  <si>
    <t>Colegas de casa</t>
  </si>
  <si>
    <t>&lt; 20 euros</t>
  </si>
  <si>
    <t>Escrevi na fatura, que depois é afixada no frigorifico da casa</t>
  </si>
  <si>
    <t xml:space="preserve">A forma relembrar as outras pessoas da despesa  </t>
  </si>
  <si>
    <t>O facto de não serem despesas avultadas</t>
  </si>
  <si>
    <t>As pessoas esquecerem-se ou o perder a fatura onde estava assinalado o valor</t>
  </si>
  <si>
    <t>anamartagp@gmail.com</t>
  </si>
  <si>
    <t>Administrativa</t>
  </si>
  <si>
    <t>1 a 3</t>
  </si>
  <si>
    <t>Compra de prendas, Jantares de grupo</t>
  </si>
  <si>
    <t>Compras de Supermercado</t>
  </si>
  <si>
    <t>Prático e limpo</t>
  </si>
  <si>
    <t>Faltar dinheiro no final</t>
  </si>
  <si>
    <t>couplenanda@gmail.com</t>
  </si>
  <si>
    <t>26 a 35 anos</t>
  </si>
  <si>
    <t>designer</t>
  </si>
  <si>
    <t>7 a 10</t>
  </si>
  <si>
    <t>Compra de prendas, Contas da casa, Jantares de grupo, Viagens com amigos</t>
  </si>
  <si>
    <t>Amigos, Colegas de casa, Companheiro/a</t>
  </si>
  <si>
    <t>comodidade</t>
  </si>
  <si>
    <t>esquecerem-se de pagar, esquecer-me dos valores, não saber a que dizem respeito as contas</t>
  </si>
  <si>
    <t>taniapires@gmail.com</t>
  </si>
  <si>
    <t>Secretária de Administração</t>
  </si>
  <si>
    <t>Homebanking - transferências bancárias, Pagamento de serviços</t>
  </si>
  <si>
    <t>Compra de prendas, Despesas com dependentes (filhos)</t>
  </si>
  <si>
    <t>Compras de Supermercado, Presentes</t>
  </si>
  <si>
    <t>Amigos, Familiares, Companheiro/a</t>
  </si>
  <si>
    <t>Papel</t>
  </si>
  <si>
    <t>Comodidade</t>
  </si>
  <si>
    <t>Pagar a totalidade e não ser resercida</t>
  </si>
  <si>
    <t>licenciatura</t>
  </si>
  <si>
    <t xml:space="preserve">treinadora </t>
  </si>
  <si>
    <t>Efectuar e receber chamadas telefónicas, Enviar e receber sms, Fotografar, Consultar e enviar e­mails, Navegar na internet, Utilizar aplicações, Usar redes sociais</t>
  </si>
  <si>
    <t>sara.casal3@gmail.com</t>
  </si>
  <si>
    <t>Enfermeira</t>
  </si>
  <si>
    <t>joanacp@netcabo.pt</t>
  </si>
  <si>
    <t>Efectuar e receber chamadas telefónicas, Enviar e receber sms, Fotografar, Consultar e enviar e­mails, Navegar na internet, Utilizar aplicações, Usar redes sociais, Ouvir música</t>
  </si>
  <si>
    <t>Cartão de crédito, MB NET, Homebanking - transferências bancárias</t>
  </si>
  <si>
    <t>Compras de Supermercado, Renda da Casa, Gasolina / Portagens</t>
  </si>
  <si>
    <t>Comodidade e segurança</t>
  </si>
  <si>
    <t>Consultora</t>
  </si>
  <si>
    <t>Efectuar e receber chamadas telefónicas, Fotografar, Consultar e enviar e­mails, Navegar na internet, Utilizar aplicações, Usar redes sociais</t>
  </si>
  <si>
    <t>PayPal, MB NET, Homebanking - transferências bancárias, Pagamento de serviços</t>
  </si>
  <si>
    <t>mais de 10</t>
  </si>
  <si>
    <t>Uma app</t>
  </si>
  <si>
    <t>Consultor ti</t>
  </si>
  <si>
    <t>Viagens com amigos</t>
  </si>
  <si>
    <t>Gasolina / Portagens, Despesas férias, voos</t>
  </si>
  <si>
    <t>APP telemóvel</t>
  </si>
  <si>
    <t>Transferência Bancária, Transferência MB WAY</t>
  </si>
  <si>
    <t>Transferência MB WAY</t>
  </si>
  <si>
    <t>Disponibilidade imediata do serviço e no saldo bancário.</t>
  </si>
  <si>
    <t>Falta pagamento pessoas, não ter NIB, falta troco</t>
  </si>
  <si>
    <t>Dianamafalda@gmail.com</t>
  </si>
  <si>
    <t>Cartão de crédito, Cartão de débito, PayPal, Caixa plim, MB WAY, MB NET, Homebanking - transferências bancárias, Pagamento de serviços</t>
  </si>
  <si>
    <t>Amigos, Familiares, Colegas de trabalho, Companheiro/a</t>
  </si>
  <si>
    <t>Splitwise</t>
  </si>
  <si>
    <t>Notas e moedas, Transferência Bancária, Transferência MB WAY</t>
  </si>
  <si>
    <t>Cartão de débito</t>
  </si>
  <si>
    <t>Jantares de grupo, Despesas com ascendentes (pais)</t>
  </si>
  <si>
    <t>Memória</t>
  </si>
  <si>
    <t>É mais fácil</t>
  </si>
  <si>
    <t xml:space="preserve">Alguém não pagar </t>
  </si>
  <si>
    <t>digital designer</t>
  </si>
  <si>
    <t>PayPal, MB NET, Homebanking - transferências bancárias</t>
  </si>
  <si>
    <t>Consultor</t>
  </si>
  <si>
    <t>Cartão de débito, MB WAY, MB NET, Homebanking - transferências bancárias, Pagamento de serviços</t>
  </si>
  <si>
    <t>Compra de prendas, Contas da casa, Viagens com amigos</t>
  </si>
  <si>
    <t>Rapidez</t>
  </si>
  <si>
    <t>Não pagaram</t>
  </si>
  <si>
    <t>Gestor de Projetos</t>
  </si>
  <si>
    <t>Cartão de crédito, PayPal, MB WAY, MB NET, Homebanking - transferências bancárias</t>
  </si>
  <si>
    <t>Amigos, Companheiro/a</t>
  </si>
  <si>
    <t>Disponibilidade imediata do dinheiro</t>
  </si>
  <si>
    <t>Divisão desproporcional ao consumo.</t>
  </si>
  <si>
    <t>rodrigogabrielrivera@gmail.com</t>
  </si>
  <si>
    <t>Desempregado</t>
  </si>
  <si>
    <t>Efectuar e receber chamadas telefónicas, Enviar e receber sms, Utilizar aplicações</t>
  </si>
  <si>
    <t>Cartão de débito, PayPal, MB NET</t>
  </si>
  <si>
    <t>Não confio nos bancos.</t>
  </si>
  <si>
    <t>diogo.a.silva.barbosa@gmail.com</t>
  </si>
  <si>
    <t>Compra de prendas, Contas da casa, Jantares de grupo</t>
  </si>
  <si>
    <t>Familiares, Colegas de casa</t>
  </si>
  <si>
    <t xml:space="preserve">É entregue em mão </t>
  </si>
  <si>
    <t>A outra parte não pagar</t>
  </si>
  <si>
    <t>andreialfcosta@gmail.com</t>
  </si>
  <si>
    <t>Engenheiro técnico electrótécnico</t>
  </si>
  <si>
    <t>Cartão de crédito, Pagamento de serviços</t>
  </si>
  <si>
    <t>aquilino.loureiro@metrolisboa.pt</t>
  </si>
  <si>
    <t>Contas da casa, Viagens com amigos</t>
  </si>
  <si>
    <t>papel e caneta</t>
  </si>
  <si>
    <t>depende da quantia</t>
  </si>
  <si>
    <t xml:space="preserve">comodidade mas ao mesmo tempo transmite mais insegurança </t>
  </si>
  <si>
    <t>dividas esquecidas; dificuldade em calcular o valor da despesa repartido</t>
  </si>
  <si>
    <t>Designer</t>
  </si>
  <si>
    <t>Efectuar e receber chamadas telefónicas, Enviar e receber sms, Fotografar, Consultar e enviar e­mails, Navegar na internet, Utilizar aplicações, Usar redes sociais, consultar documentos de trabalho/estudo</t>
  </si>
  <si>
    <t>Cartão de crédito, PayPal, Homebanking - transferências bancárias, Pagamento de serviços</t>
  </si>
  <si>
    <t>Jantares de grupo</t>
  </si>
  <si>
    <t>Lista em papel</t>
  </si>
  <si>
    <t>São mais práticos e seguros porque há uma desmaterialização do dinheiro.</t>
  </si>
  <si>
    <t>Esquecimento de pagamentos por parte de membros do grupo</t>
  </si>
  <si>
    <t>patriciagil@campus.ul.pt</t>
  </si>
  <si>
    <t>Responsável Marketing e Comunicação</t>
  </si>
  <si>
    <t>Efectuar e receber chamadas telefónicas, Enviar e receber sms, Fotografar, Consultar e enviar e­mails, Navegar na internet, Utilizar aplicações</t>
  </si>
  <si>
    <t>Cartão de crédito, MB WAY, MB NET, Homebanking - transferências bancárias</t>
  </si>
  <si>
    <t>Compra de prendas, Jantares de grupo, Despesas com ascendentes (pais)</t>
  </si>
  <si>
    <t>Amigos, Familiares, Colegas de trabalho</t>
  </si>
  <si>
    <t>Em papel</t>
  </si>
  <si>
    <t>PayPal, Caixa plim, MB WAY, Homebanking - transferências bancárias</t>
  </si>
  <si>
    <t>Compras de Supermercado, Renda da Casa, TV Internet Telefone, Água, Electricidade, Gasolina / Portagens, Alimentação, Deslocações, Atividades culturais</t>
  </si>
  <si>
    <t>Amigos, Colegas de trabalho, Colegas de casa</t>
  </si>
  <si>
    <t>Notas e moedas, Transferência Bancária, Caixa plim, Transferência MB WAY</t>
  </si>
  <si>
    <t>Prático e rápido</t>
  </si>
  <si>
    <t>As outras pessoas não terem a aplicação de partilha ou a de pagamento</t>
  </si>
  <si>
    <t>designer de comunicação</t>
  </si>
  <si>
    <t>Cartão de crédito, PayPal, MB NET, Homebanking - transferências bancárias, Pagamento de serviços</t>
  </si>
  <si>
    <t>Jantares de grupo, Despesas com dependentes (filhos)</t>
  </si>
  <si>
    <t>Renda da Casa, Água, Electricidade, Gasolina / Portagens</t>
  </si>
  <si>
    <t>Amigos, Familiares, Colegas de trabalho, Colegas de casa, Companheiro/a</t>
  </si>
  <si>
    <t>Não tenho de me preocupar em ter quantia certa e trocos.</t>
  </si>
  <si>
    <t>Não haver quantia certa quando é pago a dinheiro.</t>
  </si>
  <si>
    <t>margaridampra@gmail.com</t>
  </si>
  <si>
    <t>Jantares de grupo, Viagens com amigos</t>
  </si>
  <si>
    <t>Gasolina / Portagens</t>
  </si>
  <si>
    <t>Amigos</t>
  </si>
  <si>
    <t>Pratico</t>
  </si>
  <si>
    <t>Ux / Ui designer</t>
  </si>
  <si>
    <t>Compras de Supermercado, TV Internet Telefone, Água, Electricidade, Gasolina / Portagens</t>
  </si>
  <si>
    <t>Mobile App</t>
  </si>
  <si>
    <t>Facilidade</t>
  </si>
  <si>
    <t>economista</t>
  </si>
  <si>
    <t>Compra de prendas, Viagens com amigos</t>
  </si>
  <si>
    <t>Aplicações - splitwise / settleup</t>
  </si>
  <si>
    <t>margaridaduartebelo@gmail.com</t>
  </si>
  <si>
    <t xml:space="preserve">TOC </t>
  </si>
  <si>
    <t xml:space="preserve">Contabilidade </t>
  </si>
  <si>
    <t>Efectuar e receber chamadas telefónicas, Enviar e receber sms, Fotografar, Navegar na internet, Usar redes sociais</t>
  </si>
  <si>
    <t>Pagamento de serviços</t>
  </si>
  <si>
    <t xml:space="preserve">susana.cartuxa@gmail.com </t>
  </si>
  <si>
    <t>Programador</t>
  </si>
  <si>
    <t>Efectuar e receber chamadas telefónicas, Enviar e receber sms, Fotografar, Consultar e enviar e­mails, Navegar na internet, Utilizar aplicações, Usar redes sociais, Tirar pequenas notas escritas durante o dia</t>
  </si>
  <si>
    <t>Cartão de crédito, Cartão de débito, PayPal, MB NET, Homebanking - transferências bancárias, Revolut</t>
  </si>
  <si>
    <t>carlos.segura@gmail.com</t>
  </si>
  <si>
    <t>Consultor Informático</t>
  </si>
  <si>
    <t>Deputada</t>
  </si>
  <si>
    <t>Professora</t>
  </si>
  <si>
    <t>Lojista</t>
  </si>
  <si>
    <t>MB NET</t>
  </si>
  <si>
    <t>Para não perder noção do que já foi pago.</t>
  </si>
  <si>
    <t xml:space="preserve">Demora no pagamento por parte dos restantes intervenientes. </t>
  </si>
  <si>
    <t>flavia.27.ferreira@gmail.com</t>
  </si>
  <si>
    <t>Cartão de crédito, Cartão de débito, PayPal, Homebanking - transferências bancárias, Pagamento de serviços</t>
  </si>
  <si>
    <t>Miguel.rn.neves@gmail.con</t>
  </si>
  <si>
    <t>Estudante Doutoramento</t>
  </si>
  <si>
    <t>Efectuar e receber chamadas telefónicas, Enviar e receber sms, Fotografar, Consultar e enviar e­mails, Navegar na internet, Utilizar aplicações, Usar redes sociais, Alarme, lanterna</t>
  </si>
  <si>
    <t>Cartão de crédito, Cartão de débito, PayPal, MB NET, Homebanking - transferências bancárias, Pagamento de serviços, BitCoin</t>
  </si>
  <si>
    <t>aryparaxute@hotmail.com</t>
  </si>
  <si>
    <t xml:space="preserve">Consultor </t>
  </si>
  <si>
    <t>Cartão de crédito, Cartão de débito, PayPal, MB NET, Homebanking - transferências bancárias, Pagamento de serviços</t>
  </si>
  <si>
    <t xml:space="preserve">Contas da casa, Jantares de grupo, Despesas com familiares e almoço com colegas, transportes fora do país </t>
  </si>
  <si>
    <t>Renda da Casa, TV Internet Telefone, Água, Electricidade, Gasolina / Portagens, Refeições</t>
  </si>
  <si>
    <t>Excel</t>
  </si>
  <si>
    <t>Capacidade de actualizar online a partir de qualquer dispositivo</t>
  </si>
  <si>
    <t>Comodidade, não existência de troco</t>
  </si>
  <si>
    <t>Miguel.rn.neves@gmail.com</t>
  </si>
  <si>
    <t>Cartão de crédito, PayPal, MB NET, Homebanking - transferências bancárias</t>
  </si>
  <si>
    <t>Compra de prendas, Contas da casa</t>
  </si>
  <si>
    <t>Amigos, Familiares, Colegas de casa</t>
  </si>
  <si>
    <t>Evernote</t>
  </si>
  <si>
    <t>App para dividir automaticamente</t>
  </si>
  <si>
    <t>É directo</t>
  </si>
  <si>
    <t>Confusão nas contas</t>
  </si>
  <si>
    <t>Digital Product Designer</t>
  </si>
  <si>
    <t>Efectuar e receber chamadas telefónicas, Enviar e receber sms, Fotografar, Consultar e enviar e­mails, Navegar na internet, Utilizar aplicações, Usar redes sociais, Despertador</t>
  </si>
  <si>
    <t>Cartão de crédito, Cartão de débito, PayPal, Caixa plim, MB NET, Homebanking - transferências bancárias, Pagamento de serviços</t>
  </si>
  <si>
    <t>Apple Notes ou similar</t>
  </si>
  <si>
    <t>É só um bloco de notas… o valor devia ser visível para todos os participantes, que poderiam acrescentar novas despesas.</t>
  </si>
  <si>
    <t>Notas e moedas, Transferência Bancária, Caixa plim</t>
  </si>
  <si>
    <t>Caixa plim</t>
  </si>
  <si>
    <t>Se o valor da despesa for elevado, fico com muito numerário em mãos. Prefiro que dinheiro seja virtual e eu o levante quando necessitar.</t>
  </si>
  <si>
    <t>As pessoas esquecerem-se de pagar; ou no caso de viagens com amigos esquecerem-se de apontar todas as despesas.</t>
  </si>
  <si>
    <t>mafalda.sssequeira@gmail.com</t>
  </si>
  <si>
    <t>Barista</t>
  </si>
  <si>
    <t>PayPal</t>
  </si>
  <si>
    <t>cfurtadocoelho@gmail.com</t>
  </si>
  <si>
    <t>Head of Design</t>
  </si>
  <si>
    <t>Cartão de crédito, PayPal, Caixa plim, MB NET, Homebanking - transferências bancárias, Pagamento de serviços</t>
  </si>
  <si>
    <t>Compra de prendas, Contas da casa, Uber</t>
  </si>
  <si>
    <t>Lista de tarefas com as dívidas por saldar (wunderlist)</t>
  </si>
  <si>
    <t xml:space="preserve">Não ter de andar com trocos ou ter de os depositar no banco </t>
  </si>
  <si>
    <t>Há sempre um caloteiro e é fácil esquecermo-nos de uma dívida. Divisões de contas no restaurante em que uns comeram entradas e sobremesas e outros não.</t>
  </si>
  <si>
    <t>tiago@playout.pt</t>
  </si>
  <si>
    <t>gestora de aplicações informáticas</t>
  </si>
  <si>
    <t>Cartão de crédito, Cartão de débito, Homebanking - transferências bancárias</t>
  </si>
  <si>
    <t>Cartão de crédito, Cartão de débito, Homebanking - transferências bancárias, Pagamento de serviços</t>
  </si>
  <si>
    <t>Amigos, Colegas de trabalho, Colegas de casa, Companheiro/a</t>
  </si>
  <si>
    <t>40 euros - 60 euros</t>
  </si>
  <si>
    <t>Papel e caneta</t>
  </si>
  <si>
    <t xml:space="preserve">É mais prático </t>
  </si>
  <si>
    <t>Não haver troco</t>
  </si>
  <si>
    <t xml:space="preserve">andreiafreire@hotmail.com </t>
  </si>
  <si>
    <t>Treinadora de Ténis</t>
  </si>
  <si>
    <t>Contas da casa, Jantares de grupo, Despesas com ascendentes (pais)</t>
  </si>
  <si>
    <t>Compras de Supermercado, Água, Electricidade</t>
  </si>
  <si>
    <t>Familiares, Companheiro/a</t>
  </si>
  <si>
    <t>É mais prático ,e obtem-se comprovativo</t>
  </si>
  <si>
    <t xml:space="preserve">N sairem as notas certas para proceder à divisao das despesas exemplo precisar de duas notas de 10 em 60€ e sairem 3 de 20 </t>
  </si>
  <si>
    <t>Ensino Básico</t>
  </si>
  <si>
    <t>operador armazem</t>
  </si>
  <si>
    <t>MB NET, Homebanking - transferências bancárias, Pagamento de serviços</t>
  </si>
  <si>
    <t>Compras de Supermercado, Renda da Casa, Água, Electricidade, Gasolina / Portagens</t>
  </si>
  <si>
    <t>mais rápido e comodo</t>
  </si>
  <si>
    <t>fredcampos@sapo.pt</t>
  </si>
  <si>
    <t>Vendas</t>
  </si>
  <si>
    <t>Advogada</t>
  </si>
  <si>
    <t>anapbarbosa@sapo.pt</t>
  </si>
  <si>
    <t>Comercial</t>
  </si>
  <si>
    <t>Memoria</t>
  </si>
  <si>
    <t>Prático e rapido</t>
  </si>
  <si>
    <t>Discutir confusão</t>
  </si>
  <si>
    <t>domingospborges@gmail.com</t>
  </si>
  <si>
    <t>Empresária</t>
  </si>
  <si>
    <t>Cartão de crédito, MB NET, Homebanking - transferências bancárias, Pagamento de serviços</t>
  </si>
  <si>
    <t>Compras de Supermercado, Renda da Casa</t>
  </si>
  <si>
    <t>Amigos, Colegas de trabalho, Companheiro/a</t>
  </si>
  <si>
    <t>Agenda</t>
  </si>
  <si>
    <t>Valor certo sem arredondamentos</t>
  </si>
  <si>
    <t>Receber menos do que i valor real; esquecerem se de pagar</t>
  </si>
  <si>
    <t>Mariajoao_mc@hotmail.com</t>
  </si>
  <si>
    <t>Consultor IT</t>
  </si>
  <si>
    <t>Compras de Supermercado, Viagens</t>
  </si>
  <si>
    <t>Aplicação Splitwise</t>
  </si>
  <si>
    <t>Facilidade em fazer contas</t>
  </si>
  <si>
    <t>Prof.Universitária/Deputada</t>
  </si>
  <si>
    <t>sandra.cunha@be.parlamento.pt</t>
  </si>
  <si>
    <t>Desemprego</t>
  </si>
  <si>
    <t xml:space="preserve">Formação esteticista </t>
  </si>
  <si>
    <t>Ajudante de cozinha</t>
  </si>
  <si>
    <t>Compras de Supermercado, Renda da Casa, TV Internet Telefone, Água, Electricidade</t>
  </si>
  <si>
    <t xml:space="preserve">Anotando a soma e dia </t>
  </si>
  <si>
    <t>Faço quando não há outra maneira</t>
  </si>
  <si>
    <t>arjesus79@hotmail.com</t>
  </si>
  <si>
    <t>Compras de Supermercado, TV Internet Telefone, Água, Electricidade</t>
  </si>
  <si>
    <t>Não ser necessário levantar dinheiro no multibanco e ter o dinheiro certo ou dar trocos</t>
  </si>
  <si>
    <t>a divisão de despesas em que se deve a vários intervenientes (cada um tem que receber x e também pagar x, tem que se fazer a diferença) Passagem de ano</t>
  </si>
  <si>
    <t>diana.andaluzg@gmail.com</t>
  </si>
  <si>
    <t>Académico</t>
  </si>
  <si>
    <t>Cartão de débito, MB NET, Pagamento de serviços</t>
  </si>
  <si>
    <t>Engenheiro</t>
  </si>
  <si>
    <t>Compra de prendas, Jantares de grupo, Viagens com amigos, Despesas com ascendentes (pais)</t>
  </si>
  <si>
    <t>Coveniencia</t>
  </si>
  <si>
    <t>Esquecer, Caloteiros, Falta de Dinheiro</t>
  </si>
  <si>
    <t>Nelito.calixto@gmail.com</t>
  </si>
  <si>
    <t>ines.guarita@gmail.com</t>
  </si>
  <si>
    <t>Técnico Audiovisual</t>
  </si>
  <si>
    <t>Cartão de crédito, PayPal, MB NET</t>
  </si>
  <si>
    <t>Facilidade e rapidez.</t>
  </si>
  <si>
    <t>Não ter dinheiro certo. Demorarem a dar-me o NIB.</t>
  </si>
  <si>
    <t>ruipedrosousasantos@gmail.com</t>
  </si>
  <si>
    <t>Arquitecta</t>
  </si>
  <si>
    <t>Cartão de crédito, Cartão de débito, MB NET, Homebanking - transferências bancárias, Pagamento de serviços</t>
  </si>
  <si>
    <t>telemarketing</t>
  </si>
  <si>
    <t>Contas da casa, Jantares de grupo, Viagens com amigos</t>
  </si>
  <si>
    <t>Compras de Supermercado, TV Internet Telefone, Água, Electricidade, jantares; hoteis</t>
  </si>
  <si>
    <t>Excel e agenda</t>
  </si>
  <si>
    <t>Disponível em todo o lado</t>
  </si>
  <si>
    <t>Rute.ascencao@gmail.com</t>
  </si>
  <si>
    <t>xxx</t>
  </si>
  <si>
    <t>Notas e moedas, Transferência PayPal</t>
  </si>
  <si>
    <t>Empregada de escritório</t>
  </si>
  <si>
    <t>tadlag@gmail.com</t>
  </si>
  <si>
    <t>Operador fabril</t>
  </si>
  <si>
    <t>Cartão de crédito, PayPal</t>
  </si>
  <si>
    <t>Despesas com dependentes (filhos)</t>
  </si>
  <si>
    <t>Mais pratico</t>
  </si>
  <si>
    <t>j.l.goucha80@hotmail.com</t>
  </si>
  <si>
    <t>Freelancer</t>
  </si>
  <si>
    <t>Efectuar e receber chamadas telefónicas, Enviar e receber sms, Fotografar, Consultar e enviar e­mails, Navegar na internet, Utilizar aplicações, Usar redes sociais, pagamentos, despertador, jogar, comando TV, Ver TV, etc</t>
  </si>
  <si>
    <t>Cartão de débito, PayPal, MB WAY, MB NET, Homebanking - transferências bancárias, Pagamento de serviços, Skrill</t>
  </si>
  <si>
    <t>Contas da casa, Jantares de grupo, Despesas com dependentes (filhos)</t>
  </si>
  <si>
    <t>podia usar um método mais eficaz</t>
  </si>
  <si>
    <t>mais conveniente</t>
  </si>
  <si>
    <t>emailpcoisas@gmail.com</t>
  </si>
  <si>
    <t>Aposentada</t>
  </si>
  <si>
    <t>Cartão de crédito, Cartão de débito, Pagamento de serviços</t>
  </si>
  <si>
    <t>Segurança e comodidade</t>
  </si>
  <si>
    <t>Cartão de débito, Homebanking - transferências bancárias</t>
  </si>
  <si>
    <t>Teresamenezescordeiro@gmail.com</t>
  </si>
  <si>
    <t xml:space="preserve">Supervisora em call center </t>
  </si>
  <si>
    <t>Cartão de débito, PayPal, MB NET, Homebanking - transferências bancárias, Pagamento de serviços</t>
  </si>
  <si>
    <t xml:space="preserve">Folha de cálculo </t>
  </si>
  <si>
    <t xml:space="preserve">Mais prático </t>
  </si>
  <si>
    <t>designer de interiores</t>
  </si>
  <si>
    <t>constancaabreubento@gmail.com</t>
  </si>
  <si>
    <t>recepcionista</t>
  </si>
  <si>
    <t>guilherme.tania@gmail.com</t>
  </si>
  <si>
    <t>Designer / Música</t>
  </si>
  <si>
    <t>PayPal, MB NET</t>
  </si>
  <si>
    <t>Facilidade / comodismo</t>
  </si>
  <si>
    <t>joao@ddlx.pt</t>
  </si>
  <si>
    <t>advogada</t>
  </si>
  <si>
    <t>Efectuar e receber chamadas telefónicas, Enviar e receber sms, Fotografar</t>
  </si>
  <si>
    <t>Jantares de grupo, despesas de escritório</t>
  </si>
  <si>
    <t>Compras de Supermercado, Renda da Casa, Água, Electricidade</t>
  </si>
  <si>
    <t>Anotei num bloco</t>
  </si>
  <si>
    <t>Paga-se na hora e é mais rápido</t>
  </si>
  <si>
    <t>carlaamendes@hotmail.com</t>
  </si>
  <si>
    <t>Engenheiro Informático</t>
  </si>
  <si>
    <t>notas no telemovel, apps que registam dividas</t>
  </si>
  <si>
    <t>gostaria de ter uma aplicação que possa registar dividas entre contactos do telemovel (tal como  whatsapp), cada contacto pudesse indicar quanto é que contribuiu, e a aplicação calculasse automaticamente quem deve a quem. E depois que fosse possível pagar automaticamente as dívida até um montante, apenas com autorização de impressão digital, gesto, etc.</t>
  </si>
  <si>
    <t>algo como a Caixa plim, mas que funcionasse entre diferentes bancos</t>
  </si>
  <si>
    <t>é mais facil e automatico de fazer os pagamentos, não preciso de ter dinheiro fisico e pagar pessoalmente a outra pessoa</t>
  </si>
  <si>
    <t>esquecimento da divida, não estar com a pessoa fisicamente para poder pagar, ter que relembrar a pessoa para pagar</t>
  </si>
  <si>
    <t>joaopires2005@gmail.com</t>
  </si>
  <si>
    <t>Função Pública</t>
  </si>
  <si>
    <t>Fácil e prático e evita-se de andar com quantias de dinheiro .</t>
  </si>
  <si>
    <t>Sem problemas</t>
  </si>
  <si>
    <t>cenografo</t>
  </si>
  <si>
    <t>Efectuar e receber chamadas telefónicas, Enviar e receber sms, Fotografar, Consultar e enviar e­mails, Navegar na internet</t>
  </si>
  <si>
    <t>miguel.inacio@sapo.pt</t>
  </si>
  <si>
    <t>Deputado na Assembleia da República</t>
  </si>
  <si>
    <t>MB NET, Pagamento de serviços</t>
  </si>
  <si>
    <t>luizovsky@gmail.com</t>
  </si>
  <si>
    <t>Cabeça</t>
  </si>
  <si>
    <t>Mais rápido</t>
  </si>
  <si>
    <t>Amg.lusan@gmail.com</t>
  </si>
  <si>
    <t>Web Designer</t>
  </si>
  <si>
    <t>gfreitas@gfreitas.pt</t>
  </si>
  <si>
    <t>Processamento digital de imagens</t>
  </si>
  <si>
    <t>Processamento de imagens digitais</t>
  </si>
  <si>
    <t>freelancer</t>
  </si>
  <si>
    <t>brutalchaval@gmail.com</t>
  </si>
  <si>
    <t>Mestrado</t>
  </si>
  <si>
    <t>Eng. Informático/Programação</t>
  </si>
  <si>
    <t>Efectuar e receber chamadas telefónicas, Enviar e receber sms, Fotografar, Consultar e enviar e­mails, Navegar na internet, Utilizar aplicações, Usar redes sociais, Transportes</t>
  </si>
  <si>
    <t>Cartão de crédito, PayPal, MB NET, Homebanking - transferências bancárias, Pagamento de serviços, Bitcoin</t>
  </si>
  <si>
    <t>Compras de Supermercado, Renda da Casa, TV Internet Telefone, Água, Electricidade, Gasolina / Portagens, Outro tipo de pagamentos</t>
  </si>
  <si>
    <t>Excel/Google docs</t>
  </si>
  <si>
    <t>A facilidade de introdução das mesmas</t>
  </si>
  <si>
    <t>Online banking é mais cómodo que dirigirme ao multibanco ou dar dinheiro trocado</t>
  </si>
  <si>
    <t>Sub dividir despesas, ter uma forma em que as duas pessoas estejam confortáveis em usar</t>
  </si>
  <si>
    <t>Joao.antunes@tagus.ist.utl.pt</t>
  </si>
  <si>
    <t>Q1</t>
  </si>
  <si>
    <t>Q2</t>
  </si>
  <si>
    <t>Género</t>
  </si>
  <si>
    <t>Outra</t>
  </si>
  <si>
    <t>Esteticista</t>
  </si>
  <si>
    <t>Q3</t>
  </si>
  <si>
    <t>Q5</t>
  </si>
  <si>
    <t>Fotografar</t>
  </si>
  <si>
    <t>Enviar e receber sms</t>
  </si>
  <si>
    <t>Navegar na internet</t>
  </si>
  <si>
    <t>Utilizar aplicações</t>
  </si>
  <si>
    <t>Consultar e enviar e­mails</t>
  </si>
  <si>
    <t>Efectuar e receber chamadas telefónicas, Enviar e receber sms, Fotografar, Navegar na internet, Utilizar aplicações, Usar redes sociais</t>
  </si>
  <si>
    <t>Q7</t>
  </si>
  <si>
    <t>MB WAY</t>
  </si>
  <si>
    <t>Q9</t>
  </si>
  <si>
    <t>Q10</t>
  </si>
  <si>
    <t>Q11</t>
  </si>
  <si>
    <t>Compra de prendas</t>
  </si>
  <si>
    <t>Despesas com ascendentes (pais)</t>
  </si>
  <si>
    <t>TV Internet Telefone</t>
  </si>
  <si>
    <t>Água</t>
  </si>
  <si>
    <t>Q15</t>
  </si>
  <si>
    <t>Chefe de Serviço de Recursos Humanos</t>
  </si>
  <si>
    <t>Rapidez e comodidade</t>
  </si>
  <si>
    <t>Demorarem muito tempo a pagar/ cair no esquecimento</t>
  </si>
  <si>
    <t>monicacoelhomatias@gmail.com</t>
  </si>
  <si>
    <t>Cartão de crédito, MB NET</t>
  </si>
  <si>
    <t>martaespiridiaov@gmail.com</t>
  </si>
  <si>
    <t>Eng Informatica</t>
  </si>
  <si>
    <t>Excel no one drive e/ou Splitwise</t>
  </si>
  <si>
    <t>facilidade de pagamento e baixos custos</t>
  </si>
  <si>
    <t>as pessoas nao pagam a tempo e horas, estou spr a controlar a conta a ver se "ja caiu o dinheiro", irresponsabilidade</t>
  </si>
  <si>
    <t>apas@net.sapo.pt</t>
  </si>
  <si>
    <t>modelador 3d</t>
  </si>
  <si>
    <t>Efectuar e receber chamadas telefónicas, Enviar e receber sms, Fotografar, Consultar e enviar e­mails, Utilizar aplicações, Usar redes sociais, alarme</t>
  </si>
  <si>
    <t>joaoccaguas@hotmail.com</t>
  </si>
  <si>
    <t xml:space="preserve">Não estar com problemas de dar troco e etc </t>
  </si>
  <si>
    <t>laura_isa</t>
  </si>
  <si>
    <t>curso profissional</t>
  </si>
  <si>
    <t>Analista Funcional</t>
  </si>
  <si>
    <t>A ferramenta usada não é vocacionada para isso e portanto torna-se moroso parametrizar a mesma</t>
  </si>
  <si>
    <t>facilidade, controlo</t>
  </si>
  <si>
    <t>Quando a despesa é partilhada de forma diferente por n pessoas pode-se tornar dificil fazer a conta.</t>
  </si>
  <si>
    <t>sergiogfl@gmail.com</t>
  </si>
  <si>
    <t>pimentelsuzy@hotmail.com</t>
  </si>
  <si>
    <t>administrativa</t>
  </si>
  <si>
    <t>Homebanking - transferências bancárias</t>
  </si>
  <si>
    <t>Prendas</t>
  </si>
  <si>
    <t>fácil</t>
  </si>
  <si>
    <t>Funciomário Público</t>
  </si>
  <si>
    <t>Cartão de débito, PayPal, Homebanking - transferências bancárias</t>
  </si>
  <si>
    <t>Funcionário Público</t>
  </si>
  <si>
    <t>Cartão de débito, PayPal, Homebanking - transferências bancárias, Pagamento de serviços</t>
  </si>
  <si>
    <t>passinhas1@gmail.com</t>
  </si>
  <si>
    <t>Não aplicável</t>
  </si>
  <si>
    <t>Vendedor</t>
  </si>
  <si>
    <t>Efectuar e receber chamadas telefónicas, Enviar e receber sms, Fotografar, Consultar e enviar e­mails, Navegar na internet, Utilizar aplicações, Usar redes sociais, gerir a minha conta bancária</t>
  </si>
  <si>
    <t>Compras de Supermercado, refeições principalmente</t>
  </si>
  <si>
    <t>São mais rápidos e comodos</t>
  </si>
  <si>
    <t>O tempo que levamos a ficar com as dividas saldadas; Dificuldade na divisão dos valores quando são muitas despesas; lembrar-me os valores todos</t>
  </si>
  <si>
    <t>davidjponces@gmail.com</t>
  </si>
  <si>
    <t>Q16</t>
  </si>
  <si>
    <t>Q17</t>
  </si>
  <si>
    <t>Q18</t>
  </si>
  <si>
    <t>Q19</t>
  </si>
  <si>
    <t>Q21</t>
  </si>
  <si>
    <t>Q22</t>
  </si>
  <si>
    <t>Segurança</t>
  </si>
  <si>
    <t>Q24</t>
  </si>
  <si>
    <t>Q25</t>
  </si>
  <si>
    <t>Q27</t>
  </si>
  <si>
    <t>Q4</t>
  </si>
  <si>
    <t>Q6.1</t>
  </si>
  <si>
    <t>Efectuar e receber chamadas telefónicas</t>
  </si>
  <si>
    <t>Q6.2</t>
  </si>
  <si>
    <t>Q6.3</t>
  </si>
  <si>
    <t>Q6.4</t>
  </si>
  <si>
    <t>Q6.5</t>
  </si>
  <si>
    <t>Q6.6</t>
  </si>
  <si>
    <t>Q6.7</t>
  </si>
  <si>
    <t>Q6.8</t>
  </si>
  <si>
    <t>Usar redes sociais</t>
  </si>
  <si>
    <t>Q8.1</t>
  </si>
  <si>
    <t>Q8.2</t>
  </si>
  <si>
    <t>Q8.3</t>
  </si>
  <si>
    <t>Q8.4</t>
  </si>
  <si>
    <t>Q8.5</t>
  </si>
  <si>
    <t>Q8.6</t>
  </si>
  <si>
    <t>Q8.7</t>
  </si>
  <si>
    <t>Q8.8</t>
  </si>
  <si>
    <t>Q8.9</t>
  </si>
  <si>
    <t>Cartão de crédito</t>
  </si>
  <si>
    <t>Q12.1</t>
  </si>
  <si>
    <t>Q12.2</t>
  </si>
  <si>
    <t>Q12.3</t>
  </si>
  <si>
    <t>Q12.4</t>
  </si>
  <si>
    <t>Q12.5</t>
  </si>
  <si>
    <t>Q12.6</t>
  </si>
  <si>
    <t>Q12.7</t>
  </si>
  <si>
    <t>Viagens con amigos</t>
  </si>
  <si>
    <t>Q13.1</t>
  </si>
  <si>
    <t>Q13.2</t>
  </si>
  <si>
    <t>Q13.3</t>
  </si>
  <si>
    <t>Q13.4</t>
  </si>
  <si>
    <t>Q13.5</t>
  </si>
  <si>
    <t>Q13.6</t>
  </si>
  <si>
    <t>Q13.7</t>
  </si>
  <si>
    <t>Electricidade</t>
  </si>
  <si>
    <t>Q14.1</t>
  </si>
  <si>
    <t>Q14.2</t>
  </si>
  <si>
    <t>Q14.3</t>
  </si>
  <si>
    <t>Q14.4</t>
  </si>
  <si>
    <t>Q14.5</t>
  </si>
  <si>
    <t>Q14.6</t>
  </si>
  <si>
    <t>Colegas de Trabalho</t>
  </si>
  <si>
    <t>Q20.1</t>
  </si>
  <si>
    <t>Q20.3</t>
  </si>
  <si>
    <t>Q20.2</t>
  </si>
  <si>
    <t>Q20.4</t>
  </si>
  <si>
    <t>Q20.5</t>
  </si>
  <si>
    <t>Q20.6</t>
  </si>
  <si>
    <t>Transferência Paypal</t>
  </si>
  <si>
    <t>Transferência MBWAY</t>
  </si>
  <si>
    <t>Q23.1</t>
  </si>
  <si>
    <t>Q23.2</t>
  </si>
  <si>
    <t>Q23.3</t>
  </si>
  <si>
    <t>Q23.4</t>
  </si>
  <si>
    <t>Conveniência</t>
  </si>
  <si>
    <t>De que forma estes factores influenciam a tua preferência pelo método que preferes utilizar para efectuar ou receber o pagamento?</t>
  </si>
  <si>
    <t>Q26.1</t>
  </si>
  <si>
    <t>Q26.2</t>
  </si>
  <si>
    <t>Q26.3</t>
  </si>
  <si>
    <t>Q26.4</t>
  </si>
  <si>
    <t xml:space="preserve"> </t>
  </si>
  <si>
    <t>Row Labels</t>
  </si>
  <si>
    <t>Grand Total</t>
  </si>
  <si>
    <t>Count of Q1</t>
  </si>
  <si>
    <t>Count of Q2</t>
  </si>
  <si>
    <t>Count of Q3</t>
  </si>
  <si>
    <t>Column Labels</t>
  </si>
  <si>
    <t>Count of Q4</t>
  </si>
  <si>
    <t>Count of Q5</t>
  </si>
  <si>
    <t>Quais são as tuas habilitações literárias? Corrigidas</t>
  </si>
  <si>
    <t>Q3-questionario</t>
  </si>
  <si>
    <t>Curso Profissional</t>
  </si>
  <si>
    <t>Sum of Q6.1</t>
  </si>
  <si>
    <t>Sum of Q6.2</t>
  </si>
  <si>
    <t>Sum of Q6.3</t>
  </si>
  <si>
    <t>Sum of Q6.4</t>
  </si>
  <si>
    <t>Sum of Q6.5</t>
  </si>
  <si>
    <t>Sum of Q6.6</t>
  </si>
  <si>
    <t>Sum of Q6.7</t>
  </si>
  <si>
    <t>Chamadas Telefónicas</t>
  </si>
  <si>
    <t>SMS</t>
  </si>
  <si>
    <t>E-mails</t>
  </si>
  <si>
    <t>Internet</t>
  </si>
  <si>
    <t>Apps</t>
  </si>
  <si>
    <t>Redes Sociais</t>
  </si>
  <si>
    <t>Count of Q7</t>
  </si>
  <si>
    <t>Sum of Q8.1</t>
  </si>
  <si>
    <t>Sum of Q8.2</t>
  </si>
  <si>
    <t>Sum of Q8.3</t>
  </si>
  <si>
    <t>Sum of Q8.4</t>
  </si>
  <si>
    <t>Sum of Q8.5</t>
  </si>
  <si>
    <t>Sum of Q8.6</t>
  </si>
  <si>
    <t>Sum of Q8.7</t>
  </si>
  <si>
    <t>Sum of Q8.8</t>
  </si>
  <si>
    <t>Cartão de Crédito</t>
  </si>
  <si>
    <t>Paypal</t>
  </si>
  <si>
    <t>Homebanking - Transferências</t>
  </si>
  <si>
    <t>Pagamento de Serviços</t>
  </si>
  <si>
    <t>Count of Q9</t>
  </si>
  <si>
    <t>Count of Q10</t>
  </si>
  <si>
    <t>Count of Q11</t>
  </si>
  <si>
    <t>Sum of Q12.1</t>
  </si>
  <si>
    <t>Sum of Q12.2</t>
  </si>
  <si>
    <t>Sum of Q12.3</t>
  </si>
  <si>
    <t>Sum of Q12.4</t>
  </si>
  <si>
    <t>Sum of Q12.5</t>
  </si>
  <si>
    <t>Sum of Q12.6</t>
  </si>
  <si>
    <t>Compra de prenda</t>
  </si>
  <si>
    <t>Despesas com dependentes</t>
  </si>
  <si>
    <t>Despesas com ascendentes</t>
  </si>
  <si>
    <t>Sum of Q13.1</t>
  </si>
  <si>
    <t>Sum of Q13.2</t>
  </si>
  <si>
    <t>Frequência relativa - uso de métodos de pagamento online</t>
  </si>
  <si>
    <t>Sum of Q13.3</t>
  </si>
  <si>
    <t>Sum of Q13.4</t>
  </si>
  <si>
    <t>Sum of Q13.5</t>
  </si>
  <si>
    <t>Sum of Q13.6</t>
  </si>
  <si>
    <t>Sum of Q13.7</t>
  </si>
  <si>
    <t>Compra de supermercado</t>
  </si>
  <si>
    <t>Renda de casa</t>
  </si>
  <si>
    <t>TV Internet e Telefone</t>
  </si>
  <si>
    <t>Electicidade</t>
  </si>
  <si>
    <t>Sum of Q14.1</t>
  </si>
  <si>
    <t>Sum of Q14.2</t>
  </si>
  <si>
    <t>Sum of Q14.3</t>
  </si>
  <si>
    <t>Sum of Q14.4</t>
  </si>
  <si>
    <t>Sum of Q14.5</t>
  </si>
  <si>
    <t>Sum of Q14.6</t>
  </si>
  <si>
    <t>Count of Q15</t>
  </si>
  <si>
    <t>Count of Q16</t>
  </si>
  <si>
    <t>Count of Q18</t>
  </si>
  <si>
    <t>Sum of Q20.1</t>
  </si>
  <si>
    <t>Sum of Q20.2</t>
  </si>
  <si>
    <t>Sum of Q20.3</t>
  </si>
  <si>
    <t>Sum of Q20.4</t>
  </si>
  <si>
    <t>Sum of Q20.5</t>
  </si>
  <si>
    <t>Sum of Q20.6</t>
  </si>
  <si>
    <t>Notas e Moedas</t>
  </si>
  <si>
    <t>Transferência MB Way</t>
  </si>
  <si>
    <t>Count of Q21</t>
  </si>
  <si>
    <t>Count of Q23.1</t>
  </si>
  <si>
    <t>Count of Q23.2</t>
  </si>
  <si>
    <t>Count of Q23.3</t>
  </si>
  <si>
    <t>Count of Q23.4</t>
  </si>
  <si>
    <t xml:space="preserve"> influencia</t>
  </si>
  <si>
    <t xml:space="preserve"> influencia muito</t>
  </si>
  <si>
    <t>(Multiple Items)</t>
  </si>
  <si>
    <t>Count of Q26.1</t>
  </si>
  <si>
    <t>Count of Q26.2</t>
  </si>
  <si>
    <t>Count of Q26.3</t>
  </si>
  <si>
    <t>Count of Q26.4</t>
  </si>
  <si>
    <t>Tem smartphone?</t>
  </si>
  <si>
    <t>Q6</t>
  </si>
  <si>
    <t>Análise</t>
  </si>
  <si>
    <t>Ouvir música</t>
  </si>
  <si>
    <t>consultar documentos de trabalho/estudo</t>
  </si>
  <si>
    <t>Tirar pequenas notas escritas durante o dia</t>
  </si>
  <si>
    <t>Alarme, lanterna</t>
  </si>
  <si>
    <t>Despertador</t>
  </si>
  <si>
    <t>pagamentos, despertador, jogar, comando TV, Ver TV, etc</t>
  </si>
  <si>
    <t>Transportes</t>
  </si>
  <si>
    <t>alarme</t>
  </si>
  <si>
    <t>gerir a minha conta bancária</t>
  </si>
  <si>
    <t>Pgt. Online</t>
  </si>
  <si>
    <t>Total</t>
  </si>
  <si>
    <t>Revolut</t>
  </si>
  <si>
    <t>BitCoin</t>
  </si>
  <si>
    <t>Skrill</t>
  </si>
  <si>
    <t>Bitcoin</t>
  </si>
  <si>
    <t>Q12</t>
  </si>
  <si>
    <t>Ocasiões da Partilha</t>
  </si>
  <si>
    <t xml:space="preserve">Despesas com familiares e almoço com colegas, transportes fora do país </t>
  </si>
  <si>
    <t>Uber</t>
  </si>
  <si>
    <t>despesas de escritório</t>
  </si>
  <si>
    <t>Q13</t>
  </si>
  <si>
    <t>Presentes</t>
  </si>
  <si>
    <t>Despesas férias, voos</t>
  </si>
  <si>
    <t>Alimentação, Deslocações, Atividades culturais</t>
  </si>
  <si>
    <t>Refeições</t>
  </si>
  <si>
    <t>Viagens</t>
  </si>
  <si>
    <t>jantares; hoteis</t>
  </si>
  <si>
    <t>Outro tipo de pagamentos</t>
  </si>
  <si>
    <t>refeições principalmente</t>
  </si>
  <si>
    <t>Q14</t>
  </si>
  <si>
    <t>Com Quem Partilhou</t>
  </si>
  <si>
    <t>Colegas de trabalho</t>
  </si>
  <si>
    <t>Montantes Pagos pelo Próprio</t>
  </si>
  <si>
    <t xml:space="preserve">Registo de Valores </t>
  </si>
  <si>
    <t>Satisfação Método de Registo</t>
  </si>
  <si>
    <t>Melhorias no Método de Registo</t>
  </si>
  <si>
    <t>Q20</t>
  </si>
  <si>
    <t>Meio de Pagamento na Partilha</t>
  </si>
  <si>
    <t>Transferência PayPal</t>
  </si>
  <si>
    <t>Meio de Pagamento Preferencial</t>
  </si>
  <si>
    <t>Porquê Notas e Moedas</t>
  </si>
  <si>
    <t>Problemas nos Pagamentos a Dinheiro</t>
  </si>
  <si>
    <t>Preferência por Pagamentos Online</t>
  </si>
  <si>
    <t>Problemas nos Pagamentos Online</t>
  </si>
  <si>
    <t>Efectuar e receber chamadas</t>
  </si>
  <si>
    <t>Values</t>
  </si>
  <si>
    <t>Partilha de despesas</t>
  </si>
  <si>
    <t>Frequência da partilha</t>
  </si>
  <si>
    <t>pouca frequência</t>
  </si>
  <si>
    <t>muita frequência</t>
  </si>
  <si>
    <t>nº partilhas últimos 3 meses</t>
  </si>
  <si>
    <t>Tipo de despesa já partilhada</t>
  </si>
  <si>
    <t>Count of Q17</t>
  </si>
  <si>
    <t xml:space="preserve">Método de Registo </t>
  </si>
  <si>
    <t>Método de registo</t>
  </si>
  <si>
    <t>%</t>
  </si>
  <si>
    <t>Sim, partilha</t>
  </si>
  <si>
    <t>Este gráfico é muito enganador porque a amostra de pessoas com curso profissional e com ensino básico é mínima!</t>
  </si>
  <si>
    <t>Média de opções seleccionadas:</t>
  </si>
  <si>
    <t>(por utilizador que tem smartphone)</t>
  </si>
  <si>
    <t>Outra:</t>
  </si>
  <si>
    <t>Relação entre utilização do telemóvel e partilhar despesas</t>
  </si>
  <si>
    <t>86,9% das pessoas que partilham despesas usam apps</t>
  </si>
  <si>
    <t>Não faz pagamentos online</t>
  </si>
  <si>
    <t>Partilha despesas</t>
  </si>
  <si>
    <t>Não partilha despesas</t>
  </si>
  <si>
    <t>Faz pagamentos online</t>
  </si>
  <si>
    <t>Sim, usa pg. online</t>
  </si>
  <si>
    <t>85,2% das pessoas que partilham despesas fazem pagamentos online</t>
  </si>
  <si>
    <t xml:space="preserve"> =&gt; Em média cada pessoa já usou 3,05 meios de pagamento diferentes</t>
  </si>
  <si>
    <t>Legenda</t>
  </si>
  <si>
    <t>1 - pouco frequente</t>
  </si>
  <si>
    <t>a</t>
  </si>
  <si>
    <t>5 - muito frequente</t>
  </si>
  <si>
    <t>Frequência Média</t>
  </si>
  <si>
    <t>peso</t>
  </si>
  <si>
    <t>Nenhuma</t>
  </si>
  <si>
    <t>frequência de partilha últimos 3 meses</t>
  </si>
  <si>
    <t>média de uso</t>
  </si>
  <si>
    <t>*</t>
  </si>
  <si>
    <t>* 83,61% das pessoas que partilham despesas usam notas e moedas</t>
  </si>
  <si>
    <t>Nº de opções seleccionadas</t>
  </si>
  <si>
    <t>Nº médio de meios de pagamento utilizado por cada pessoa que partilha despesas</t>
  </si>
  <si>
    <t>Importância relativa dos 4 factores</t>
  </si>
  <si>
    <t>média ponderada</t>
  </si>
  <si>
    <t>A maior parte das pessoas que partlham despesas fazem-no com muita frequência</t>
  </si>
  <si>
    <t>Count of Q6.6</t>
  </si>
  <si>
    <t>Não usa apps</t>
  </si>
  <si>
    <t>Usa apps</t>
  </si>
  <si>
    <t>pouco frequente</t>
  </si>
  <si>
    <t>muito frequente</t>
  </si>
  <si>
    <t>frequência da partilha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</si>
</sst>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.0%"/>
    <numFmt numFmtId="166" formatCode="0.0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10" fillId="0" borderId="0"/>
  </cellStyleXfs>
  <cellXfs count="14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/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/>
    <xf numFmtId="0" fontId="3" fillId="0" borderId="2" xfId="0" applyFont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  <xf numFmtId="0" fontId="7" fillId="3" borderId="4" xfId="0" applyFont="1" applyFill="1" applyBorder="1"/>
    <xf numFmtId="9" fontId="0" fillId="0" borderId="0" xfId="1" applyFont="1" applyAlignment="1"/>
    <xf numFmtId="0" fontId="7" fillId="0" borderId="4" xfId="0" applyFont="1" applyFill="1" applyBorder="1"/>
    <xf numFmtId="0" fontId="7" fillId="3" borderId="0" xfId="0" applyFont="1" applyFill="1" applyBorder="1" applyAlignment="1"/>
    <xf numFmtId="0" fontId="8" fillId="0" borderId="0" xfId="0" applyFont="1" applyAlignment="1"/>
    <xf numFmtId="0" fontId="0" fillId="4" borderId="0" xfId="0" applyFont="1" applyFill="1" applyAlignment="1"/>
    <xf numFmtId="0" fontId="0" fillId="4" borderId="0" xfId="0" applyFont="1" applyFill="1" applyAlignment="1">
      <alignment horizontal="left"/>
    </xf>
    <xf numFmtId="0" fontId="0" fillId="4" borderId="0" xfId="0" applyNumberFormat="1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2" applyFont="1" applyAlignment="1"/>
    <xf numFmtId="0" fontId="9" fillId="0" borderId="0" xfId="2" applyFont="1" applyAlignment="1"/>
    <xf numFmtId="0" fontId="9" fillId="0" borderId="0" xfId="2" applyFont="1" applyAlignment="1">
      <alignment horizontal="center" vertical="center"/>
    </xf>
    <xf numFmtId="0" fontId="10" fillId="5" borderId="0" xfId="2" applyFont="1" applyFill="1" applyAlignment="1"/>
    <xf numFmtId="0" fontId="10" fillId="0" borderId="0" xfId="2" applyFont="1" applyAlignment="1"/>
    <xf numFmtId="0" fontId="9" fillId="0" borderId="0" xfId="2" applyFont="1" applyAlignment="1">
      <alignment horizontal="center" vertical="center"/>
    </xf>
    <xf numFmtId="0" fontId="2" fillId="0" borderId="0" xfId="2" applyFont="1" applyFill="1" applyBorder="1" applyAlignment="1">
      <alignment horizontal="left" vertical="top"/>
    </xf>
    <xf numFmtId="0" fontId="10" fillId="0" borderId="0" xfId="2" applyFont="1" applyAlignment="1">
      <alignment horizontal="left" vertical="top"/>
    </xf>
    <xf numFmtId="0" fontId="9" fillId="0" borderId="0" xfId="2" applyFont="1" applyAlignment="1">
      <alignment horizontal="left" vertical="center"/>
    </xf>
    <xf numFmtId="0" fontId="10" fillId="5" borderId="0" xfId="2" applyFont="1" applyFill="1" applyAlignment="1"/>
    <xf numFmtId="0" fontId="10" fillId="0" borderId="0" xfId="2" applyFont="1" applyAlignment="1"/>
    <xf numFmtId="0" fontId="9" fillId="0" borderId="0" xfId="2" applyFont="1" applyAlignment="1"/>
    <xf numFmtId="0" fontId="9" fillId="0" borderId="0" xfId="2" applyFont="1" applyAlignment="1">
      <alignment horizontal="center" vertical="center"/>
    </xf>
    <xf numFmtId="0" fontId="10" fillId="0" borderId="0" xfId="2" applyFont="1" applyAlignment="1"/>
    <xf numFmtId="0" fontId="9" fillId="0" borderId="0" xfId="2" applyFont="1" applyAlignment="1">
      <alignment horizontal="center" vertical="center"/>
    </xf>
    <xf numFmtId="0" fontId="2" fillId="0" borderId="0" xfId="2" applyFont="1" applyFill="1" applyBorder="1" applyAlignment="1">
      <alignment horizontal="left" vertical="top"/>
    </xf>
    <xf numFmtId="0" fontId="10" fillId="0" borderId="0" xfId="2" applyFont="1" applyAlignment="1">
      <alignment horizontal="left" vertical="top"/>
    </xf>
    <xf numFmtId="0" fontId="10" fillId="5" borderId="0" xfId="2" applyFont="1" applyFill="1" applyAlignment="1"/>
    <xf numFmtId="0" fontId="10" fillId="0" borderId="0" xfId="2" applyFont="1" applyAlignment="1"/>
    <xf numFmtId="0" fontId="9" fillId="0" borderId="0" xfId="2" applyFont="1" applyAlignment="1">
      <alignment horizontal="center" vertical="center"/>
    </xf>
    <xf numFmtId="0" fontId="2" fillId="0" borderId="0" xfId="2" applyFont="1" applyFill="1" applyBorder="1" applyAlignment="1">
      <alignment horizontal="left" vertical="top"/>
    </xf>
    <xf numFmtId="0" fontId="10" fillId="0" borderId="0" xfId="2" applyFont="1" applyAlignment="1">
      <alignment horizontal="left" vertical="top"/>
    </xf>
    <xf numFmtId="0" fontId="10" fillId="5" borderId="0" xfId="2" applyFont="1" applyFill="1" applyAlignment="1"/>
    <xf numFmtId="0" fontId="10" fillId="0" borderId="0" xfId="2" applyFont="1" applyAlignment="1"/>
    <xf numFmtId="0" fontId="9" fillId="0" borderId="0" xfId="2" applyFont="1" applyAlignment="1"/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10" fillId="5" borderId="0" xfId="2" applyFont="1" applyFill="1" applyAlignment="1"/>
    <xf numFmtId="0" fontId="2" fillId="5" borderId="0" xfId="2" applyFont="1" applyFill="1" applyAlignment="1"/>
    <xf numFmtId="0" fontId="10" fillId="0" borderId="0" xfId="2" applyFont="1" applyAlignment="1"/>
    <xf numFmtId="0" fontId="2" fillId="0" borderId="0" xfId="2" applyFont="1" applyAlignment="1"/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10" fillId="0" borderId="0" xfId="2" applyFont="1" applyAlignment="1"/>
    <xf numFmtId="0" fontId="9" fillId="0" borderId="0" xfId="2" applyFont="1" applyAlignment="1"/>
    <xf numFmtId="0" fontId="9" fillId="0" borderId="0" xfId="2" applyFont="1" applyAlignment="1">
      <alignment horizontal="center" vertical="center"/>
    </xf>
    <xf numFmtId="0" fontId="2" fillId="0" borderId="0" xfId="2" applyFont="1" applyFill="1" applyBorder="1" applyAlignment="1">
      <alignment horizontal="left" vertical="top"/>
    </xf>
    <xf numFmtId="0" fontId="10" fillId="0" borderId="0" xfId="2" applyFont="1" applyAlignment="1">
      <alignment horizontal="left" vertical="top"/>
    </xf>
    <xf numFmtId="0" fontId="9" fillId="0" borderId="0" xfId="2" applyFont="1" applyAlignment="1">
      <alignment horizontal="left" vertical="center"/>
    </xf>
    <xf numFmtId="0" fontId="10" fillId="0" borderId="0" xfId="2" applyFont="1" applyFill="1" applyBorder="1" applyAlignment="1">
      <alignment horizontal="left" vertical="top"/>
    </xf>
    <xf numFmtId="0" fontId="10" fillId="5" borderId="0" xfId="2" applyFont="1" applyFill="1" applyAlignment="1"/>
    <xf numFmtId="0" fontId="2" fillId="5" borderId="0" xfId="2" applyFont="1" applyFill="1" applyAlignment="1"/>
    <xf numFmtId="0" fontId="10" fillId="0" borderId="0" xfId="2" applyFont="1" applyAlignment="1"/>
    <xf numFmtId="0" fontId="2" fillId="0" borderId="0" xfId="2" applyFont="1" applyAlignment="1"/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10" fillId="0" borderId="0" xfId="2" applyFont="1" applyAlignment="1"/>
    <xf numFmtId="0" fontId="2" fillId="0" borderId="0" xfId="2" applyFont="1" applyAlignment="1"/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10" fillId="0" borderId="0" xfId="2" applyFont="1" applyAlignment="1"/>
    <xf numFmtId="0" fontId="2" fillId="0" borderId="0" xfId="2" applyFont="1" applyAlignment="1"/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Alignment="1"/>
    <xf numFmtId="0" fontId="10" fillId="0" borderId="0" xfId="2" applyFont="1" applyAlignment="1">
      <alignment horizontal="left" vertical="top"/>
    </xf>
    <xf numFmtId="0" fontId="10" fillId="0" borderId="0" xfId="2" applyFont="1" applyAlignment="1"/>
    <xf numFmtId="0" fontId="2" fillId="0" borderId="0" xfId="2" applyFont="1" applyAlignment="1"/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10" fillId="0" borderId="0" xfId="2" applyFont="1" applyFill="1" applyAlignment="1"/>
    <xf numFmtId="0" fontId="10" fillId="0" borderId="0" xfId="2" applyFont="1" applyFill="1" applyAlignment="1">
      <alignment horizontal="left" vertical="top"/>
    </xf>
    <xf numFmtId="0" fontId="10" fillId="0" borderId="0" xfId="0" applyFont="1" applyAlignment="1">
      <alignment horizontal="right"/>
    </xf>
    <xf numFmtId="165" fontId="0" fillId="0" borderId="0" xfId="1" applyNumberFormat="1" applyFont="1" applyAlignment="1"/>
    <xf numFmtId="0" fontId="9" fillId="6" borderId="0" xfId="2" applyFont="1" applyFill="1" applyAlignment="1"/>
    <xf numFmtId="166" fontId="9" fillId="6" borderId="0" xfId="2" applyNumberFormat="1" applyFont="1" applyFill="1" applyAlignment="1"/>
    <xf numFmtId="0" fontId="10" fillId="6" borderId="0" xfId="2" applyFont="1" applyFill="1" applyAlignment="1"/>
    <xf numFmtId="0" fontId="0" fillId="6" borderId="0" xfId="0" applyFont="1" applyFill="1" applyAlignment="1"/>
    <xf numFmtId="166" fontId="9" fillId="0" borderId="0" xfId="2" applyNumberFormat="1" applyFont="1" applyFill="1" applyAlignment="1"/>
    <xf numFmtId="0" fontId="0" fillId="0" borderId="0" xfId="0" applyFont="1" applyFill="1" applyAlignment="1"/>
    <xf numFmtId="165" fontId="10" fillId="0" borderId="0" xfId="1" applyNumberFormat="1" applyFont="1" applyAlignment="1"/>
    <xf numFmtId="165" fontId="0" fillId="4" borderId="0" xfId="1" applyNumberFormat="1" applyFont="1" applyFill="1" applyAlignment="1"/>
    <xf numFmtId="0" fontId="10" fillId="4" borderId="0" xfId="0" applyFont="1" applyFill="1" applyAlignment="1"/>
    <xf numFmtId="0" fontId="9" fillId="0" borderId="0" xfId="0" applyFont="1" applyAlignment="1">
      <alignment horizontal="right"/>
    </xf>
    <xf numFmtId="0" fontId="9" fillId="4" borderId="0" xfId="0" applyFont="1" applyFill="1" applyAlignment="1"/>
    <xf numFmtId="0" fontId="11" fillId="2" borderId="0" xfId="0" applyFont="1" applyFill="1" applyBorder="1" applyAlignment="1">
      <alignment horizontal="left" vertical="top"/>
    </xf>
    <xf numFmtId="0" fontId="0" fillId="2" borderId="0" xfId="0" applyFont="1" applyFill="1" applyAlignment="1">
      <alignment horizontal="left"/>
    </xf>
    <xf numFmtId="0" fontId="10" fillId="4" borderId="0" xfId="2" applyFont="1" applyFill="1" applyAlignment="1"/>
    <xf numFmtId="165" fontId="0" fillId="0" borderId="0" xfId="0" applyNumberFormat="1" applyFont="1" applyAlignment="1"/>
    <xf numFmtId="2" fontId="0" fillId="0" borderId="0" xfId="0" applyNumberFormat="1" applyFont="1" applyAlignment="1"/>
    <xf numFmtId="0" fontId="9" fillId="0" borderId="0" xfId="0" applyFont="1" applyAlignment="1">
      <alignment horizontal="lef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/>
    <xf numFmtId="10" fontId="0" fillId="0" borderId="0" xfId="1" applyNumberFormat="1" applyFont="1" applyAlignment="1"/>
    <xf numFmtId="0" fontId="0" fillId="7" borderId="0" xfId="0" applyFont="1" applyFill="1" applyAlignment="1"/>
    <xf numFmtId="0" fontId="10" fillId="7" borderId="0" xfId="0" applyFont="1" applyFill="1" applyAlignment="1"/>
    <xf numFmtId="10" fontId="0" fillId="0" borderId="0" xfId="0" applyNumberFormat="1" applyFont="1" applyAlignment="1"/>
    <xf numFmtId="0" fontId="10" fillId="0" borderId="0" xfId="0" applyFont="1" applyFill="1" applyAlignment="1"/>
    <xf numFmtId="9" fontId="0" fillId="0" borderId="0" xfId="0" applyNumberFormat="1" applyFont="1" applyAlignment="1"/>
    <xf numFmtId="0" fontId="12" fillId="3" borderId="4" xfId="0" applyFont="1" applyFill="1" applyBorder="1"/>
    <xf numFmtId="0" fontId="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10" fontId="10" fillId="0" borderId="0" xfId="1" applyNumberFormat="1" applyFont="1" applyAlignment="1"/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0" fillId="0" borderId="3" xfId="0" applyFont="1" applyBorder="1" applyAlignment="1"/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58A9F9"/>
      <color rgb="FF2FAE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pivotCacheDefinition" Target="pivotCache/pivotCacheDefinition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93.xml"/><Relationship Id="rId1" Type="http://schemas.microsoft.com/office/2011/relationships/chartStyle" Target="style93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94.xml"/><Relationship Id="rId1" Type="http://schemas.microsoft.com/office/2011/relationships/chartStyle" Target="style94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95.xml"/><Relationship Id="rId1" Type="http://schemas.microsoft.com/office/2011/relationships/chartStyle" Target="style95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96.xml"/><Relationship Id="rId1" Type="http://schemas.microsoft.com/office/2011/relationships/chartStyle" Target="style96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97.xml"/><Relationship Id="rId1" Type="http://schemas.microsoft.com/office/2011/relationships/chartStyle" Target="style97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98.xml"/><Relationship Id="rId1" Type="http://schemas.microsoft.com/office/2011/relationships/chartStyle" Target="style98.xml"/></Relationships>
</file>

<file path=xl/charts/_rels/chart99.xml.rels><?xml version="1.0" encoding="UTF-8" standalone="yes"?>
<Relationships xmlns="http://schemas.openxmlformats.org/package/2006/relationships"><Relationship Id="rId2" Type="http://schemas.microsoft.com/office/2011/relationships/chartColorStyle" Target="colors99.xml"/><Relationship Id="rId1" Type="http://schemas.microsoft.com/office/2011/relationships/chartStyle" Target="style99.xml"/></Relationships>
</file>

<file path=xl/charts/_rels/chart100.xml.rels><?xml version="1.0" encoding="UTF-8" standalone="yes"?>
<Relationships xmlns="http://schemas.openxmlformats.org/package/2006/relationships"><Relationship Id="rId2" Type="http://schemas.microsoft.com/office/2011/relationships/chartColorStyle" Target="colors100.xml"/><Relationship Id="rId1" Type="http://schemas.microsoft.com/office/2011/relationships/chartStyle" Target="style100.xml"/></Relationships>
</file>

<file path=xl/charts/_rels/chart101.xml.rels><?xml version="1.0" encoding="UTF-8" standalone="yes"?>
<Relationships xmlns="http://schemas.openxmlformats.org/package/2006/relationships"><Relationship Id="rId2" Type="http://schemas.microsoft.com/office/2011/relationships/chartColorStyle" Target="colors101.xml"/><Relationship Id="rId1" Type="http://schemas.microsoft.com/office/2011/relationships/chartStyle" Target="style101.xml"/></Relationships>
</file>

<file path=xl/charts/_rels/chart102.xml.rels><?xml version="1.0" encoding="UTF-8" standalone="yes"?>
<Relationships xmlns="http://schemas.openxmlformats.org/package/2006/relationships"><Relationship Id="rId2" Type="http://schemas.microsoft.com/office/2011/relationships/chartColorStyle" Target="colors102.xml"/><Relationship Id="rId1" Type="http://schemas.microsoft.com/office/2011/relationships/chartStyle" Target="style102.xml"/></Relationships>
</file>

<file path=xl/charts/_rels/chart103.xml.rels><?xml version="1.0" encoding="UTF-8" standalone="yes"?>
<Relationships xmlns="http://schemas.openxmlformats.org/package/2006/relationships"><Relationship Id="rId2" Type="http://schemas.microsoft.com/office/2011/relationships/chartColorStyle" Target="colors103.xml"/><Relationship Id="rId1" Type="http://schemas.microsoft.com/office/2011/relationships/chartStyle" Target="style103.xml"/></Relationships>
</file>

<file path=xl/charts/_rels/chart104.xml.rels><?xml version="1.0" encoding="UTF-8" standalone="yes"?>
<Relationships xmlns="http://schemas.openxmlformats.org/package/2006/relationships"><Relationship Id="rId2" Type="http://schemas.microsoft.com/office/2011/relationships/chartColorStyle" Target="colors104.xml"/><Relationship Id="rId1" Type="http://schemas.microsoft.com/office/2011/relationships/chartStyle" Target="style104.xml"/></Relationships>
</file>

<file path=xl/charts/_rels/chart105.xml.rels><?xml version="1.0" encoding="UTF-8" standalone="yes"?>
<Relationships xmlns="http://schemas.openxmlformats.org/package/2006/relationships"><Relationship Id="rId2" Type="http://schemas.microsoft.com/office/2011/relationships/chartColorStyle" Target="colors105.xml"/><Relationship Id="rId1" Type="http://schemas.microsoft.com/office/2011/relationships/chartStyle" Target="style105.xml"/></Relationships>
</file>

<file path=xl/charts/_rels/chart106.xml.rels><?xml version="1.0" encoding="UTF-8" standalone="yes"?>
<Relationships xmlns="http://schemas.openxmlformats.org/package/2006/relationships"><Relationship Id="rId2" Type="http://schemas.microsoft.com/office/2011/relationships/chartColorStyle" Target="colors106.xml"/><Relationship Id="rId1" Type="http://schemas.microsoft.com/office/2011/relationships/chartStyle" Target="style106.xml"/></Relationships>
</file>

<file path=xl/charts/_rels/chart107.xml.rels><?xml version="1.0" encoding="UTF-8" standalone="yes"?>
<Relationships xmlns="http://schemas.openxmlformats.org/package/2006/relationships"><Relationship Id="rId2" Type="http://schemas.microsoft.com/office/2011/relationships/chartColorStyle" Target="colors107.xml"/><Relationship Id="rId1" Type="http://schemas.microsoft.com/office/2011/relationships/chartStyle" Target="style107.xml"/></Relationships>
</file>

<file path=xl/charts/_rels/chart108.xml.rels><?xml version="1.0" encoding="UTF-8" standalone="yes"?>
<Relationships xmlns="http://schemas.openxmlformats.org/package/2006/relationships"><Relationship Id="rId2" Type="http://schemas.microsoft.com/office/2011/relationships/chartColorStyle" Target="colors108.xml"/><Relationship Id="rId1" Type="http://schemas.microsoft.com/office/2011/relationships/chartStyle" Target="style108.xml"/></Relationships>
</file>

<file path=xl/charts/_rels/chart109.xml.rels><?xml version="1.0" encoding="UTF-8" standalone="yes"?>
<Relationships xmlns="http://schemas.openxmlformats.org/package/2006/relationships"><Relationship Id="rId2" Type="http://schemas.microsoft.com/office/2011/relationships/chartColorStyle" Target="colors109.xml"/><Relationship Id="rId1" Type="http://schemas.microsoft.com/office/2011/relationships/chartStyle" Target="style109.xml"/></Relationships>
</file>

<file path=xl/charts/_rels/chart110.xml.rels><?xml version="1.0" encoding="UTF-8" standalone="yes"?>
<Relationships xmlns="http://schemas.openxmlformats.org/package/2006/relationships"><Relationship Id="rId2" Type="http://schemas.microsoft.com/office/2011/relationships/chartColorStyle" Target="colors110.xml"/><Relationship Id="rId1" Type="http://schemas.microsoft.com/office/2011/relationships/chartStyle" Target="style1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Distribuição por idades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4D-4315-A378-B098F245187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4D-4315-A378-B098F245187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4D-4315-A378-B098F2451878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54D-4315-A378-B098F2451878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54D-4315-A378-B098F24518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'Q1'!$A$4:$A$9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'Q1'!$B$4:$B$9</c:f>
              <c:numCache>
                <c:formatCode>General</c:formatCode>
                <c:ptCount val="5"/>
                <c:pt idx="0">
                  <c:v>2</c:v>
                </c:pt>
                <c:pt idx="1">
                  <c:v>16</c:v>
                </c:pt>
                <c:pt idx="2">
                  <c:v>41</c:v>
                </c:pt>
                <c:pt idx="3">
                  <c:v>21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54D-4315-A378-B098F245187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 por idades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6C-4DF1-B9CE-1FAF7CEBD56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6C-4DF1-B9CE-1FAF7CEBD56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6C-4DF1-B9CE-1FAF7CEBD569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96C-4DF1-B9CE-1FAF7CEBD569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96C-4DF1-B9CE-1FAF7CEBD5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'Q1'!$A$4:$A$9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'Q1'!$B$4:$B$9</c:f>
              <c:numCache>
                <c:formatCode>General</c:formatCode>
                <c:ptCount val="5"/>
                <c:pt idx="0">
                  <c:v>2</c:v>
                </c:pt>
                <c:pt idx="1">
                  <c:v>16</c:v>
                </c:pt>
                <c:pt idx="2">
                  <c:v>41</c:v>
                </c:pt>
                <c:pt idx="3">
                  <c:v>21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6C-4DF1-B9CE-1FAF7CEBD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[inqueritos_analise_v06.xlsx]Q2!PivotTable1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AF-4D5D-897C-979D6E00A9B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AF-4D5D-897C-979D6E00A9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'Q2'!$A$4:$A$6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'Q2'!$B$4:$B$6</c:f>
              <c:numCache>
                <c:formatCode>General</c:formatCode>
                <c:ptCount val="2"/>
                <c:pt idx="0">
                  <c:v>62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AF-4D5D-897C-979D6E00A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[inqueritos_analise_v06.xlsx]Q2!PivotTable1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9B-42BF-98A4-8038FDB208A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9B-42BF-98A4-8038FDB208AB}"/>
              </c:ext>
            </c:extLst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9B-42BF-98A4-8038FDB208AB}"/>
                </c:ext>
              </c:extLst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D9B-42BF-98A4-8038FDB208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'Q2'!$A$4:$A$6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'Q2'!$B$4:$B$6</c:f>
              <c:numCache>
                <c:formatCode>General</c:formatCode>
                <c:ptCount val="2"/>
                <c:pt idx="0">
                  <c:v>62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9B-42BF-98A4-8038FDB20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e Q2!PivotTable3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Idade e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e Q2'!$B$3:$B$4</c:f>
              <c:strCache>
                <c:ptCount val="1"/>
                <c:pt idx="0">
                  <c:v>Feminino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Q2'!$A$5:$A$10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Q2'!$B$5:$B$10</c:f>
              <c:numCache>
                <c:formatCode>General</c:formatCode>
                <c:ptCount val="5"/>
                <c:pt idx="0">
                  <c:v>2</c:v>
                </c:pt>
                <c:pt idx="1">
                  <c:v>11</c:v>
                </c:pt>
                <c:pt idx="2">
                  <c:v>22</c:v>
                </c:pt>
                <c:pt idx="3">
                  <c:v>16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2-4E35-AB56-5EAE2B399BF8}"/>
            </c:ext>
          </c:extLst>
        </c:ser>
        <c:ser>
          <c:idx val="1"/>
          <c:order val="1"/>
          <c:tx>
            <c:strRef>
              <c:f>'Q1 e Q2'!$C$3:$C$4</c:f>
              <c:strCache>
                <c:ptCount val="1"/>
                <c:pt idx="0">
                  <c:v>Masculino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Q2'!$A$5:$A$10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Q2'!$C$5:$C$10</c:f>
              <c:numCache>
                <c:formatCode>General</c:formatCode>
                <c:ptCount val="5"/>
                <c:pt idx="1">
                  <c:v>5</c:v>
                </c:pt>
                <c:pt idx="2">
                  <c:v>19</c:v>
                </c:pt>
                <c:pt idx="3">
                  <c:v>5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42-4E35-AB56-5EAE2B399B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6120776"/>
        <c:axId val="366122736"/>
      </c:barChart>
      <c:catAx>
        <c:axId val="366120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122736"/>
        <c:crosses val="autoZero"/>
        <c:auto val="1"/>
        <c:lblAlgn val="ctr"/>
        <c:lblOffset val="100"/>
        <c:noMultiLvlLbl val="0"/>
      </c:catAx>
      <c:valAx>
        <c:axId val="36612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120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[inqueritos_analise_v06.xlsx]Q2 e Q3!PivotTable3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Distribuição da</a:t>
            </a:r>
            <a:r>
              <a:rPr lang="pt-PT" baseline="0"/>
              <a:t> formação por género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 e Q3'!$B$3:$B$4</c:f>
              <c:strCache>
                <c:ptCount val="1"/>
                <c:pt idx="0">
                  <c:v>Curso Profissional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 e Q3'!$A$5:$A$7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'Q2 e Q3'!$B$5:$B$7</c:f>
              <c:numCache>
                <c:formatCode>0%</c:formatCode>
                <c:ptCount val="2"/>
                <c:pt idx="0">
                  <c:v>1.6129032258064516E-2</c:v>
                </c:pt>
                <c:pt idx="1">
                  <c:v>2.6315789473684209E-2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C-4046-8235-7238BBC51405}"/>
            </c:ext>
          </c:extLst>
        </c:ser>
        <c:ser>
          <c:idx val="1"/>
          <c:order val="1"/>
          <c:tx>
            <c:strRef>
              <c:f>'Q2 e Q3'!$C$3:$C$4</c:f>
              <c:strCache>
                <c:ptCount val="1"/>
                <c:pt idx="0">
                  <c:v>Ensino Básico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 e Q3'!$A$5:$A$7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'Q2 e Q3'!$C$5:$C$7</c:f>
              <c:numCache>
                <c:formatCode>0%</c:formatCode>
                <c:ptCount val="2"/>
                <c:pt idx="0">
                  <c:v>0</c:v>
                </c:pt>
                <c:pt idx="1">
                  <c:v>2.6315789473684209E-2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8C-4046-8235-7238BBC51405}"/>
            </c:ext>
          </c:extLst>
        </c:ser>
        <c:ser>
          <c:idx val="2"/>
          <c:order val="2"/>
          <c:tx>
            <c:strRef>
              <c:f>'Q2 e Q3'!$D$3:$D$4</c:f>
              <c:strCache>
                <c:ptCount val="1"/>
                <c:pt idx="0">
                  <c:v>Ensino Secundário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 e Q3'!$A$5:$A$7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'Q2 e Q3'!$D$5:$D$7</c:f>
              <c:numCache>
                <c:formatCode>0%</c:formatCode>
                <c:ptCount val="2"/>
                <c:pt idx="0">
                  <c:v>0.24193548387096775</c:v>
                </c:pt>
                <c:pt idx="1">
                  <c:v>0.31578947368421051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8C-4046-8235-7238BBC51405}"/>
            </c:ext>
          </c:extLst>
        </c:ser>
        <c:ser>
          <c:idx val="3"/>
          <c:order val="3"/>
          <c:tx>
            <c:strRef>
              <c:f>'Q2 e Q3'!$E$3:$E$4</c:f>
              <c:strCache>
                <c:ptCount val="1"/>
                <c:pt idx="0">
                  <c:v>Ensino Superior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 e Q3'!$A$5:$A$7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'Q2 e Q3'!$E$5:$E$7</c:f>
              <c:numCache>
                <c:formatCode>0%</c:formatCode>
                <c:ptCount val="2"/>
                <c:pt idx="0">
                  <c:v>0.74193548387096775</c:v>
                </c:pt>
                <c:pt idx="1">
                  <c:v>0.63157894736842102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8C-4046-8235-7238BBC514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6123520"/>
        <c:axId val="366121560"/>
      </c:barChart>
      <c:catAx>
        <c:axId val="36612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121560"/>
        <c:crosses val="autoZero"/>
        <c:auto val="1"/>
        <c:lblAlgn val="ctr"/>
        <c:lblOffset val="100"/>
        <c:noMultiLvlLbl val="0"/>
      </c:catAx>
      <c:valAx>
        <c:axId val="36612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12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3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[inqueritos_analise_v06.xlsx]Q3!PivotTable2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Formação Académica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28-4A3C-AF75-B6B7063FC1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28-4A3C-AF75-B6B7063FC1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128-4A3C-AF75-B6B7063FC1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128-4A3C-AF75-B6B7063FC1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'Q3'!$A$4:$A$8</c:f>
              <c:strCache>
                <c:ptCount val="4"/>
                <c:pt idx="0">
                  <c:v>Curso Profissional</c:v>
                </c:pt>
                <c:pt idx="1">
                  <c:v>Ensino Básico</c:v>
                </c:pt>
                <c:pt idx="2">
                  <c:v>Ensino Secundário</c:v>
                </c:pt>
                <c:pt idx="3">
                  <c:v>Ensino Superior</c:v>
                </c:pt>
              </c:strCache>
            </c:strRef>
          </c:cat>
          <c:val>
            <c:numRef>
              <c:f>'Q3'!$B$4:$B$8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27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128-4A3C-AF75-B6B7063FC13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[inqueritos_analise_v06.xlsx]Q3!PivotTable2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Formação Académica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CC-48D5-A12D-309581C4C2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CC-48D5-A12D-309581C4C2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CC-48D5-A12D-309581C4C2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6CC-48D5-A12D-309581C4C2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'Q3'!$A$4:$A$8</c:f>
              <c:strCache>
                <c:ptCount val="4"/>
                <c:pt idx="0">
                  <c:v>Curso Profissional</c:v>
                </c:pt>
                <c:pt idx="1">
                  <c:v>Ensino Básico</c:v>
                </c:pt>
                <c:pt idx="2">
                  <c:v>Ensino Secundário</c:v>
                </c:pt>
                <c:pt idx="3">
                  <c:v>Ensino Superior</c:v>
                </c:pt>
              </c:strCache>
            </c:strRef>
          </c:cat>
          <c:val>
            <c:numRef>
              <c:f>'Q3'!$B$4:$B$8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27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CC-48D5-A12D-309581C4C2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e Q5!PivotTable5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Relação</a:t>
            </a:r>
            <a:r>
              <a:rPr lang="pt-PT" baseline="0"/>
              <a:t> entre i</a:t>
            </a:r>
            <a:r>
              <a:rPr lang="pt-PT"/>
              <a:t>dade e ter smartphone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e Q5'!$B$3:$B$4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Q5'!$A$5:$A$10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Q5'!$B$5:$B$10</c:f>
              <c:numCache>
                <c:formatCode>General</c:formatCode>
                <c:ptCount val="5"/>
                <c:pt idx="2">
                  <c:v>1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0-43DB-8005-E75EE9333313}"/>
            </c:ext>
          </c:extLst>
        </c:ser>
        <c:ser>
          <c:idx val="1"/>
          <c:order val="1"/>
          <c:tx>
            <c:strRef>
              <c:f>'Q1 e Q5'!$C$3:$C$4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Q5'!$A$5:$A$10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Q5'!$C$5:$C$10</c:f>
              <c:numCache>
                <c:formatCode>General</c:formatCode>
                <c:ptCount val="5"/>
                <c:pt idx="0">
                  <c:v>2</c:v>
                </c:pt>
                <c:pt idx="1">
                  <c:v>16</c:v>
                </c:pt>
                <c:pt idx="2">
                  <c:v>40</c:v>
                </c:pt>
                <c:pt idx="3">
                  <c:v>18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D0-43DB-8005-E75EE93333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474088"/>
        <c:axId val="372480752"/>
      </c:barChart>
      <c:catAx>
        <c:axId val="37247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80752"/>
        <c:crosses val="autoZero"/>
        <c:auto val="1"/>
        <c:lblAlgn val="ctr"/>
        <c:lblOffset val="100"/>
        <c:noMultiLvlLbl val="0"/>
      </c:catAx>
      <c:valAx>
        <c:axId val="37248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74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[inqueritos_analise_v06.xlsx]Q6!PivotTable1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Utilização</a:t>
            </a:r>
            <a:r>
              <a:rPr lang="en-US" baseline="0"/>
              <a:t> do smartphone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'Q6'!$B$4:$B$11</c:f>
              <c:strCache>
                <c:ptCount val="8"/>
                <c:pt idx="0">
                  <c:v>Efectuar e receber chamadas</c:v>
                </c:pt>
                <c:pt idx="1">
                  <c:v>Enviar e receber sms</c:v>
                </c:pt>
                <c:pt idx="2">
                  <c:v>Fotografar</c:v>
                </c:pt>
                <c:pt idx="3">
                  <c:v>Consultar e enviar e­mails</c:v>
                </c:pt>
                <c:pt idx="4">
                  <c:v>Navegar na internet</c:v>
                </c:pt>
                <c:pt idx="5">
                  <c:v>Utilizar aplicações</c:v>
                </c:pt>
                <c:pt idx="6">
                  <c:v>Usar redes sociais</c:v>
                </c:pt>
                <c:pt idx="7">
                  <c:v>Outra</c:v>
                </c:pt>
              </c:strCache>
            </c:strRef>
          </c:cat>
          <c:val>
            <c:numRef>
              <c:f>'Q6'!$C$4:$C$11</c:f>
              <c:numCache>
                <c:formatCode>General</c:formatCode>
                <c:ptCount val="8"/>
                <c:pt idx="0">
                  <c:v>91</c:v>
                </c:pt>
                <c:pt idx="1">
                  <c:v>90</c:v>
                </c:pt>
                <c:pt idx="2">
                  <c:v>90</c:v>
                </c:pt>
                <c:pt idx="3">
                  <c:v>84</c:v>
                </c:pt>
                <c:pt idx="4">
                  <c:v>88</c:v>
                </c:pt>
                <c:pt idx="5">
                  <c:v>80</c:v>
                </c:pt>
                <c:pt idx="6">
                  <c:v>86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2-4FF9-9892-8D5191F7E7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478400"/>
        <c:axId val="372478008"/>
      </c:barChart>
      <c:catAx>
        <c:axId val="37247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78008"/>
        <c:crosses val="autoZero"/>
        <c:auto val="1"/>
        <c:lblAlgn val="ctr"/>
        <c:lblOffset val="100"/>
        <c:noMultiLvlLbl val="0"/>
      </c:catAx>
      <c:valAx>
        <c:axId val="37247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7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Utilização do smartphone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'Q6'!$B$18:$B$25</c:f>
              <c:strCache>
                <c:ptCount val="8"/>
                <c:pt idx="0">
                  <c:v>Efectuar e receber chamadas</c:v>
                </c:pt>
                <c:pt idx="1">
                  <c:v>Enviar e receber sms</c:v>
                </c:pt>
                <c:pt idx="2">
                  <c:v>Fotografar</c:v>
                </c:pt>
                <c:pt idx="3">
                  <c:v>Consultar e enviar e­mails</c:v>
                </c:pt>
                <c:pt idx="4">
                  <c:v>Navegar na internet</c:v>
                </c:pt>
                <c:pt idx="5">
                  <c:v>Utilizar aplicações</c:v>
                </c:pt>
                <c:pt idx="6">
                  <c:v>Usar redes sociais</c:v>
                </c:pt>
                <c:pt idx="7">
                  <c:v>Outra</c:v>
                </c:pt>
              </c:strCache>
            </c:strRef>
          </c:cat>
          <c:val>
            <c:numRef>
              <c:f>'Q6'!$C$18:$C$25</c:f>
              <c:numCache>
                <c:formatCode>#,#00%</c:formatCode>
                <c:ptCount val="8"/>
                <c:pt idx="0">
                  <c:v>1</c:v>
                </c:pt>
                <c:pt idx="1">
                  <c:v>0.98901098901098905</c:v>
                </c:pt>
                <c:pt idx="2">
                  <c:v>0.98901098901098905</c:v>
                </c:pt>
                <c:pt idx="3">
                  <c:v>0.92307692307692313</c:v>
                </c:pt>
                <c:pt idx="4">
                  <c:v>0.96703296703296704</c:v>
                </c:pt>
                <c:pt idx="5">
                  <c:v>0.87912087912087911</c:v>
                </c:pt>
                <c:pt idx="6">
                  <c:v>0.94505494505494503</c:v>
                </c:pt>
                <c:pt idx="7">
                  <c:v>9.8901098901098897E-2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3-4645-A440-EAEB640D14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479184"/>
        <c:axId val="372480360"/>
      </c:barChart>
      <c:catAx>
        <c:axId val="37247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80360"/>
        <c:crosses val="autoZero"/>
        <c:auto val="1"/>
        <c:lblAlgn val="ctr"/>
        <c:lblOffset val="100"/>
        <c:noMultiLvlLbl val="0"/>
      </c:catAx>
      <c:valAx>
        <c:axId val="37248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7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Q6.1!PivotTable6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Efectuar e receber chamadas telefónicas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Q6.1'!$B$5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Q6.1'!$A$6:$A$17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Q6.1'!$B$6:$B$17</c:f>
              <c:numCache>
                <c:formatCode>General</c:formatCode>
                <c:ptCount val="9"/>
                <c:pt idx="0">
                  <c:v>2</c:v>
                </c:pt>
                <c:pt idx="1">
                  <c:v>11</c:v>
                </c:pt>
                <c:pt idx="2">
                  <c:v>22</c:v>
                </c:pt>
                <c:pt idx="3">
                  <c:v>13</c:v>
                </c:pt>
                <c:pt idx="4">
                  <c:v>6</c:v>
                </c:pt>
                <c:pt idx="5">
                  <c:v>5</c:v>
                </c:pt>
                <c:pt idx="6">
                  <c:v>18</c:v>
                </c:pt>
                <c:pt idx="7">
                  <c:v>5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B-4759-A21D-2B9AF9CA82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475656"/>
        <c:axId val="372481536"/>
      </c:barChart>
      <c:catAx>
        <c:axId val="372475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81536"/>
        <c:crosses val="autoZero"/>
        <c:auto val="1"/>
        <c:lblAlgn val="ctr"/>
        <c:lblOffset val="100"/>
        <c:noMultiLvlLbl val="0"/>
      </c:catAx>
      <c:valAx>
        <c:axId val="37248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7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Q6.2!PivotTable7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Enviar e receber sms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Q6.2'!$B$5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Q6.2'!$A$6:$A$17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Q6.2'!$B$6:$B$17</c:f>
              <c:numCache>
                <c:formatCode>General</c:formatCode>
                <c:ptCount val="9"/>
                <c:pt idx="0">
                  <c:v>2</c:v>
                </c:pt>
                <c:pt idx="1">
                  <c:v>11</c:v>
                </c:pt>
                <c:pt idx="2">
                  <c:v>21</c:v>
                </c:pt>
                <c:pt idx="3">
                  <c:v>13</c:v>
                </c:pt>
                <c:pt idx="4">
                  <c:v>6</c:v>
                </c:pt>
                <c:pt idx="5">
                  <c:v>5</c:v>
                </c:pt>
                <c:pt idx="6">
                  <c:v>18</c:v>
                </c:pt>
                <c:pt idx="7">
                  <c:v>5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D-49D3-9856-92E9F62AFB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476440"/>
        <c:axId val="372476832"/>
      </c:barChart>
      <c:catAx>
        <c:axId val="37247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76832"/>
        <c:crosses val="autoZero"/>
        <c:auto val="1"/>
        <c:lblAlgn val="ctr"/>
        <c:lblOffset val="100"/>
        <c:noMultiLvlLbl val="0"/>
      </c:catAx>
      <c:valAx>
        <c:axId val="37247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76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Q6.3!PivotTable8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Fotografar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Q6.3'!$B$5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Q6.3'!$A$6:$A$17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Q6.3'!$B$6:$B$17</c:f>
              <c:numCache>
                <c:formatCode>General</c:formatCode>
                <c:ptCount val="9"/>
                <c:pt idx="0">
                  <c:v>2</c:v>
                </c:pt>
                <c:pt idx="1">
                  <c:v>11</c:v>
                </c:pt>
                <c:pt idx="2">
                  <c:v>22</c:v>
                </c:pt>
                <c:pt idx="3">
                  <c:v>13</c:v>
                </c:pt>
                <c:pt idx="4">
                  <c:v>6</c:v>
                </c:pt>
                <c:pt idx="5">
                  <c:v>5</c:v>
                </c:pt>
                <c:pt idx="6">
                  <c:v>17</c:v>
                </c:pt>
                <c:pt idx="7">
                  <c:v>5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8-4499-9A41-7C2239128A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5750608"/>
        <c:axId val="365751000"/>
      </c:barChart>
      <c:catAx>
        <c:axId val="36575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51000"/>
        <c:crosses val="autoZero"/>
        <c:auto val="1"/>
        <c:lblAlgn val="ctr"/>
        <c:lblOffset val="100"/>
        <c:noMultiLvlLbl val="0"/>
      </c:catAx>
      <c:valAx>
        <c:axId val="36575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5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Q6.4!PivotTable9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Consultar e enviar e­mails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Q6.4'!$B$5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Q6.4'!$A$6:$A$17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Q6.4'!$B$6:$B$17</c:f>
              <c:numCache>
                <c:formatCode>General</c:formatCode>
                <c:ptCount val="9"/>
                <c:pt idx="0">
                  <c:v>2</c:v>
                </c:pt>
                <c:pt idx="1">
                  <c:v>9</c:v>
                </c:pt>
                <c:pt idx="2">
                  <c:v>21</c:v>
                </c:pt>
                <c:pt idx="3">
                  <c:v>11</c:v>
                </c:pt>
                <c:pt idx="4">
                  <c:v>5</c:v>
                </c:pt>
                <c:pt idx="5">
                  <c:v>5</c:v>
                </c:pt>
                <c:pt idx="6">
                  <c:v>17</c:v>
                </c:pt>
                <c:pt idx="7">
                  <c:v>5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5-44DA-99D2-0737E927B6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5745904"/>
        <c:axId val="365746296"/>
      </c:barChart>
      <c:catAx>
        <c:axId val="36574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46296"/>
        <c:crosses val="autoZero"/>
        <c:auto val="1"/>
        <c:lblAlgn val="ctr"/>
        <c:lblOffset val="100"/>
        <c:noMultiLvlLbl val="0"/>
      </c:catAx>
      <c:valAx>
        <c:axId val="36574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4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Q6.5!PivotTable2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Navegar</a:t>
            </a:r>
            <a:r>
              <a:rPr lang="pt-PT" baseline="0"/>
              <a:t> na internet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Q6.5'!$B$5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Q6.5'!$A$6:$A$17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Q6.5'!$B$6:$B$17</c:f>
              <c:numCache>
                <c:formatCode>General</c:formatCode>
                <c:ptCount val="9"/>
                <c:pt idx="0">
                  <c:v>2</c:v>
                </c:pt>
                <c:pt idx="1">
                  <c:v>11</c:v>
                </c:pt>
                <c:pt idx="2">
                  <c:v>22</c:v>
                </c:pt>
                <c:pt idx="3">
                  <c:v>13</c:v>
                </c:pt>
                <c:pt idx="4">
                  <c:v>5</c:v>
                </c:pt>
                <c:pt idx="5">
                  <c:v>5</c:v>
                </c:pt>
                <c:pt idx="6">
                  <c:v>16</c:v>
                </c:pt>
                <c:pt idx="7">
                  <c:v>5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1-4F48-9E08-F18F4CB01F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5747472"/>
        <c:axId val="365747864"/>
      </c:barChart>
      <c:catAx>
        <c:axId val="36574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47864"/>
        <c:crosses val="autoZero"/>
        <c:auto val="1"/>
        <c:lblAlgn val="ctr"/>
        <c:lblOffset val="100"/>
        <c:noMultiLvlLbl val="0"/>
      </c:catAx>
      <c:valAx>
        <c:axId val="36574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4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Q.6.6!PivotTable3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Utilizar aplicações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Q.6.6'!$B$5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Q.6.6'!$A$6:$A$17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Q.6.6'!$B$6:$B$17</c:f>
              <c:numCache>
                <c:formatCode>General</c:formatCode>
                <c:ptCount val="9"/>
                <c:pt idx="0">
                  <c:v>2</c:v>
                </c:pt>
                <c:pt idx="1">
                  <c:v>11</c:v>
                </c:pt>
                <c:pt idx="2">
                  <c:v>19</c:v>
                </c:pt>
                <c:pt idx="3">
                  <c:v>11</c:v>
                </c:pt>
                <c:pt idx="4">
                  <c:v>5</c:v>
                </c:pt>
                <c:pt idx="5">
                  <c:v>5</c:v>
                </c:pt>
                <c:pt idx="6">
                  <c:v>18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4-4460-B84B-70F516C4C6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148112"/>
        <c:axId val="33148896"/>
      </c:barChart>
      <c:catAx>
        <c:axId val="3314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8896"/>
        <c:crosses val="autoZero"/>
        <c:auto val="1"/>
        <c:lblAlgn val="ctr"/>
        <c:lblOffset val="100"/>
        <c:noMultiLvlLbl val="0"/>
      </c:catAx>
      <c:valAx>
        <c:axId val="3314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Q6.7!PivotTable4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Usa redes sociais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Q6.7'!$B$5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Q6.7'!$A$6:$A$17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Q6.7'!$B$6:$B$17</c:f>
              <c:numCache>
                <c:formatCode>General</c:formatCode>
                <c:ptCount val="9"/>
                <c:pt idx="0">
                  <c:v>2</c:v>
                </c:pt>
                <c:pt idx="1">
                  <c:v>11</c:v>
                </c:pt>
                <c:pt idx="2">
                  <c:v>21</c:v>
                </c:pt>
                <c:pt idx="3">
                  <c:v>12</c:v>
                </c:pt>
                <c:pt idx="4">
                  <c:v>5</c:v>
                </c:pt>
                <c:pt idx="5">
                  <c:v>5</c:v>
                </c:pt>
                <c:pt idx="6">
                  <c:v>17</c:v>
                </c:pt>
                <c:pt idx="7">
                  <c:v>5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5-40F0-B522-1EC7BA4DB0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146152"/>
        <c:axId val="33146544"/>
      </c:barChart>
      <c:catAx>
        <c:axId val="33146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6544"/>
        <c:crosses val="autoZero"/>
        <c:auto val="1"/>
        <c:lblAlgn val="ctr"/>
        <c:lblOffset val="100"/>
        <c:noMultiLvlLbl val="0"/>
      </c:catAx>
      <c:valAx>
        <c:axId val="3314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6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Frequência relativa - uso do smartphone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'Frequência Q6'!$A$11:$H$11</c:f>
              <c:strCache>
                <c:ptCount val="8"/>
                <c:pt idx="0">
                  <c:v>Chamadas Telefónicas</c:v>
                </c:pt>
                <c:pt idx="1">
                  <c:v>SMS</c:v>
                </c:pt>
                <c:pt idx="2">
                  <c:v>Fotografar</c:v>
                </c:pt>
                <c:pt idx="3">
                  <c:v>E-mails</c:v>
                </c:pt>
                <c:pt idx="4">
                  <c:v>Internet</c:v>
                </c:pt>
                <c:pt idx="5">
                  <c:v>Apps</c:v>
                </c:pt>
                <c:pt idx="6">
                  <c:v>Redes Sociais</c:v>
                </c:pt>
                <c:pt idx="7">
                  <c:v>Outra</c:v>
                </c:pt>
              </c:strCache>
            </c:strRef>
          </c:cat>
          <c:val>
            <c:numRef>
              <c:f>'Frequência Q6'!$A$12:$H$12</c:f>
              <c:numCache>
                <c:formatCode>0%</c:formatCode>
                <c:ptCount val="8"/>
                <c:pt idx="0">
                  <c:v>1</c:v>
                </c:pt>
                <c:pt idx="1">
                  <c:v>0.98901098901098905</c:v>
                </c:pt>
                <c:pt idx="2">
                  <c:v>0.98901098901098905</c:v>
                </c:pt>
                <c:pt idx="3">
                  <c:v>0.92307692307692313</c:v>
                </c:pt>
                <c:pt idx="4">
                  <c:v>0.96703296703296704</c:v>
                </c:pt>
                <c:pt idx="5">
                  <c:v>0.87912087912087911</c:v>
                </c:pt>
                <c:pt idx="6">
                  <c:v>0.94505494505494503</c:v>
                </c:pt>
                <c:pt idx="7">
                  <c:v>9.8901098901098897E-2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6-40C0-B1A4-6F83C9205C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5938656"/>
        <c:axId val="365939048"/>
      </c:barChart>
      <c:catAx>
        <c:axId val="3659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9048"/>
        <c:crosses val="autoZero"/>
        <c:auto val="1"/>
        <c:lblAlgn val="ctr"/>
        <c:lblOffset val="100"/>
        <c:noMultiLvlLbl val="0"/>
      </c:catAx>
      <c:valAx>
        <c:axId val="36593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[inqueritos_analise_v06.xlsx]Q7!PivotTable2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Pagamentos</a:t>
            </a:r>
            <a:r>
              <a:rPr lang="en-US" baseline="0"/>
              <a:t> Online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'Q7'!$B$3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5A-4530-9E92-EBECE6596A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5A-4530-9E92-EBECE6596A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'Q7'!$A$4:$A$6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'Q7'!$B$4:$B$6</c:f>
              <c:numCache>
                <c:formatCode>General</c:formatCode>
                <c:ptCount val="2"/>
                <c:pt idx="0">
                  <c:v>19</c:v>
                </c:pt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5A-4530-9E92-EBECE6596AC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[inqueritos_analise_v06.xlsx]Q7!PivotTable2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Pagamentos</a:t>
            </a:r>
            <a:r>
              <a:rPr lang="en-US" baseline="0"/>
              <a:t> Online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'Q7'!$B$3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82-48C2-A52F-D7DCC3B979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82-48C2-A52F-D7DCC3B9794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'Q7'!$A$4:$A$6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'Q7'!$B$4:$B$6</c:f>
              <c:numCache>
                <c:formatCode>General</c:formatCode>
                <c:ptCount val="2"/>
                <c:pt idx="0">
                  <c:v>19</c:v>
                </c:pt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82-48C2-A52F-D7DCC3B9794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e Q7!PivotTable4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Utilização</a:t>
            </a:r>
            <a:r>
              <a:rPr lang="pt-PT" baseline="0"/>
              <a:t> de pagamentos online p/ idade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e Q7'!$B$3:$B$4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Q7'!$A$5:$A$10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Q7'!$B$5:$B$10</c:f>
              <c:numCache>
                <c:formatCode>General</c:formatCode>
                <c:ptCount val="5"/>
                <c:pt idx="1">
                  <c:v>4</c:v>
                </c:pt>
                <c:pt idx="2">
                  <c:v>7</c:v>
                </c:pt>
                <c:pt idx="3">
                  <c:v>1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F-4DF8-B37B-558580928F1C}"/>
            </c:ext>
          </c:extLst>
        </c:ser>
        <c:ser>
          <c:idx val="1"/>
          <c:order val="1"/>
          <c:tx>
            <c:strRef>
              <c:f>'Q1 e Q7'!$C$3:$C$4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Q7'!$A$5:$A$10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Q7'!$C$5:$C$10</c:f>
              <c:numCache>
                <c:formatCode>General</c:formatCode>
                <c:ptCount val="5"/>
                <c:pt idx="0">
                  <c:v>2</c:v>
                </c:pt>
                <c:pt idx="1">
                  <c:v>12</c:v>
                </c:pt>
                <c:pt idx="2">
                  <c:v>34</c:v>
                </c:pt>
                <c:pt idx="3">
                  <c:v>20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8F-4DF8-B37B-558580928F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137520"/>
        <c:axId val="366127048"/>
      </c:barChart>
      <c:catAx>
        <c:axId val="14813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127048"/>
        <c:crosses val="autoZero"/>
        <c:auto val="1"/>
        <c:lblAlgn val="ctr"/>
        <c:lblOffset val="100"/>
        <c:noMultiLvlLbl val="0"/>
      </c:catAx>
      <c:valAx>
        <c:axId val="36612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Taxa</a:t>
            </a:r>
            <a:r>
              <a:rPr lang="en-US" baseline="0"/>
              <a:t> de u</a:t>
            </a:r>
            <a:r>
              <a:rPr lang="en-US"/>
              <a:t>tilização de pagamentos online p/ idade
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Q7'!$A$25:$A$29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Q7'!$B$25:$B$29</c:f>
              <c:numCache>
                <c:formatCode>0.00%</c:formatCode>
                <c:ptCount val="5"/>
                <c:pt idx="0">
                  <c:v>2.4691358024691357E-2</c:v>
                </c:pt>
                <c:pt idx="1">
                  <c:v>0.14814814814814814</c:v>
                </c:pt>
                <c:pt idx="2">
                  <c:v>0.41975308641975306</c:v>
                </c:pt>
                <c:pt idx="3">
                  <c:v>0.24691358024691357</c:v>
                </c:pt>
                <c:pt idx="4">
                  <c:v>0.16049382716049382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2-4C78-A7D3-5DF75FF900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2562184"/>
        <c:axId val="572565712"/>
      </c:barChart>
      <c:catAx>
        <c:axId val="572562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65712"/>
        <c:crosses val="autoZero"/>
        <c:auto val="1"/>
        <c:lblAlgn val="ctr"/>
        <c:lblOffset val="100"/>
        <c:noMultiLvlLbl val="0"/>
      </c:catAx>
      <c:valAx>
        <c:axId val="57256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62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[inqueritos_analise_v06.xlsx]Q8!PivotTable3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Meios</a:t>
            </a:r>
            <a:r>
              <a:rPr lang="en-US" baseline="0"/>
              <a:t> de pagamento já usados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'Q8'!$B$4:$B$12</c:f>
              <c:strCache>
                <c:ptCount val="9"/>
                <c:pt idx="0">
                  <c:v>Cartão de crédito</c:v>
                </c:pt>
                <c:pt idx="1">
                  <c:v>Cartão de débito</c:v>
                </c:pt>
                <c:pt idx="2">
                  <c:v>PayPal</c:v>
                </c:pt>
                <c:pt idx="3">
                  <c:v>Caixa plim</c:v>
                </c:pt>
                <c:pt idx="4">
                  <c:v>MB WAY</c:v>
                </c:pt>
                <c:pt idx="5">
                  <c:v>MB NET</c:v>
                </c:pt>
                <c:pt idx="6">
                  <c:v>Homebanking - transferências bancárias</c:v>
                </c:pt>
                <c:pt idx="7">
                  <c:v>Pagamento de serviços</c:v>
                </c:pt>
                <c:pt idx="8">
                  <c:v>Outra</c:v>
                </c:pt>
              </c:strCache>
            </c:strRef>
          </c:cat>
          <c:val>
            <c:numRef>
              <c:f>'Q8'!$C$4:$C$12</c:f>
              <c:numCache>
                <c:formatCode>General</c:formatCode>
                <c:ptCount val="9"/>
                <c:pt idx="0">
                  <c:v>54</c:v>
                </c:pt>
                <c:pt idx="1">
                  <c:v>34</c:v>
                </c:pt>
                <c:pt idx="2">
                  <c:v>41</c:v>
                </c:pt>
                <c:pt idx="3">
                  <c:v>4</c:v>
                </c:pt>
                <c:pt idx="4">
                  <c:v>10</c:v>
                </c:pt>
                <c:pt idx="5">
                  <c:v>48</c:v>
                </c:pt>
                <c:pt idx="6">
                  <c:v>59</c:v>
                </c:pt>
                <c:pt idx="7">
                  <c:v>50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2-49BD-BB0E-0C051D1E7A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2559048"/>
        <c:axId val="572563752"/>
      </c:barChart>
      <c:catAx>
        <c:axId val="572559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63752"/>
        <c:crosses val="autoZero"/>
        <c:auto val="1"/>
        <c:lblAlgn val="ctr"/>
        <c:lblOffset val="100"/>
        <c:noMultiLvlLbl val="0"/>
      </c:catAx>
      <c:valAx>
        <c:axId val="57256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59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Taxa de uso de meios de pagamento online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'Q8'!$B$35:$B$43</c:f>
              <c:strCache>
                <c:ptCount val="9"/>
                <c:pt idx="0">
                  <c:v>Cartão de crédito</c:v>
                </c:pt>
                <c:pt idx="1">
                  <c:v>Cartão de débito</c:v>
                </c:pt>
                <c:pt idx="2">
                  <c:v>PayPal</c:v>
                </c:pt>
                <c:pt idx="3">
                  <c:v>Caixa plim</c:v>
                </c:pt>
                <c:pt idx="4">
                  <c:v>MB WAY</c:v>
                </c:pt>
                <c:pt idx="5">
                  <c:v>MB NET</c:v>
                </c:pt>
                <c:pt idx="6">
                  <c:v>Homebanking - transferências bancárias</c:v>
                </c:pt>
                <c:pt idx="7">
                  <c:v>Pagamento de serviços</c:v>
                </c:pt>
                <c:pt idx="8">
                  <c:v>Outra</c:v>
                </c:pt>
              </c:strCache>
            </c:strRef>
          </c:cat>
          <c:val>
            <c:numRef>
              <c:f>'Q8'!$C$35:$C$43</c:f>
              <c:numCache>
                <c:formatCode>#,#00%</c:formatCode>
                <c:ptCount val="9"/>
                <c:pt idx="0">
                  <c:v>0.17704918032786884</c:v>
                </c:pt>
                <c:pt idx="1">
                  <c:v>0.11147540983606558</c:v>
                </c:pt>
                <c:pt idx="2">
                  <c:v>0.13442622950819672</c:v>
                </c:pt>
                <c:pt idx="3">
                  <c:v>1.3114754098360656E-2</c:v>
                </c:pt>
                <c:pt idx="4">
                  <c:v>3.2786885245901641E-2</c:v>
                </c:pt>
                <c:pt idx="5">
                  <c:v>0.15737704918032788</c:v>
                </c:pt>
                <c:pt idx="6">
                  <c:v>0.19344262295081968</c:v>
                </c:pt>
                <c:pt idx="7">
                  <c:v>0.16393442622950818</c:v>
                </c:pt>
                <c:pt idx="8">
                  <c:v>1.6393442622950821E-2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8-4228-AFB7-7195EF0F2B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2560224"/>
        <c:axId val="572562576"/>
      </c:barChart>
      <c:catAx>
        <c:axId val="57256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62576"/>
        <c:crosses val="autoZero"/>
        <c:auto val="1"/>
        <c:lblAlgn val="ctr"/>
        <c:lblOffset val="100"/>
        <c:noMultiLvlLbl val="0"/>
      </c:catAx>
      <c:valAx>
        <c:axId val="57256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6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Q8.1!PivotTable5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Utilização</a:t>
            </a:r>
            <a:r>
              <a:rPr lang="pt-PT" baseline="0"/>
              <a:t> de cartão de crédito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Q8.1'!$B$5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Q8.1'!$A$6:$A$17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Q8.1'!$B$6:$B$17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8</c:v>
                </c:pt>
                <c:pt idx="4">
                  <c:v>7</c:v>
                </c:pt>
                <c:pt idx="5">
                  <c:v>1</c:v>
                </c:pt>
                <c:pt idx="6">
                  <c:v>15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5-43BC-A98A-3EA9EC9D36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2565320"/>
        <c:axId val="572559440"/>
      </c:barChart>
      <c:catAx>
        <c:axId val="572565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59440"/>
        <c:crosses val="autoZero"/>
        <c:auto val="1"/>
        <c:lblAlgn val="ctr"/>
        <c:lblOffset val="100"/>
        <c:noMultiLvlLbl val="0"/>
      </c:catAx>
      <c:valAx>
        <c:axId val="57255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65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Q8.2!PivotTable6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Utilização de cartão de débito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Q8.2'!$B$5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Q8.2'!$A$6:$A$17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Q8.2'!$B$6:$B$17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10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E-4532-A2C8-CE13E9D81B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2561400"/>
        <c:axId val="572561792"/>
      </c:barChart>
      <c:catAx>
        <c:axId val="572561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61792"/>
        <c:crosses val="autoZero"/>
        <c:auto val="1"/>
        <c:lblAlgn val="ctr"/>
        <c:lblOffset val="100"/>
        <c:noMultiLvlLbl val="0"/>
      </c:catAx>
      <c:valAx>
        <c:axId val="57256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61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Q8.3!PivotTable6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Utilização de Paypal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Q8.3'!$B$5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Q8.3'!$A$6:$A$17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Q8.3'!$B$6:$B$17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6</c:v>
                </c:pt>
                <c:pt idx="4">
                  <c:v>2</c:v>
                </c:pt>
                <c:pt idx="5">
                  <c:v>2</c:v>
                </c:pt>
                <c:pt idx="6">
                  <c:v>16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F-4FB1-AD71-95BD655AE9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2564928"/>
        <c:axId val="370562824"/>
      </c:barChart>
      <c:catAx>
        <c:axId val="57256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62824"/>
        <c:crosses val="autoZero"/>
        <c:auto val="1"/>
        <c:lblAlgn val="ctr"/>
        <c:lblOffset val="100"/>
        <c:noMultiLvlLbl val="0"/>
      </c:catAx>
      <c:valAx>
        <c:axId val="37056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6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Q8.4!PivotTable6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Utilização de Caixa plim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Q8.4'!$B$5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Q8.4'!$A$6:$A$17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Q8.4'!$B$6:$B$17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0-47AE-8E7E-B92B506C1E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0558120"/>
        <c:axId val="370563216"/>
      </c:barChart>
      <c:catAx>
        <c:axId val="37055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63216"/>
        <c:crosses val="autoZero"/>
        <c:auto val="1"/>
        <c:lblAlgn val="ctr"/>
        <c:lblOffset val="100"/>
        <c:noMultiLvlLbl val="0"/>
      </c:catAx>
      <c:valAx>
        <c:axId val="37056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5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Q8.5!PivotTable6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Utilização de MB WAY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Q8.5'!$B$5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Q8.5'!$A$6:$A$17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Q8.5'!$B$6:$B$17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B2-4CDF-BC23-762EAA1CF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0563608"/>
        <c:axId val="370558904"/>
      </c:barChart>
      <c:catAx>
        <c:axId val="370563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58904"/>
        <c:crosses val="autoZero"/>
        <c:auto val="1"/>
        <c:lblAlgn val="ctr"/>
        <c:lblOffset val="100"/>
        <c:noMultiLvlLbl val="0"/>
      </c:catAx>
      <c:valAx>
        <c:axId val="37055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63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Q8.6!PivotTable6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Utilização de MB NET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Q8.6'!$B$5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Q8.6'!$A$6:$A$17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Q8.6'!$B$6:$B$17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13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15</c:v>
                </c:pt>
                <c:pt idx="7">
                  <c:v>4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1-4EC1-AC9D-FF612A6AC7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0559688"/>
        <c:axId val="370559296"/>
      </c:barChart>
      <c:catAx>
        <c:axId val="370559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59296"/>
        <c:crosses val="autoZero"/>
        <c:auto val="1"/>
        <c:lblAlgn val="ctr"/>
        <c:lblOffset val="100"/>
        <c:noMultiLvlLbl val="0"/>
      </c:catAx>
      <c:valAx>
        <c:axId val="37055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59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Q8.7!PivotTable6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Homebanking - Transferências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Q8.7'!$B$5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Q8.7'!$A$6:$A$17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Q8.7'!$B$6:$B$17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14</c:v>
                </c:pt>
                <c:pt idx="3">
                  <c:v>11</c:v>
                </c:pt>
                <c:pt idx="4">
                  <c:v>6</c:v>
                </c:pt>
                <c:pt idx="5">
                  <c:v>2</c:v>
                </c:pt>
                <c:pt idx="6">
                  <c:v>16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D-498D-9A05-458D8B9E3B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0561648"/>
        <c:axId val="370562040"/>
      </c:barChart>
      <c:catAx>
        <c:axId val="37056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62040"/>
        <c:crosses val="autoZero"/>
        <c:auto val="1"/>
        <c:lblAlgn val="ctr"/>
        <c:lblOffset val="100"/>
        <c:noMultiLvlLbl val="0"/>
      </c:catAx>
      <c:valAx>
        <c:axId val="37056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6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Q8.8!PivotTable6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Pagamento de Serviços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Q8.8'!$B$5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Q8.8'!$A$6:$A$17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Q8.8'!$B$6:$B$17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10</c:v>
                </c:pt>
                <c:pt idx="3">
                  <c:v>10</c:v>
                </c:pt>
                <c:pt idx="4">
                  <c:v>7</c:v>
                </c:pt>
                <c:pt idx="5">
                  <c:v>2</c:v>
                </c:pt>
                <c:pt idx="6">
                  <c:v>11</c:v>
                </c:pt>
                <c:pt idx="7">
                  <c:v>3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65-4412-A9BE-2480765191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371720"/>
        <c:axId val="372374072"/>
      </c:barChart>
      <c:catAx>
        <c:axId val="372371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74072"/>
        <c:crosses val="autoZero"/>
        <c:auto val="1"/>
        <c:lblAlgn val="ctr"/>
        <c:lblOffset val="100"/>
        <c:noMultiLvlLbl val="0"/>
      </c:catAx>
      <c:valAx>
        <c:axId val="37237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71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Frequência relativa - uso de métodos de pagamento online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'Frequência Q8'!$A$11:$I$11</c:f>
              <c:strCache>
                <c:ptCount val="9"/>
                <c:pt idx="0">
                  <c:v>Cartão de Crédito</c:v>
                </c:pt>
                <c:pt idx="1">
                  <c:v>Cartão de débito</c:v>
                </c:pt>
                <c:pt idx="2">
                  <c:v>Paypal</c:v>
                </c:pt>
                <c:pt idx="3">
                  <c:v>Caixa plim</c:v>
                </c:pt>
                <c:pt idx="4">
                  <c:v>MB WAY</c:v>
                </c:pt>
                <c:pt idx="5">
                  <c:v>MB NET</c:v>
                </c:pt>
                <c:pt idx="6">
                  <c:v>Homebanking - Transferências</c:v>
                </c:pt>
                <c:pt idx="7">
                  <c:v>Pagamento de Serviços</c:v>
                </c:pt>
                <c:pt idx="8">
                  <c:v>Outra</c:v>
                </c:pt>
              </c:strCache>
            </c:strRef>
          </c:cat>
          <c:val>
            <c:numRef>
              <c:f>'Frequência Q8'!$A$12:$I$12</c:f>
              <c:numCache>
                <c:formatCode>0%</c:formatCode>
                <c:ptCount val="9"/>
                <c:pt idx="0">
                  <c:v>0.66666666666666663</c:v>
                </c:pt>
                <c:pt idx="1">
                  <c:v>0.41975308641975306</c:v>
                </c:pt>
                <c:pt idx="2">
                  <c:v>0.50617283950617287</c:v>
                </c:pt>
                <c:pt idx="3">
                  <c:v>4.9382716049382713E-2</c:v>
                </c:pt>
                <c:pt idx="4">
                  <c:v>0.12345679012345678</c:v>
                </c:pt>
                <c:pt idx="5">
                  <c:v>0.59259259259259256</c:v>
                </c:pt>
                <c:pt idx="6">
                  <c:v>0.72839506172839508</c:v>
                </c:pt>
                <c:pt idx="7">
                  <c:v>0.61728395061728392</c:v>
                </c:pt>
                <c:pt idx="8">
                  <c:v>6.1728395061728392E-2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4C-4714-90BB-43FE8289B2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377600"/>
        <c:axId val="372372112"/>
      </c:barChart>
      <c:catAx>
        <c:axId val="3723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72112"/>
        <c:crosses val="autoZero"/>
        <c:auto val="1"/>
        <c:lblAlgn val="ctr"/>
        <c:lblOffset val="100"/>
        <c:noMultiLvlLbl val="0"/>
      </c:catAx>
      <c:valAx>
        <c:axId val="3723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7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[inqueritos_analise_v06.xlsx]Q.6.6 e Q9!PivotTable3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Relação entre partilhar despesas e usar apps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'Q.6.6 e Q9'!$B$5:$B$6</c:f>
              <c:strCache>
                <c:ptCount val="1"/>
                <c:pt idx="0">
                  <c:v>Não usa apps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'Q.6.6 e Q9'!$A$7:$A$9</c:f>
              <c:strCache>
                <c:ptCount val="2"/>
                <c:pt idx="0">
                  <c:v>Não partilha despesas</c:v>
                </c:pt>
                <c:pt idx="1">
                  <c:v>Partilha despesas</c:v>
                </c:pt>
              </c:strCache>
            </c:strRef>
          </c:cat>
          <c:val>
            <c:numRef>
              <c:f>'Q.6.6 e Q9'!$B$7:$B$9</c:f>
              <c:numCache>
                <c:formatCode>General</c:formatCode>
                <c:ptCount val="2"/>
                <c:pt idx="0">
                  <c:v>12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6-482F-BB98-14C1B0ADFDC1}"/>
            </c:ext>
          </c:extLst>
        </c:ser>
        <c:ser>
          <c:idx val="1"/>
          <c:order val="1"/>
          <c:tx>
            <c:strRef>
              <c:f>'Q.6.6 e Q9'!$C$5:$C$6</c:f>
              <c:strCache>
                <c:ptCount val="1"/>
                <c:pt idx="0">
                  <c:v>Usa apps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'Q.6.6 e Q9'!$A$7:$A$9</c:f>
              <c:strCache>
                <c:ptCount val="2"/>
                <c:pt idx="0">
                  <c:v>Não partilha despesas</c:v>
                </c:pt>
                <c:pt idx="1">
                  <c:v>Partilha despesas</c:v>
                </c:pt>
              </c:strCache>
            </c:strRef>
          </c:cat>
          <c:val>
            <c:numRef>
              <c:f>'Q.6.6 e Q9'!$C$7:$C$9</c:f>
              <c:numCache>
                <c:formatCode>General</c:formatCode>
                <c:ptCount val="2"/>
                <c:pt idx="0">
                  <c:v>27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A6-482F-BB98-14C1B0ADFD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376816"/>
        <c:axId val="372374856"/>
      </c:barChart>
      <c:catAx>
        <c:axId val="37237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74856"/>
        <c:crosses val="autoZero"/>
        <c:auto val="1"/>
        <c:lblAlgn val="ctr"/>
        <c:lblOffset val="100"/>
        <c:noMultiLvlLbl val="0"/>
      </c:catAx>
      <c:valAx>
        <c:axId val="37237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7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[inqueritos_analise_v06.xlsx]Q.6.6 e Q9!PivotTable6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As pessoas que partilham despesas usam apps?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'Q.6.6 e Q9'!$B$13:$B$14</c:f>
              <c:strCache>
                <c:ptCount val="1"/>
                <c:pt idx="0">
                  <c:v>Não usa apps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'Q.6.6 e Q9'!$A$15:$A$17</c:f>
              <c:strCache>
                <c:ptCount val="2"/>
                <c:pt idx="0">
                  <c:v>Não partilha despesas</c:v>
                </c:pt>
                <c:pt idx="1">
                  <c:v>Partilha despesas</c:v>
                </c:pt>
              </c:strCache>
            </c:strRef>
          </c:cat>
          <c:val>
            <c:numRef>
              <c:f>'Q.6.6 e Q9'!$B$15:$B$17</c:f>
              <c:numCache>
                <c:formatCode>0.00%</c:formatCode>
                <c:ptCount val="2"/>
                <c:pt idx="0">
                  <c:v>0.30769230769230771</c:v>
                </c:pt>
                <c:pt idx="1">
                  <c:v>0.13114754098360656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81-47E5-9D6A-ECEF100136D1}"/>
            </c:ext>
          </c:extLst>
        </c:ser>
        <c:ser>
          <c:idx val="1"/>
          <c:order val="1"/>
          <c:tx>
            <c:strRef>
              <c:f>'Q.6.6 e Q9'!$C$13:$C$14</c:f>
              <c:strCache>
                <c:ptCount val="1"/>
                <c:pt idx="0">
                  <c:v>Usa apps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'Q.6.6 e Q9'!$A$15:$A$17</c:f>
              <c:strCache>
                <c:ptCount val="2"/>
                <c:pt idx="0">
                  <c:v>Não partilha despesas</c:v>
                </c:pt>
                <c:pt idx="1">
                  <c:v>Partilha despesas</c:v>
                </c:pt>
              </c:strCache>
            </c:strRef>
          </c:cat>
          <c:val>
            <c:numRef>
              <c:f>'Q.6.6 e Q9'!$C$15:$C$17</c:f>
              <c:numCache>
                <c:formatCode>0.00%</c:formatCode>
                <c:ptCount val="2"/>
                <c:pt idx="0">
                  <c:v>0.69230769230769229</c:v>
                </c:pt>
                <c:pt idx="1">
                  <c:v>0.86885245901639341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81-47E5-9D6A-ECEF100136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373288"/>
        <c:axId val="372375248"/>
      </c:barChart>
      <c:catAx>
        <c:axId val="372373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75248"/>
        <c:crosses val="autoZero"/>
        <c:auto val="1"/>
        <c:lblAlgn val="ctr"/>
        <c:lblOffset val="100"/>
        <c:noMultiLvlLbl val="0"/>
      </c:catAx>
      <c:valAx>
        <c:axId val="37237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73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[inqueritos_analise_v06.xlsx]Q.6.6 e Q9!PivotTable11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As pessoas que partilham despesas usam apps?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'Q.6.6 e Q9'!$B$22:$B$23</c:f>
              <c:strCache>
                <c:ptCount val="1"/>
                <c:pt idx="0">
                  <c:v>Não usa apps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'Q.6.6 e Q9'!$A$24:$A$25</c:f>
              <c:strCache>
                <c:ptCount val="1"/>
                <c:pt idx="0">
                  <c:v>Partilha despesas</c:v>
                </c:pt>
              </c:strCache>
            </c:strRef>
          </c:cat>
          <c:val>
            <c:numRef>
              <c:f>'Q.6.6 e Q9'!$B$24:$B$25</c:f>
              <c:numCache>
                <c:formatCode>0.00%</c:formatCode>
                <c:ptCount val="1"/>
                <c:pt idx="0">
                  <c:v>0.13114754098360656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A-4345-9A7D-D9E155C2AF0F}"/>
            </c:ext>
          </c:extLst>
        </c:ser>
        <c:ser>
          <c:idx val="1"/>
          <c:order val="1"/>
          <c:tx>
            <c:strRef>
              <c:f>'Q.6.6 e Q9'!$C$22:$C$23</c:f>
              <c:strCache>
                <c:ptCount val="1"/>
                <c:pt idx="0">
                  <c:v>Usa apps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'Q.6.6 e Q9'!$A$24:$A$25</c:f>
              <c:strCache>
                <c:ptCount val="1"/>
                <c:pt idx="0">
                  <c:v>Partilha despesas</c:v>
                </c:pt>
              </c:strCache>
            </c:strRef>
          </c:cat>
          <c:val>
            <c:numRef>
              <c:f>'Q.6.6 e Q9'!$C$24:$C$25</c:f>
              <c:numCache>
                <c:formatCode>0.00%</c:formatCode>
                <c:ptCount val="1"/>
                <c:pt idx="0">
                  <c:v>0.86885245901639341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A-4345-9A7D-D9E155C2AF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7350088"/>
        <c:axId val="417352832"/>
      </c:barChart>
      <c:catAx>
        <c:axId val="41735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52832"/>
        <c:crosses val="autoZero"/>
        <c:auto val="1"/>
        <c:lblAlgn val="ctr"/>
        <c:lblOffset val="100"/>
        <c:noMultiLvlLbl val="0"/>
      </c:catAx>
      <c:valAx>
        <c:axId val="4173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5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[inqueritos_analise_v06.xlsx]Q9!PivotTable4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Partilha de despesas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'Q9'!$B$3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38-45EC-9C3D-1076ED9D3E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38-45EC-9C3D-1076ED9D3E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'Q9'!$A$4:$A$6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'Q9'!$B$4:$B$6</c:f>
              <c:numCache>
                <c:formatCode>General</c:formatCode>
                <c:ptCount val="2"/>
                <c:pt idx="0">
                  <c:v>39</c:v>
                </c:pt>
                <c:pt idx="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38-45EC-9C3D-1076ED9D3EF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[inqueritos_analise_v06.xlsx]Q9!PivotTable4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Partilha de despesas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'Q9'!$B$3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6A-434B-BA04-4055AFA6DD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6A-434B-BA04-4055AFA6DD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'Q9'!$A$4:$A$6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'Q9'!$B$4:$B$6</c:f>
              <c:numCache>
                <c:formatCode>General</c:formatCode>
                <c:ptCount val="2"/>
                <c:pt idx="0">
                  <c:v>39</c:v>
                </c:pt>
                <c:pt idx="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6A-434B-BA04-4055AFA6DD0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e Q9!PivotTable4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Partilha de despesas por 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e Q9'!$B$3:$B$4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Q9'!$A$5:$A$10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Q9'!$B$5:$B$10</c:f>
              <c:numCache>
                <c:formatCode>General</c:formatCode>
                <c:ptCount val="5"/>
                <c:pt idx="0">
                  <c:v>1</c:v>
                </c:pt>
                <c:pt idx="1">
                  <c:v>8</c:v>
                </c:pt>
                <c:pt idx="2">
                  <c:v>10</c:v>
                </c:pt>
                <c:pt idx="3">
                  <c:v>7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DC-4452-8B6B-851439013C9B}"/>
            </c:ext>
          </c:extLst>
        </c:ser>
        <c:ser>
          <c:idx val="1"/>
          <c:order val="1"/>
          <c:tx>
            <c:strRef>
              <c:f>'Q1 e Q9'!$C$3:$C$4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Q9'!$A$5:$A$10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Q9'!$C$5:$C$10</c:f>
              <c:numCache>
                <c:formatCode>General</c:formatCode>
                <c:ptCount val="5"/>
                <c:pt idx="0">
                  <c:v>1</c:v>
                </c:pt>
                <c:pt idx="1">
                  <c:v>8</c:v>
                </c:pt>
                <c:pt idx="2">
                  <c:v>31</c:v>
                </c:pt>
                <c:pt idx="3">
                  <c:v>14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DC-4452-8B6B-851439013C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377992"/>
        <c:axId val="372376032"/>
      </c:barChart>
      <c:catAx>
        <c:axId val="372377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76032"/>
        <c:crosses val="autoZero"/>
        <c:auto val="1"/>
        <c:lblAlgn val="ctr"/>
        <c:lblOffset val="100"/>
        <c:noMultiLvlLbl val="0"/>
      </c:catAx>
      <c:valAx>
        <c:axId val="3723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77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Partilha de</a:t>
            </a:r>
            <a:r>
              <a:rPr lang="pt-PT" baseline="0"/>
              <a:t> despesas por idade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Q9'!$A$33:$A$37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Q9'!$B$33:$B$37</c:f>
              <c:numCache>
                <c:formatCode>0%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0.75609756097560976</c:v>
                </c:pt>
                <c:pt idx="3">
                  <c:v>0.66666666666666663</c:v>
                </c:pt>
                <c:pt idx="4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3-498F-8689-59E5E0DD50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371328"/>
        <c:axId val="370560864"/>
      </c:barChart>
      <c:catAx>
        <c:axId val="37237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60864"/>
        <c:crosses val="autoZero"/>
        <c:auto val="1"/>
        <c:lblAlgn val="ctr"/>
        <c:lblOffset val="100"/>
        <c:noMultiLvlLbl val="0"/>
      </c:catAx>
      <c:valAx>
        <c:axId val="37056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7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e Q9!PivotTable2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Partilha de despesas por 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e Q9'!$B$13:$B$14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Q9'!$A$15:$A$20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Q9'!$B$15:$B$20</c:f>
              <c:numCache>
                <c:formatCode>0.00%</c:formatCode>
                <c:ptCount val="5"/>
                <c:pt idx="0">
                  <c:v>2.564102564102564E-2</c:v>
                </c:pt>
                <c:pt idx="1">
                  <c:v>0.20512820512820512</c:v>
                </c:pt>
                <c:pt idx="2">
                  <c:v>0.25641025641025639</c:v>
                </c:pt>
                <c:pt idx="3">
                  <c:v>0.17948717948717949</c:v>
                </c:pt>
                <c:pt idx="4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1-4FEF-8110-479C40BB4307}"/>
            </c:ext>
          </c:extLst>
        </c:ser>
        <c:ser>
          <c:idx val="1"/>
          <c:order val="1"/>
          <c:tx>
            <c:strRef>
              <c:f>'Q1 e Q9'!$C$13:$C$14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Q9'!$A$15:$A$20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Q9'!$C$15:$C$20</c:f>
              <c:numCache>
                <c:formatCode>0.00%</c:formatCode>
                <c:ptCount val="5"/>
                <c:pt idx="0">
                  <c:v>1.6393442622950821E-2</c:v>
                </c:pt>
                <c:pt idx="1">
                  <c:v>0.13114754098360656</c:v>
                </c:pt>
                <c:pt idx="2">
                  <c:v>0.50819672131147542</c:v>
                </c:pt>
                <c:pt idx="3">
                  <c:v>0.22950819672131148</c:v>
                </c:pt>
                <c:pt idx="4">
                  <c:v>0.11475409836065574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C1-4FEF-8110-479C40BB43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840000"/>
        <c:axId val="410836472"/>
      </c:barChart>
      <c:catAx>
        <c:axId val="41084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36472"/>
        <c:crosses val="autoZero"/>
        <c:auto val="1"/>
        <c:lblAlgn val="ctr"/>
        <c:lblOffset val="100"/>
        <c:noMultiLvlLbl val="0"/>
      </c:catAx>
      <c:valAx>
        <c:axId val="41083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4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[inqueritos_analise_v06.xlsx]Q2 e Q9!PivotTable4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Partilha de despesas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 e Q9'!$B$3:$B$4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 e Q9'!$A$5:$A$7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'Q2 e Q9'!$B$5:$B$7</c:f>
              <c:numCache>
                <c:formatCode>General</c:formatCode>
                <c:ptCount val="2"/>
                <c:pt idx="0">
                  <c:v>24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3-4688-96F9-304BE2EDC3AF}"/>
            </c:ext>
          </c:extLst>
        </c:ser>
        <c:ser>
          <c:idx val="1"/>
          <c:order val="1"/>
          <c:tx>
            <c:strRef>
              <c:f>'Q2 e Q9'!$C$3:$C$4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 e Q9'!$A$5:$A$7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'Q2 e Q9'!$C$5:$C$7</c:f>
              <c:numCache>
                <c:formatCode>General</c:formatCode>
                <c:ptCount val="2"/>
                <c:pt idx="0">
                  <c:v>38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83-4688-96F9-304BE2EDC3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836864"/>
        <c:axId val="410834120"/>
      </c:barChart>
      <c:catAx>
        <c:axId val="41083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34120"/>
        <c:crosses val="autoZero"/>
        <c:auto val="1"/>
        <c:lblAlgn val="ctr"/>
        <c:lblOffset val="100"/>
        <c:noMultiLvlLbl val="0"/>
      </c:catAx>
      <c:valAx>
        <c:axId val="41083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3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Partilha de despesas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 e Q9'!$A$33:$A$34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'Q2 e Q9'!$B$33:$B$34</c:f>
              <c:numCache>
                <c:formatCode>#,#00%</c:formatCode>
                <c:ptCount val="2"/>
                <c:pt idx="0">
                  <c:v>0.61290322580645162</c:v>
                </c:pt>
                <c:pt idx="1">
                  <c:v>0.60526315789473684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4-4D35-867A-C62D264A2C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839216"/>
        <c:axId val="410838824"/>
      </c:barChart>
      <c:catAx>
        <c:axId val="41083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38824"/>
        <c:crosses val="autoZero"/>
        <c:auto val="1"/>
        <c:lblAlgn val="ctr"/>
        <c:lblOffset val="100"/>
        <c:noMultiLvlLbl val="0"/>
      </c:catAx>
      <c:valAx>
        <c:axId val="41083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3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[inqueritos_analise_v06.xlsx]Q2 e Q9!PivotTable1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Partilha de despesas por género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 e Q9'!$B$11:$B$12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 e Q9'!$A$13:$A$15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'Q2 e Q9'!$B$13:$B$15</c:f>
              <c:numCache>
                <c:formatCode>0.00%</c:formatCode>
                <c:ptCount val="2"/>
                <c:pt idx="0">
                  <c:v>0.38709677419354838</c:v>
                </c:pt>
                <c:pt idx="1">
                  <c:v>0.39473684210526316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E-44D0-BA3B-0E18E8ADB189}"/>
            </c:ext>
          </c:extLst>
        </c:ser>
        <c:ser>
          <c:idx val="1"/>
          <c:order val="1"/>
          <c:tx>
            <c:strRef>
              <c:f>'Q2 e Q9'!$C$11:$C$12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 e Q9'!$A$13:$A$15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'Q2 e Q9'!$C$13:$C$15</c:f>
              <c:numCache>
                <c:formatCode>0.00%</c:formatCode>
                <c:ptCount val="2"/>
                <c:pt idx="0">
                  <c:v>0.61290322580645162</c:v>
                </c:pt>
                <c:pt idx="1">
                  <c:v>0.60526315789473684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4E-44D0-BA3B-0E18E8ADB1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833728"/>
        <c:axId val="410835296"/>
      </c:barChart>
      <c:catAx>
        <c:axId val="41083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35296"/>
        <c:crosses val="autoZero"/>
        <c:auto val="1"/>
        <c:lblAlgn val="ctr"/>
        <c:lblOffset val="100"/>
        <c:noMultiLvlLbl val="0"/>
      </c:catAx>
      <c:valAx>
        <c:axId val="41083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3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[inqueritos_analise_v06.xlsx]Q3 e Q9!PivotTable4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Influência da formação na partilha de despesas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 e Q9'!$B$3:$B$4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 e Q9'!$A$5:$A$9</c:f>
              <c:strCache>
                <c:ptCount val="4"/>
                <c:pt idx="0">
                  <c:v>Curso Profissional</c:v>
                </c:pt>
                <c:pt idx="1">
                  <c:v>Ensino Básico</c:v>
                </c:pt>
                <c:pt idx="2">
                  <c:v>Ensino Secundário</c:v>
                </c:pt>
                <c:pt idx="3">
                  <c:v>Ensino Superior</c:v>
                </c:pt>
              </c:strCache>
            </c:strRef>
          </c:cat>
          <c:val>
            <c:numRef>
              <c:f>'Q3 e Q9'!$B$5:$B$9</c:f>
              <c:numCache>
                <c:formatCode>General</c:formatCode>
                <c:ptCount val="4"/>
                <c:pt idx="2">
                  <c:v>13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D-46E7-91F6-FFBA7A93D63B}"/>
            </c:ext>
          </c:extLst>
        </c:ser>
        <c:ser>
          <c:idx val="1"/>
          <c:order val="1"/>
          <c:tx>
            <c:strRef>
              <c:f>'Q3 e Q9'!$C$3:$C$4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 e Q9'!$A$5:$A$9</c:f>
              <c:strCache>
                <c:ptCount val="4"/>
                <c:pt idx="0">
                  <c:v>Curso Profissional</c:v>
                </c:pt>
                <c:pt idx="1">
                  <c:v>Ensino Básico</c:v>
                </c:pt>
                <c:pt idx="2">
                  <c:v>Ensino Secundário</c:v>
                </c:pt>
                <c:pt idx="3">
                  <c:v>Ensino Superior</c:v>
                </c:pt>
              </c:strCache>
            </c:strRef>
          </c:cat>
          <c:val>
            <c:numRef>
              <c:f>'Q3 e Q9'!$C$5:$C$9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6D-46E7-91F6-FFBA7A93D6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836080"/>
        <c:axId val="410837256"/>
      </c:barChart>
      <c:catAx>
        <c:axId val="41083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37256"/>
        <c:crosses val="autoZero"/>
        <c:auto val="1"/>
        <c:lblAlgn val="ctr"/>
        <c:lblOffset val="100"/>
        <c:noMultiLvlLbl val="0"/>
      </c:catAx>
      <c:valAx>
        <c:axId val="41083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3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Influência da formação na partilha de despesas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 e Q9'!$A$34:$A$37</c:f>
              <c:strCache>
                <c:ptCount val="4"/>
                <c:pt idx="0">
                  <c:v>Curso Profissional</c:v>
                </c:pt>
                <c:pt idx="1">
                  <c:v>Ensino Básico</c:v>
                </c:pt>
                <c:pt idx="2">
                  <c:v>Ensino Secundário</c:v>
                </c:pt>
                <c:pt idx="3">
                  <c:v>Ensino Superior</c:v>
                </c:pt>
              </c:strCache>
            </c:strRef>
          </c:cat>
          <c:val>
            <c:numRef>
              <c:f>'Q3 e Q9'!$B$34:$B$37</c:f>
              <c:numCache>
                <c:formatCode>#,#00%</c:formatCode>
                <c:ptCount val="4"/>
                <c:pt idx="0">
                  <c:v>1</c:v>
                </c:pt>
                <c:pt idx="1">
                  <c:v>1</c:v>
                </c:pt>
                <c:pt idx="2" formatCode="0%">
                  <c:v>0.51851851851851849</c:v>
                </c:pt>
                <c:pt idx="3" formatCode="0%">
                  <c:v>0.62857142857142856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6-4F55-B96E-BE143CD2C0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838040"/>
        <c:axId val="410838432"/>
      </c:barChart>
      <c:catAx>
        <c:axId val="41083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38432"/>
        <c:crosses val="autoZero"/>
        <c:auto val="1"/>
        <c:lblAlgn val="ctr"/>
        <c:lblOffset val="100"/>
        <c:noMultiLvlLbl val="0"/>
      </c:catAx>
      <c:valAx>
        <c:axId val="41083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38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[inqueritos_analise_v06.xlsx]Q3 e Q9!PivotTable3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Influência da formação na partilha de despesas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 e Q9'!$B$12:$B$13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 e Q9'!$A$14:$A$18</c:f>
              <c:strCache>
                <c:ptCount val="4"/>
                <c:pt idx="0">
                  <c:v>Curso Profissional</c:v>
                </c:pt>
                <c:pt idx="1">
                  <c:v>Ensino Básico</c:v>
                </c:pt>
                <c:pt idx="2">
                  <c:v>Ensino Secundário</c:v>
                </c:pt>
                <c:pt idx="3">
                  <c:v>Ensino Superior</c:v>
                </c:pt>
              </c:strCache>
            </c:strRef>
          </c:cat>
          <c:val>
            <c:numRef>
              <c:f>'Q3 e Q9'!$B$14:$B$18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D-42C3-9B68-A7F4FE08E5FD}"/>
            </c:ext>
          </c:extLst>
        </c:ser>
        <c:ser>
          <c:idx val="1"/>
          <c:order val="1"/>
          <c:tx>
            <c:strRef>
              <c:f>'Q3 e Q9'!$C$12:$C$13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 e Q9'!$A$14:$A$18</c:f>
              <c:strCache>
                <c:ptCount val="4"/>
                <c:pt idx="0">
                  <c:v>Curso Profissional</c:v>
                </c:pt>
                <c:pt idx="1">
                  <c:v>Ensino Básico</c:v>
                </c:pt>
                <c:pt idx="2">
                  <c:v>Ensino Secundário</c:v>
                </c:pt>
                <c:pt idx="3">
                  <c:v>Ensino Superior</c:v>
                </c:pt>
              </c:strCache>
            </c:strRef>
          </c:cat>
          <c:val>
            <c:numRef>
              <c:f>'Q3 e Q9'!$C$14:$C$18</c:f>
              <c:numCache>
                <c:formatCode>0.00%</c:formatCode>
                <c:ptCount val="4"/>
                <c:pt idx="0">
                  <c:v>3.2786885245901641E-2</c:v>
                </c:pt>
                <c:pt idx="1">
                  <c:v>1.6393442622950821E-2</c:v>
                </c:pt>
                <c:pt idx="2">
                  <c:v>0.22950819672131148</c:v>
                </c:pt>
                <c:pt idx="3">
                  <c:v>0.72131147540983609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4D-42C3-9B68-A7F4FE08E5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7506376"/>
        <c:axId val="567507944"/>
      </c:barChart>
      <c:catAx>
        <c:axId val="56750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7944"/>
        <c:crosses val="autoZero"/>
        <c:auto val="1"/>
        <c:lblAlgn val="ctr"/>
        <c:lblOffset val="100"/>
        <c:noMultiLvlLbl val="0"/>
      </c:catAx>
      <c:valAx>
        <c:axId val="56750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[inqueritos_analise_v06.xlsx]Q7 e Q9!PivotTable4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As pessoas que partilham despesas usam pagamentos online?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 e Q9'!$B$3:$B$4</c:f>
              <c:strCache>
                <c:ptCount val="1"/>
                <c:pt idx="0">
                  <c:v>Não faz pagamentos online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 e Q9'!$A$5:$A$7</c:f>
              <c:strCache>
                <c:ptCount val="2"/>
                <c:pt idx="0">
                  <c:v>Não partilha despesas</c:v>
                </c:pt>
                <c:pt idx="1">
                  <c:v>Partilha despesas</c:v>
                </c:pt>
              </c:strCache>
            </c:strRef>
          </c:cat>
          <c:val>
            <c:numRef>
              <c:f>'Q7 e Q9'!$B$5:$B$7</c:f>
              <c:numCache>
                <c:formatCode>General</c:formatCode>
                <c:ptCount val="2"/>
                <c:pt idx="0">
                  <c:v>10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C-4ED3-AEE4-71744C422676}"/>
            </c:ext>
          </c:extLst>
        </c:ser>
        <c:ser>
          <c:idx val="1"/>
          <c:order val="1"/>
          <c:tx>
            <c:strRef>
              <c:f>'Q7 e Q9'!$C$3:$C$4</c:f>
              <c:strCache>
                <c:ptCount val="1"/>
                <c:pt idx="0">
                  <c:v>Faz pagamentos online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 e Q9'!$A$5:$A$7</c:f>
              <c:strCache>
                <c:ptCount val="2"/>
                <c:pt idx="0">
                  <c:v>Não partilha despesas</c:v>
                </c:pt>
                <c:pt idx="1">
                  <c:v>Partilha despesas</c:v>
                </c:pt>
              </c:strCache>
            </c:strRef>
          </c:cat>
          <c:val>
            <c:numRef>
              <c:f>'Q7 e Q9'!$C$5:$C$7</c:f>
              <c:numCache>
                <c:formatCode>General</c:formatCode>
                <c:ptCount val="2"/>
                <c:pt idx="0">
                  <c:v>29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8C-4ED3-AEE4-71744C4226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7507552"/>
        <c:axId val="567505984"/>
      </c:barChart>
      <c:catAx>
        <c:axId val="56750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5984"/>
        <c:crosses val="autoZero"/>
        <c:auto val="1"/>
        <c:lblAlgn val="ctr"/>
        <c:lblOffset val="100"/>
        <c:noMultiLvlLbl val="0"/>
      </c:catAx>
      <c:valAx>
        <c:axId val="56750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% de uso de pagamentos online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 e Q9'!$A$34:$A$35</c:f>
              <c:strCache>
                <c:ptCount val="2"/>
                <c:pt idx="0">
                  <c:v>Não partilha despesas</c:v>
                </c:pt>
                <c:pt idx="1">
                  <c:v>Partilha despesas</c:v>
                </c:pt>
              </c:strCache>
            </c:strRef>
          </c:cat>
          <c:val>
            <c:numRef>
              <c:f>'Q7 e Q9'!$B$34:$B$35</c:f>
              <c:numCache>
                <c:formatCode>#,#00%</c:formatCode>
                <c:ptCount val="2"/>
                <c:pt idx="0">
                  <c:v>0.74358974358974361</c:v>
                </c:pt>
                <c:pt idx="1">
                  <c:v>0.85245901639344257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8B-4EDF-A39C-2CB121A4A2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7504808"/>
        <c:axId val="567502456"/>
      </c:barChart>
      <c:catAx>
        <c:axId val="567504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2456"/>
        <c:crosses val="autoZero"/>
        <c:auto val="1"/>
        <c:lblAlgn val="ctr"/>
        <c:lblOffset val="100"/>
        <c:noMultiLvlLbl val="0"/>
      </c:catAx>
      <c:valAx>
        <c:axId val="56750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[inqueritos_analise_v06.xlsx]Q7 e Q9!PivotTable5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Realação</a:t>
            </a:r>
            <a:r>
              <a:rPr lang="pt-PT" baseline="0"/>
              <a:t> entre a partilha de despesas e o uso de pagamentos digitais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 e Q9'!$B$11:$B$12</c:f>
              <c:strCache>
                <c:ptCount val="1"/>
                <c:pt idx="0">
                  <c:v>Não faz pagamentos online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 e Q9'!$A$13:$A$15</c:f>
              <c:strCache>
                <c:ptCount val="2"/>
                <c:pt idx="0">
                  <c:v>Não partilha despesas</c:v>
                </c:pt>
                <c:pt idx="1">
                  <c:v>Partilha despesas</c:v>
                </c:pt>
              </c:strCache>
            </c:strRef>
          </c:cat>
          <c:val>
            <c:numRef>
              <c:f>'Q7 e Q9'!$B$13:$B$15</c:f>
              <c:numCache>
                <c:formatCode>0.00%</c:formatCode>
                <c:ptCount val="2"/>
                <c:pt idx="0">
                  <c:v>0.25641025641025639</c:v>
                </c:pt>
                <c:pt idx="1">
                  <c:v>0.14754098360655737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B-4A43-B2D0-C08118DBBEF7}"/>
            </c:ext>
          </c:extLst>
        </c:ser>
        <c:ser>
          <c:idx val="1"/>
          <c:order val="1"/>
          <c:tx>
            <c:strRef>
              <c:f>'Q7 e Q9'!$C$11:$C$12</c:f>
              <c:strCache>
                <c:ptCount val="1"/>
                <c:pt idx="0">
                  <c:v>Faz pagamentos online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 e Q9'!$A$13:$A$15</c:f>
              <c:strCache>
                <c:ptCount val="2"/>
                <c:pt idx="0">
                  <c:v>Não partilha despesas</c:v>
                </c:pt>
                <c:pt idx="1">
                  <c:v>Partilha despesas</c:v>
                </c:pt>
              </c:strCache>
            </c:strRef>
          </c:cat>
          <c:val>
            <c:numRef>
              <c:f>'Q7 e Q9'!$C$13:$C$15</c:f>
              <c:numCache>
                <c:formatCode>0.00%</c:formatCode>
                <c:ptCount val="2"/>
                <c:pt idx="0">
                  <c:v>0.74358974358974361</c:v>
                </c:pt>
                <c:pt idx="1">
                  <c:v>0.85245901639344257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6B-4A43-B2D0-C08118DBBE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7513040"/>
        <c:axId val="567509120"/>
      </c:barChart>
      <c:catAx>
        <c:axId val="56751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9120"/>
        <c:crosses val="autoZero"/>
        <c:auto val="1"/>
        <c:lblAlgn val="ctr"/>
        <c:lblOffset val="100"/>
        <c:noMultiLvlLbl val="0"/>
      </c:catAx>
      <c:valAx>
        <c:axId val="56750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1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[inqueritos_analise_v06.xlsx]Q10!PivotTable5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Frequência da partilha de despesas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'Q10'!$C$5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'Q10'!$B$6:$B$11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'Q10'!$C$6:$C$11</c:f>
              <c:numCache>
                <c:formatCode>General</c:formatCode>
                <c:ptCount val="5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10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F-4085-B64A-DD29D3C22F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7500888"/>
        <c:axId val="567506768"/>
      </c:barChart>
      <c:catAx>
        <c:axId val="567500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6768"/>
        <c:crosses val="autoZero"/>
        <c:auto val="1"/>
        <c:lblAlgn val="ctr"/>
        <c:lblOffset val="100"/>
        <c:noMultiLvlLbl val="0"/>
      </c:catAx>
      <c:valAx>
        <c:axId val="56750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Frequência da partilha de despesas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'Q10'!$C$18</c:f>
              <c:strCache>
                <c:ptCount val="1"/>
                <c:pt idx="0">
                  <c:v>frequência da partilha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'Q10'!$B$19:$B$23</c:f>
              <c:strCache>
                <c:ptCount val="5"/>
                <c:pt idx="0">
                  <c:v>pouco frequente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muito frequente</c:v>
                </c:pt>
              </c:strCache>
            </c:strRef>
          </c:cat>
          <c:val>
            <c:numRef>
              <c:f>'Q10'!$C$19:$C$23</c:f>
              <c:numCache>
                <c:formatCode>0.00%</c:formatCode>
                <c:ptCount val="5"/>
                <c:pt idx="0">
                  <c:v>8.1967213114754092E-2</c:v>
                </c:pt>
                <c:pt idx="1">
                  <c:v>0.18032786885245902</c:v>
                </c:pt>
                <c:pt idx="2">
                  <c:v>0.27868852459016391</c:v>
                </c:pt>
                <c:pt idx="3">
                  <c:v>0.16393442622950818</c:v>
                </c:pt>
                <c:pt idx="4">
                  <c:v>0.29508196721311475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79-45CF-9936-5A7C18A07E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7504416"/>
        <c:axId val="567511864"/>
      </c:barChart>
      <c:catAx>
        <c:axId val="5675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11864"/>
        <c:crosses val="autoZero"/>
        <c:auto val="1"/>
        <c:lblAlgn val="ctr"/>
        <c:lblOffset val="100"/>
        <c:noMultiLvlLbl val="0"/>
      </c:catAx>
      <c:valAx>
        <c:axId val="56751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Frequência de partilha por 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Q10'!$A$31:$A$35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Q10'!$B$31:$B$35</c:f>
              <c:numCache>
                <c:formatCode>0.00</c:formatCode>
                <c:ptCount val="5"/>
                <c:pt idx="0">
                  <c:v>5</c:v>
                </c:pt>
                <c:pt idx="1">
                  <c:v>3.5</c:v>
                </c:pt>
                <c:pt idx="2">
                  <c:v>3.2903225806451615</c:v>
                </c:pt>
                <c:pt idx="3">
                  <c:v>3.9285714285714284</c:v>
                </c:pt>
                <c:pt idx="4">
                  <c:v>2.5714285714285716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4-4368-A907-5DE0E10589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7509512"/>
        <c:axId val="567509904"/>
      </c:barChart>
      <c:catAx>
        <c:axId val="567509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9904"/>
        <c:crosses val="autoZero"/>
        <c:auto val="1"/>
        <c:lblAlgn val="ctr"/>
        <c:lblOffset val="100"/>
        <c:noMultiLvlLbl val="0"/>
      </c:catAx>
      <c:valAx>
        <c:axId val="56750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9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e Q10!PivotTable4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Frequência da partilha de despesas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e Q10'!$B$5:$B$6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Q10'!$A$7:$A$12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Q10'!$B$7:$B$12</c:f>
              <c:numCache>
                <c:formatCode>General</c:formatCode>
                <c:ptCount val="5"/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3-4CF3-A2A8-DC57A679BC5C}"/>
            </c:ext>
          </c:extLst>
        </c:ser>
        <c:ser>
          <c:idx val="1"/>
          <c:order val="1"/>
          <c:tx>
            <c:strRef>
              <c:f>'Q1 e Q10'!$C$5:$C$6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Q10'!$A$7:$A$12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Q10'!$C$7:$C$12</c:f>
              <c:numCache>
                <c:formatCode>General</c:formatCode>
                <c:ptCount val="5"/>
                <c:pt idx="1">
                  <c:v>1</c:v>
                </c:pt>
                <c:pt idx="2">
                  <c:v>9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3-4CF3-A2A8-DC57A679BC5C}"/>
            </c:ext>
          </c:extLst>
        </c:ser>
        <c:ser>
          <c:idx val="2"/>
          <c:order val="2"/>
          <c:tx>
            <c:strRef>
              <c:f>'Q1 e Q10'!$D$5:$D$6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Q10'!$A$7:$A$12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Q10'!$D$7:$D$12</c:f>
              <c:numCache>
                <c:formatCode>General</c:formatCode>
                <c:ptCount val="5"/>
                <c:pt idx="1">
                  <c:v>3</c:v>
                </c:pt>
                <c:pt idx="2">
                  <c:v>7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63-4CF3-A2A8-DC57A679BC5C}"/>
            </c:ext>
          </c:extLst>
        </c:ser>
        <c:ser>
          <c:idx val="3"/>
          <c:order val="3"/>
          <c:tx>
            <c:strRef>
              <c:f>'Q1 e Q10'!$E$5:$E$6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Q10'!$A$7:$A$12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Q10'!$E$7:$E$12</c:f>
              <c:numCache>
                <c:formatCode>General</c:formatCode>
                <c:ptCount val="5"/>
                <c:pt idx="1">
                  <c:v>3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63-4CF3-A2A8-DC57A679BC5C}"/>
            </c:ext>
          </c:extLst>
        </c:ser>
        <c:ser>
          <c:idx val="4"/>
          <c:order val="4"/>
          <c:tx>
            <c:strRef>
              <c:f>'Q1 e Q10'!$F$5:$F$6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Q10'!$A$7:$A$12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Q10'!$F$7:$F$12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9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63-4CF3-A2A8-DC57A679BC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7504024"/>
        <c:axId val="567503240"/>
      </c:barChart>
      <c:catAx>
        <c:axId val="567504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3240"/>
        <c:crosses val="autoZero"/>
        <c:auto val="1"/>
        <c:lblAlgn val="ctr"/>
        <c:lblOffset val="100"/>
        <c:noMultiLvlLbl val="0"/>
      </c:catAx>
      <c:valAx>
        <c:axId val="56750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4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[inqueritos_analise_v06.xlsx]Q11!PivotTable6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Nº de partilhas de despesas nos últimos 3 meses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'Q11'!$C$5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'Q11'!$B$6:$B$10</c:f>
              <c:strCache>
                <c:ptCount val="4"/>
                <c:pt idx="0">
                  <c:v>1 a 3</c:v>
                </c:pt>
                <c:pt idx="1">
                  <c:v>4 a 6</c:v>
                </c:pt>
                <c:pt idx="2">
                  <c:v>7 a 10</c:v>
                </c:pt>
                <c:pt idx="3">
                  <c:v>mais de 10</c:v>
                </c:pt>
              </c:strCache>
            </c:strRef>
          </c:cat>
          <c:val>
            <c:numRef>
              <c:f>'Q11'!$C$6:$C$10</c:f>
              <c:numCache>
                <c:formatCode>General</c:formatCode>
                <c:ptCount val="4"/>
                <c:pt idx="0">
                  <c:v>17</c:v>
                </c:pt>
                <c:pt idx="1">
                  <c:v>22</c:v>
                </c:pt>
                <c:pt idx="2">
                  <c:v>4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7-49F6-896D-107C117EBC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7510688"/>
        <c:axId val="567503632"/>
      </c:barChart>
      <c:catAx>
        <c:axId val="56751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3632"/>
        <c:crosses val="autoZero"/>
        <c:auto val="1"/>
        <c:lblAlgn val="ctr"/>
        <c:lblOffset val="100"/>
        <c:noMultiLvlLbl val="0"/>
      </c:catAx>
      <c:valAx>
        <c:axId val="56750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1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e Q11!PivotTable4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Partilha de despesas nos últimos 3 meses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e Q11'!$B$3:$B$4</c:f>
              <c:strCache>
                <c:ptCount val="1"/>
                <c:pt idx="0">
                  <c:v>1 a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Q11'!$A$5:$A$10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Q11'!$B$5:$B$10</c:f>
              <c:numCache>
                <c:formatCode>General</c:formatCode>
                <c:ptCount val="5"/>
                <c:pt idx="1">
                  <c:v>1</c:v>
                </c:pt>
                <c:pt idx="2">
                  <c:v>8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C-4F33-A472-66EE49BEDE69}"/>
            </c:ext>
          </c:extLst>
        </c:ser>
        <c:ser>
          <c:idx val="1"/>
          <c:order val="1"/>
          <c:tx>
            <c:strRef>
              <c:f>'Q1 e Q11'!$C$3:$C$4</c:f>
              <c:strCache>
                <c:ptCount val="1"/>
                <c:pt idx="0">
                  <c:v>4 a 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Q11'!$A$5:$A$10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Q11'!$C$5:$C$10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6C-4F33-A472-66EE49BEDE69}"/>
            </c:ext>
          </c:extLst>
        </c:ser>
        <c:ser>
          <c:idx val="2"/>
          <c:order val="2"/>
          <c:tx>
            <c:strRef>
              <c:f>'Q1 e Q11'!$D$3:$D$4</c:f>
              <c:strCache>
                <c:ptCount val="1"/>
                <c:pt idx="0">
                  <c:v>7 a 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Q11'!$A$5:$A$10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Q11'!$D$5:$D$10</c:f>
              <c:numCache>
                <c:formatCode>General</c:formatCode>
                <c:ptCount val="5"/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6C-4F33-A472-66EE49BEDE69}"/>
            </c:ext>
          </c:extLst>
        </c:ser>
        <c:ser>
          <c:idx val="3"/>
          <c:order val="3"/>
          <c:tx>
            <c:strRef>
              <c:f>'Q1 e Q11'!$E$3:$E$4</c:f>
              <c:strCache>
                <c:ptCount val="1"/>
                <c:pt idx="0">
                  <c:v>mais de 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Q11'!$A$5:$A$10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Q11'!$E$5:$E$10</c:f>
              <c:numCache>
                <c:formatCode>General</c:formatCode>
                <c:ptCount val="5"/>
                <c:pt idx="1">
                  <c:v>3</c:v>
                </c:pt>
                <c:pt idx="2">
                  <c:v>13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6C-4F33-A472-66EE49BEDE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7511080"/>
        <c:axId val="567516176"/>
      </c:barChart>
      <c:catAx>
        <c:axId val="567511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16176"/>
        <c:crosses val="autoZero"/>
        <c:auto val="1"/>
        <c:lblAlgn val="ctr"/>
        <c:lblOffset val="100"/>
        <c:noMultiLvlLbl val="0"/>
      </c:catAx>
      <c:valAx>
        <c:axId val="56751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1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Frequência média de partilha por faixa etária (últimos 3 meses)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e Q11'!$A$24:$A$28</c:f>
              <c:strCache>
                <c:ptCount val="5"/>
                <c:pt idx="0">
                  <c:v>16 a 19 anos</c:v>
                </c:pt>
                <c:pt idx="1">
                  <c:v>20 a 25 anos</c:v>
                </c:pt>
                <c:pt idx="2">
                  <c:v>26 a 35 anos</c:v>
                </c:pt>
                <c:pt idx="3">
                  <c:v>36 a 45 anos</c:v>
                </c:pt>
                <c:pt idx="4">
                  <c:v>mais de 45 anos</c:v>
                </c:pt>
              </c:strCache>
            </c:strRef>
          </c:cat>
          <c:val>
            <c:numRef>
              <c:f>'Q1 e Q11'!$B$24:$B$28</c:f>
              <c:numCache>
                <c:formatCode>0.00</c:formatCode>
                <c:ptCount val="5"/>
                <c:pt idx="0">
                  <c:v>5</c:v>
                </c:pt>
                <c:pt idx="1">
                  <c:v>7.3125</c:v>
                </c:pt>
                <c:pt idx="2">
                  <c:v>6.967741935483871</c:v>
                </c:pt>
                <c:pt idx="3">
                  <c:v>5.25</c:v>
                </c:pt>
                <c:pt idx="4">
                  <c:v>3.2857142857142856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4-4915-9661-DFA4FD7267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7513432"/>
        <c:axId val="567513824"/>
      </c:barChart>
      <c:catAx>
        <c:axId val="567513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13824"/>
        <c:crosses val="autoZero"/>
        <c:auto val="1"/>
        <c:lblAlgn val="ctr"/>
        <c:lblOffset val="100"/>
        <c:noMultiLvlLbl val="0"/>
      </c:catAx>
      <c:valAx>
        <c:axId val="56751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13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[inqueritos_analise_v06.xlsx]Q12!PivotTable7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Motivo</a:t>
            </a:r>
            <a:r>
              <a:rPr lang="en-US" baseline="0"/>
              <a:t> da partilha de despesas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'Q12'!$C$5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'Q12'!$B$6:$B$12</c:f>
              <c:strCache>
                <c:ptCount val="7"/>
                <c:pt idx="0">
                  <c:v>Compra de prendas</c:v>
                </c:pt>
                <c:pt idx="1">
                  <c:v>Contas da casa</c:v>
                </c:pt>
                <c:pt idx="2">
                  <c:v>Jantares de grupo</c:v>
                </c:pt>
                <c:pt idx="3">
                  <c:v>Viagens com amigos</c:v>
                </c:pt>
                <c:pt idx="4">
                  <c:v>Despesas com dependentes</c:v>
                </c:pt>
                <c:pt idx="5">
                  <c:v>Despesas com ascendentes</c:v>
                </c:pt>
                <c:pt idx="6">
                  <c:v>Outra</c:v>
                </c:pt>
              </c:strCache>
            </c:strRef>
          </c:cat>
          <c:val>
            <c:numRef>
              <c:f>'Q12'!$C$6:$C$12</c:f>
              <c:numCache>
                <c:formatCode>General</c:formatCode>
                <c:ptCount val="7"/>
                <c:pt idx="0">
                  <c:v>34</c:v>
                </c:pt>
                <c:pt idx="1">
                  <c:v>37</c:v>
                </c:pt>
                <c:pt idx="2">
                  <c:v>42</c:v>
                </c:pt>
                <c:pt idx="3">
                  <c:v>26</c:v>
                </c:pt>
                <c:pt idx="4">
                  <c:v>6</c:v>
                </c:pt>
                <c:pt idx="5">
                  <c:v>5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3-4A8F-8BAE-2FEAB9B20C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7514608"/>
        <c:axId val="567515000"/>
      </c:barChart>
      <c:catAx>
        <c:axId val="56751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15000"/>
        <c:crosses val="autoZero"/>
        <c:auto val="1"/>
        <c:lblAlgn val="ctr"/>
        <c:lblOffset val="100"/>
        <c:noMultiLvlLbl val="0"/>
      </c:catAx>
      <c:valAx>
        <c:axId val="56751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1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Q12.1!PivotTable6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Motivo da partilha - Compra de Prenda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Q12.1'!$B$5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Q12.1'!$A$6:$A$17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Q12.1'!$B$6:$B$17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8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E-4953-B618-F9F574FC50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610816"/>
        <c:axId val="410618656"/>
      </c:barChart>
      <c:catAx>
        <c:axId val="41061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8656"/>
        <c:crosses val="autoZero"/>
        <c:auto val="1"/>
        <c:lblAlgn val="ctr"/>
        <c:lblOffset val="100"/>
        <c:noMultiLvlLbl val="0"/>
      </c:catAx>
      <c:valAx>
        <c:axId val="41061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Q12.2!PivotTable6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Motivo da partilha - Contas da Casa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Q12.2'!$B$5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Q12.2'!$A$6:$A$17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Q12.2'!$B$6:$B$17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9</c:v>
                </c:pt>
                <c:pt idx="3">
                  <c:v>7</c:v>
                </c:pt>
                <c:pt idx="4">
                  <c:v>0</c:v>
                </c:pt>
                <c:pt idx="5">
                  <c:v>2</c:v>
                </c:pt>
                <c:pt idx="6">
                  <c:v>10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3-4322-842D-7CADB411BC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615520"/>
        <c:axId val="410614736"/>
      </c:barChart>
      <c:catAx>
        <c:axId val="41061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4736"/>
        <c:crosses val="autoZero"/>
        <c:auto val="1"/>
        <c:lblAlgn val="ctr"/>
        <c:lblOffset val="100"/>
        <c:noMultiLvlLbl val="0"/>
      </c:catAx>
      <c:valAx>
        <c:axId val="41061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Q12.3!PivotTable6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Motivo da partilha - Jantares de Grupo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Q12.3'!$B$5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Q12.3'!$A$6:$A$17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Q12.3'!$B$6:$B$17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13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10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8F-4869-93B4-4578F7C22C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612776"/>
        <c:axId val="410609640"/>
      </c:barChart>
      <c:catAx>
        <c:axId val="410612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09640"/>
        <c:crosses val="autoZero"/>
        <c:auto val="1"/>
        <c:lblAlgn val="ctr"/>
        <c:lblOffset val="100"/>
        <c:noMultiLvlLbl val="0"/>
      </c:catAx>
      <c:valAx>
        <c:axId val="41060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2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Q12.4!PivotTable6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Motivo da partilha - Viagens com Amigos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Q12.4'!$B$5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Q12.4'!$A$6:$A$17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Q12.4'!$B$6:$B$17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8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E-433D-A1F7-E8D0B7340A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619440"/>
        <c:axId val="410616696"/>
      </c:barChart>
      <c:catAx>
        <c:axId val="41061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6696"/>
        <c:crosses val="autoZero"/>
        <c:auto val="1"/>
        <c:lblAlgn val="ctr"/>
        <c:lblOffset val="100"/>
        <c:noMultiLvlLbl val="0"/>
      </c:catAx>
      <c:valAx>
        <c:axId val="41061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Q12.5!PivotTable6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Motivo da partilha - Despesas com dependentes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Q12.5'!$B$5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Q12.5'!$A$6:$A$17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Q12.5'!$B$6:$B$17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04-414F-9CE3-FCEA6B7959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608856"/>
        <c:axId val="410617480"/>
      </c:barChart>
      <c:catAx>
        <c:axId val="41060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7480"/>
        <c:crosses val="autoZero"/>
        <c:auto val="1"/>
        <c:lblAlgn val="ctr"/>
        <c:lblOffset val="100"/>
        <c:noMultiLvlLbl val="0"/>
      </c:catAx>
      <c:valAx>
        <c:axId val="41061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08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Q12.6!PivotTable6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Motivo da partilha - Despesas com ascendentes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Q12.6'!$B$5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Q12.6'!$A$6:$A$17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Q12.6'!$B$6:$B$17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9-4830-A10B-19D6034838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617872"/>
        <c:axId val="410618264"/>
      </c:barChart>
      <c:catAx>
        <c:axId val="41061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8264"/>
        <c:crosses val="autoZero"/>
        <c:auto val="1"/>
        <c:lblAlgn val="ctr"/>
        <c:lblOffset val="100"/>
        <c:noMultiLvlLbl val="0"/>
      </c:catAx>
      <c:valAx>
        <c:axId val="41061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Frequência relativa - motivo da partilha de despesas</a:t>
            </a:r>
          </a:p>
        </c:rich>
      </c:tx>
      <c:layout>
        <c:manualLayout>
          <c:xMode val="edge"/>
          <c:yMode val="edge"/>
          <c:x val="0.15661789151356101"/>
          <c:y val="3.240740740740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'Frequência 12'!$A$11:$G$11</c:f>
              <c:strCache>
                <c:ptCount val="7"/>
                <c:pt idx="0">
                  <c:v>Compra de prenda</c:v>
                </c:pt>
                <c:pt idx="1">
                  <c:v>Contas da casa</c:v>
                </c:pt>
                <c:pt idx="2">
                  <c:v>Jantares de grupo</c:v>
                </c:pt>
                <c:pt idx="3">
                  <c:v>Viagens com amigos</c:v>
                </c:pt>
                <c:pt idx="4">
                  <c:v>Despesas com dependentes</c:v>
                </c:pt>
                <c:pt idx="5">
                  <c:v>Despesas com ascendentes</c:v>
                </c:pt>
                <c:pt idx="6">
                  <c:v>Outra</c:v>
                </c:pt>
              </c:strCache>
            </c:strRef>
          </c:cat>
          <c:val>
            <c:numRef>
              <c:f>'Frequência 12'!$A$12:$G$12</c:f>
              <c:numCache>
                <c:formatCode>0%</c:formatCode>
                <c:ptCount val="7"/>
                <c:pt idx="0">
                  <c:v>0.55737704918032782</c:v>
                </c:pt>
                <c:pt idx="1">
                  <c:v>0.60655737704918034</c:v>
                </c:pt>
                <c:pt idx="2">
                  <c:v>0.68852459016393441</c:v>
                </c:pt>
                <c:pt idx="3">
                  <c:v>0.42622950819672129</c:v>
                </c:pt>
                <c:pt idx="4">
                  <c:v>9.8360655737704916E-2</c:v>
                </c:pt>
                <c:pt idx="5">
                  <c:v>8.1967213114754092E-2</c:v>
                </c:pt>
                <c:pt idx="6">
                  <c:v>4.9180327868852458E-2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5D-47A5-A0C4-753581CB04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608464"/>
        <c:axId val="410610424"/>
      </c:barChart>
      <c:catAx>
        <c:axId val="41060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0424"/>
        <c:crosses val="autoZero"/>
        <c:auto val="1"/>
        <c:lblAlgn val="ctr"/>
        <c:lblOffset val="100"/>
        <c:noMultiLvlLbl val="0"/>
      </c:catAx>
      <c:valAx>
        <c:axId val="41061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0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[inqueritos_analise_v06.xlsx]Q13!PivotTable8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Tipo de despesa já partilhada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'Q13'!$C$5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'Q13'!$B$6:$B$12</c:f>
              <c:strCache>
                <c:ptCount val="7"/>
                <c:pt idx="0">
                  <c:v>Compras de Supermercado</c:v>
                </c:pt>
                <c:pt idx="1">
                  <c:v>Renda da Casa</c:v>
                </c:pt>
                <c:pt idx="2">
                  <c:v>TV Internet Telefone</c:v>
                </c:pt>
                <c:pt idx="3">
                  <c:v>Água</c:v>
                </c:pt>
                <c:pt idx="4">
                  <c:v>Electricidade</c:v>
                </c:pt>
                <c:pt idx="5">
                  <c:v>Gasolina / Portagens</c:v>
                </c:pt>
                <c:pt idx="6">
                  <c:v>Outra</c:v>
                </c:pt>
              </c:strCache>
            </c:strRef>
          </c:cat>
          <c:val>
            <c:numRef>
              <c:f>'Q13'!$C$6:$C$12</c:f>
              <c:numCache>
                <c:formatCode>General</c:formatCode>
                <c:ptCount val="7"/>
                <c:pt idx="0">
                  <c:v>48</c:v>
                </c:pt>
                <c:pt idx="1">
                  <c:v>36</c:v>
                </c:pt>
                <c:pt idx="2">
                  <c:v>31</c:v>
                </c:pt>
                <c:pt idx="3">
                  <c:v>36</c:v>
                </c:pt>
                <c:pt idx="4">
                  <c:v>36</c:v>
                </c:pt>
                <c:pt idx="5">
                  <c:v>41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1-4A07-8DCF-EAC3A7285D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613952"/>
        <c:axId val="410609248"/>
      </c:barChart>
      <c:catAx>
        <c:axId val="41061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09248"/>
        <c:crosses val="autoZero"/>
        <c:auto val="1"/>
        <c:lblAlgn val="ctr"/>
        <c:lblOffset val="100"/>
        <c:noMultiLvlLbl val="0"/>
      </c:catAx>
      <c:valAx>
        <c:axId val="41060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Q13.1 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Tipo de despesas partilhadas - Compras de Supermercado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Q13.1 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Q13.1 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Q13.1 '!$B$6:$B$17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9</c:v>
                </c:pt>
                <c:pt idx="4">
                  <c:v>3</c:v>
                </c:pt>
                <c:pt idx="5">
                  <c:v>2</c:v>
                </c:pt>
                <c:pt idx="6">
                  <c:v>13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B-4EC3-B554-CBE21CBA8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615128"/>
        <c:axId val="410616304"/>
      </c:barChart>
      <c:catAx>
        <c:axId val="410615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6304"/>
        <c:crosses val="autoZero"/>
        <c:auto val="1"/>
        <c:lblAlgn val="ctr"/>
        <c:lblOffset val="100"/>
        <c:noMultiLvlLbl val="0"/>
      </c:catAx>
      <c:valAx>
        <c:axId val="41061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5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Q13.2!PivotTable6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Tipo de despesas partilhadas </a:t>
            </a:r>
            <a:r>
              <a:rPr lang="pt-PT" sz="1400" b="0" i="0" baseline="0">
                <a:effectLst/>
              </a:rPr>
              <a:t>- Renda da Casa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Q13.2'!$B$5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Q13.2'!$A$6:$A$17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Q13.2'!$B$6:$B$17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10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4-49F3-98D5-45D4F91874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620616"/>
        <c:axId val="410621792"/>
      </c:barChart>
      <c:catAx>
        <c:axId val="410620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21792"/>
        <c:crosses val="autoZero"/>
        <c:auto val="1"/>
        <c:lblAlgn val="ctr"/>
        <c:lblOffset val="100"/>
        <c:noMultiLvlLbl val="0"/>
      </c:catAx>
      <c:valAx>
        <c:axId val="4106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20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Q13.3!PivotTable6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Tipo de despesas partilhadas </a:t>
            </a:r>
            <a:r>
              <a:rPr lang="pt-PT" sz="1400" b="0" i="0" baseline="0">
                <a:effectLst/>
              </a:rPr>
              <a:t>- TV Internet Telefone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Q13.3'!$B$5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Q13.3'!$A$6:$A$17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Q13.3'!$B$6:$B$17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9</c:v>
                </c:pt>
                <c:pt idx="3">
                  <c:v>5</c:v>
                </c:pt>
                <c:pt idx="4">
                  <c:v>0</c:v>
                </c:pt>
                <c:pt idx="5">
                  <c:v>1</c:v>
                </c:pt>
                <c:pt idx="6">
                  <c:v>10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E-4295-BF39-827C4BC6BA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622576"/>
        <c:axId val="410623360"/>
      </c:barChart>
      <c:catAx>
        <c:axId val="41062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23360"/>
        <c:crosses val="autoZero"/>
        <c:auto val="1"/>
        <c:lblAlgn val="ctr"/>
        <c:lblOffset val="100"/>
        <c:noMultiLvlLbl val="0"/>
      </c:catAx>
      <c:valAx>
        <c:axId val="4106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2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Q13.4!PivotTable6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Tipo de despesas partilhadas </a:t>
            </a:r>
            <a:r>
              <a:rPr lang="pt-PT" sz="1400" b="0" i="0" baseline="0">
                <a:effectLst/>
              </a:rPr>
              <a:t>- Água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Q13.4'!$B$5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Q13.4'!$A$6:$A$17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Q13.4'!$B$6:$B$17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10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87-433F-B0AE-C77CB3B22F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8016408"/>
        <c:axId val="368024640"/>
      </c:barChart>
      <c:catAx>
        <c:axId val="36801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24640"/>
        <c:crosses val="autoZero"/>
        <c:auto val="1"/>
        <c:lblAlgn val="ctr"/>
        <c:lblOffset val="100"/>
        <c:noMultiLvlLbl val="0"/>
      </c:catAx>
      <c:valAx>
        <c:axId val="3680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1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Q13.5!PivotTable6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Tipo de despesas partilhadas </a:t>
            </a:r>
            <a:r>
              <a:rPr lang="pt-PT" sz="1400" b="0" i="0" baseline="0">
                <a:effectLst/>
              </a:rPr>
              <a:t>- Electricidade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Q13.5'!$B$5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Q13.5'!$A$6:$A$17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Q13.5'!$B$6:$B$17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10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4-4EAD-BF11-04E2D565DC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8015624"/>
        <c:axId val="368023464"/>
      </c:barChart>
      <c:catAx>
        <c:axId val="368015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23464"/>
        <c:crosses val="autoZero"/>
        <c:auto val="1"/>
        <c:lblAlgn val="ctr"/>
        <c:lblOffset val="100"/>
        <c:noMultiLvlLbl val="0"/>
      </c:catAx>
      <c:valAx>
        <c:axId val="36802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15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Q13.6 !PivotTable6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Tipo de despesas partilhadas </a:t>
            </a:r>
            <a:r>
              <a:rPr lang="pt-PT" sz="1400" b="0" i="0" baseline="0">
                <a:effectLst/>
              </a:rPr>
              <a:t>- Gasolina / Portagens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Q13.6 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Q13.6 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Q13.6 '!$B$6:$B$17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14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13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C-4FEE-884D-B61A22762F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8018368"/>
        <c:axId val="368016800"/>
      </c:barChart>
      <c:catAx>
        <c:axId val="36801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16800"/>
        <c:crosses val="autoZero"/>
        <c:auto val="1"/>
        <c:lblAlgn val="ctr"/>
        <c:lblOffset val="100"/>
        <c:noMultiLvlLbl val="0"/>
      </c:catAx>
      <c:valAx>
        <c:axId val="36801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1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Frequência relativa - tipo de despesas já partilhadas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'Frequência 13'!$A$11:$G$11</c:f>
              <c:strCache>
                <c:ptCount val="7"/>
                <c:pt idx="0">
                  <c:v>Compra de supermercado</c:v>
                </c:pt>
                <c:pt idx="1">
                  <c:v>Renda de casa</c:v>
                </c:pt>
                <c:pt idx="2">
                  <c:v>TV Internet e Telefone</c:v>
                </c:pt>
                <c:pt idx="3">
                  <c:v>Água</c:v>
                </c:pt>
                <c:pt idx="4">
                  <c:v>Electicidade</c:v>
                </c:pt>
                <c:pt idx="5">
                  <c:v>Gasolina / Portagens</c:v>
                </c:pt>
                <c:pt idx="6">
                  <c:v>Outra</c:v>
                </c:pt>
              </c:strCache>
            </c:strRef>
          </c:cat>
          <c:val>
            <c:numRef>
              <c:f>'Frequência 13'!$A$12:$G$12</c:f>
              <c:numCache>
                <c:formatCode>0%</c:formatCode>
                <c:ptCount val="7"/>
                <c:pt idx="0">
                  <c:v>0.78688524590163933</c:v>
                </c:pt>
                <c:pt idx="1">
                  <c:v>0.5901639344262295</c:v>
                </c:pt>
                <c:pt idx="2">
                  <c:v>0.50819672131147542</c:v>
                </c:pt>
                <c:pt idx="3">
                  <c:v>0.5901639344262295</c:v>
                </c:pt>
                <c:pt idx="4">
                  <c:v>0.5901639344262295</c:v>
                </c:pt>
                <c:pt idx="5">
                  <c:v>0.67213114754098358</c:v>
                </c:pt>
                <c:pt idx="6">
                  <c:v>0.16393442622950818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C-43F0-BC26-EA3A006E9A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8014840"/>
        <c:axId val="368020328"/>
      </c:barChart>
      <c:catAx>
        <c:axId val="368014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20328"/>
        <c:crosses val="autoZero"/>
        <c:auto val="1"/>
        <c:lblAlgn val="ctr"/>
        <c:lblOffset val="100"/>
        <c:noMultiLvlLbl val="0"/>
      </c:catAx>
      <c:valAx>
        <c:axId val="36802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14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[inqueritos_analise_v06.xlsx]Q14!PivotTable9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 quem partilhou despesas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'Q14'!$C$5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'Q14'!$B$6:$B$11</c:f>
              <c:strCache>
                <c:ptCount val="6"/>
                <c:pt idx="0">
                  <c:v>Amigos</c:v>
                </c:pt>
                <c:pt idx="1">
                  <c:v>Familiares</c:v>
                </c:pt>
                <c:pt idx="2">
                  <c:v>Colegas de trabalho</c:v>
                </c:pt>
                <c:pt idx="3">
                  <c:v>Colegas de casa</c:v>
                </c:pt>
                <c:pt idx="4">
                  <c:v>Companheiro/a</c:v>
                </c:pt>
                <c:pt idx="5">
                  <c:v>Outra</c:v>
                </c:pt>
              </c:strCache>
            </c:strRef>
          </c:cat>
          <c:val>
            <c:numRef>
              <c:f>'Q14'!$C$6:$C$11</c:f>
              <c:numCache>
                <c:formatCode>General</c:formatCode>
                <c:ptCount val="6"/>
                <c:pt idx="0">
                  <c:v>53</c:v>
                </c:pt>
                <c:pt idx="1">
                  <c:v>30</c:v>
                </c:pt>
                <c:pt idx="2">
                  <c:v>28</c:v>
                </c:pt>
                <c:pt idx="3">
                  <c:v>15</c:v>
                </c:pt>
                <c:pt idx="4">
                  <c:v>42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1-4B8F-84F6-54F95D89C5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8016016"/>
        <c:axId val="368023072"/>
      </c:barChart>
      <c:catAx>
        <c:axId val="36801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23072"/>
        <c:crosses val="autoZero"/>
        <c:auto val="1"/>
        <c:lblAlgn val="ctr"/>
        <c:lblOffset val="100"/>
        <c:noMultiLvlLbl val="0"/>
      </c:catAx>
      <c:valAx>
        <c:axId val="36802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1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Q14.1!PivotTable6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Relação com outros na partilha de despesas - Amigos 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Q14.1'!$B$5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Q14.1'!$A$6:$A$17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Q14.1'!$B$6:$B$17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9-4BFD-AF44-E587346BDD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8023856"/>
        <c:axId val="368021504"/>
      </c:barChart>
      <c:catAx>
        <c:axId val="36802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21504"/>
        <c:crosses val="autoZero"/>
        <c:auto val="1"/>
        <c:lblAlgn val="ctr"/>
        <c:lblOffset val="100"/>
        <c:noMultiLvlLbl val="0"/>
      </c:catAx>
      <c:valAx>
        <c:axId val="36802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2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Q14.2!PivotTable6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Relação com outros na partilha de despesas - Familiares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Q14.2'!$B$5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Q14.2'!$A$6:$A$17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Q14.2'!$B$6:$B$17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10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7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5-4C03-B4F2-32AEBB1861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8015232"/>
        <c:axId val="368022680"/>
      </c:barChart>
      <c:catAx>
        <c:axId val="36801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22680"/>
        <c:crosses val="autoZero"/>
        <c:auto val="1"/>
        <c:lblAlgn val="ctr"/>
        <c:lblOffset val="100"/>
        <c:noMultiLvlLbl val="0"/>
      </c:catAx>
      <c:valAx>
        <c:axId val="36802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1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Q14.3!PivotTable6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Relação com outros na partilha de despesas - Colegas de Trabalho 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Q14.3'!$B$5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Q14.3'!$A$6:$A$17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Q14.3'!$B$6:$B$17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9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70-48BC-9BB1-F0DF9F6192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8020720"/>
        <c:axId val="368012488"/>
      </c:barChart>
      <c:catAx>
        <c:axId val="36802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12488"/>
        <c:crosses val="autoZero"/>
        <c:auto val="1"/>
        <c:lblAlgn val="ctr"/>
        <c:lblOffset val="100"/>
        <c:noMultiLvlLbl val="0"/>
      </c:catAx>
      <c:valAx>
        <c:axId val="36801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2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Q14.4!PivotTable6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Relação com outros na partilha de despesas - Colegas de casa 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Q14.4'!$B$5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Q14.4'!$A$6:$A$17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Q14.4'!$B$6:$B$17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6-4255-A410-C9C0A4A55D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8013664"/>
        <c:axId val="368026992"/>
      </c:barChart>
      <c:catAx>
        <c:axId val="3680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26992"/>
        <c:crosses val="autoZero"/>
        <c:auto val="1"/>
        <c:lblAlgn val="ctr"/>
        <c:lblOffset val="100"/>
        <c:noMultiLvlLbl val="0"/>
      </c:catAx>
      <c:valAx>
        <c:axId val="36802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1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Q14.5!PivotTable6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Relação com outros na partilha de despesas - Companheiro/a 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Q14.5'!$B$5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Q14.5'!$A$6:$A$17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Q14.5'!$B$6:$B$17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9</c:v>
                </c:pt>
                <c:pt idx="4">
                  <c:v>1</c:v>
                </c:pt>
                <c:pt idx="5">
                  <c:v>1</c:v>
                </c:pt>
                <c:pt idx="6">
                  <c:v>12</c:v>
                </c:pt>
                <c:pt idx="7">
                  <c:v>4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0-42F2-AB6F-B79F22FAF8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8025032"/>
        <c:axId val="368027384"/>
      </c:barChart>
      <c:catAx>
        <c:axId val="36802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27384"/>
        <c:crosses val="autoZero"/>
        <c:auto val="1"/>
        <c:lblAlgn val="ctr"/>
        <c:lblOffset val="100"/>
        <c:noMultiLvlLbl val="0"/>
      </c:catAx>
      <c:valAx>
        <c:axId val="36802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25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Frequência relativa - tipo de relação com quem partilha despesas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'Frequência 14'!$A$13:$F$13</c:f>
              <c:strCache>
                <c:ptCount val="6"/>
                <c:pt idx="0">
                  <c:v>Amigos</c:v>
                </c:pt>
                <c:pt idx="1">
                  <c:v>Familiares</c:v>
                </c:pt>
                <c:pt idx="2">
                  <c:v>Colegas de Trabalho</c:v>
                </c:pt>
                <c:pt idx="3">
                  <c:v>Colegas de casa</c:v>
                </c:pt>
                <c:pt idx="4">
                  <c:v>Companheiro/a</c:v>
                </c:pt>
                <c:pt idx="5">
                  <c:v>Outra</c:v>
                </c:pt>
              </c:strCache>
            </c:strRef>
          </c:cat>
          <c:val>
            <c:numRef>
              <c:f>'Frequência 14'!$A$14:$F$14</c:f>
              <c:numCache>
                <c:formatCode>0%</c:formatCode>
                <c:ptCount val="6"/>
                <c:pt idx="0">
                  <c:v>0.86885245901639341</c:v>
                </c:pt>
                <c:pt idx="1">
                  <c:v>0.49180327868852458</c:v>
                </c:pt>
                <c:pt idx="2">
                  <c:v>0.45901639344262296</c:v>
                </c:pt>
                <c:pt idx="3">
                  <c:v>0.24590163934426229</c:v>
                </c:pt>
                <c:pt idx="4">
                  <c:v>0.68852459016393441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D-425A-8721-EE18A41E4A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8027776"/>
        <c:axId val="368026600"/>
      </c:barChart>
      <c:catAx>
        <c:axId val="36802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26600"/>
        <c:crosses val="autoZero"/>
        <c:auto val="1"/>
        <c:lblAlgn val="ctr"/>
        <c:lblOffset val="100"/>
        <c:noMultiLvlLbl val="0"/>
      </c:catAx>
      <c:valAx>
        <c:axId val="36802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2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[inqueritos_analise_v06.xlsx]Q15!PivotTable10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Montante pago pelo próprio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'Q15'!$C$5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'Q15'!$B$6:$B$11</c:f>
              <c:strCache>
                <c:ptCount val="5"/>
                <c:pt idx="0">
                  <c:v>&lt; 20 euros</c:v>
                </c:pt>
                <c:pt idx="1">
                  <c:v>&gt; 100 euros</c:v>
                </c:pt>
                <c:pt idx="2">
                  <c:v>20 euros - 40 euros</c:v>
                </c:pt>
                <c:pt idx="3">
                  <c:v>40 euros - 60 euros</c:v>
                </c:pt>
                <c:pt idx="4">
                  <c:v>80 euros - 100 euros</c:v>
                </c:pt>
              </c:strCache>
            </c:strRef>
          </c:cat>
          <c:val>
            <c:numRef>
              <c:f>'Q15'!$C$6:$C$11</c:f>
              <c:numCache>
                <c:formatCode>General</c:formatCode>
                <c:ptCount val="5"/>
                <c:pt idx="0">
                  <c:v>24</c:v>
                </c:pt>
                <c:pt idx="1">
                  <c:v>10</c:v>
                </c:pt>
                <c:pt idx="2">
                  <c:v>18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F-4110-BCBD-45539C469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698624"/>
        <c:axId val="370696272"/>
      </c:barChart>
      <c:catAx>
        <c:axId val="37069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96272"/>
        <c:crosses val="autoZero"/>
        <c:auto val="1"/>
        <c:lblAlgn val="ctr"/>
        <c:lblOffset val="100"/>
        <c:noMultiLvlLbl val="0"/>
      </c:catAx>
      <c:valAx>
        <c:axId val="37069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9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Q15!PivotTable6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Valor da última despesa partilhada - parte</a:t>
            </a:r>
            <a:r>
              <a:rPr lang="pt-PT" baseline="0"/>
              <a:t> que pagaste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Q15'!$B$5:$B$6</c:f>
              <c:strCache>
                <c:ptCount val="1"/>
                <c:pt idx="0">
                  <c:v>&lt; 20 euros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Q15'!$A$7:$A$18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Q15'!$B$7:$B$18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7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3-4944-969B-A24EA5C2746C}"/>
            </c:ext>
          </c:extLst>
        </c:ser>
        <c:ser>
          <c:idx val="1"/>
          <c:order val="1"/>
          <c:tx>
            <c:strRef>
              <c:f>'Q1 Q2 e Q15'!$C$5:$C$6</c:f>
              <c:strCache>
                <c:ptCount val="1"/>
                <c:pt idx="0">
                  <c:v>&gt; 100 euros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'Q1 Q2 e Q15'!$A$7:$A$18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Q15'!$C$7:$C$18</c:f>
              <c:numCache>
                <c:formatCode>General</c:formatCode>
                <c:ptCount val="9"/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83-4944-969B-A24EA5C2746C}"/>
            </c:ext>
          </c:extLst>
        </c:ser>
        <c:ser>
          <c:idx val="2"/>
          <c:order val="2"/>
          <c:tx>
            <c:strRef>
              <c:f>'Q1 Q2 e Q15'!$D$5:$D$6</c:f>
              <c:strCache>
                <c:ptCount val="1"/>
                <c:pt idx="0">
                  <c:v>20 euros - 40 euros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'Q1 Q2 e Q15'!$A$7:$A$18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Q15'!$D$7:$D$18</c:f>
              <c:numCache>
                <c:formatCode>General</c:formatCode>
                <c:ptCount val="9"/>
                <c:pt idx="1">
                  <c:v>1</c:v>
                </c:pt>
                <c:pt idx="2">
                  <c:v>7</c:v>
                </c:pt>
                <c:pt idx="3">
                  <c:v>4</c:v>
                </c:pt>
                <c:pt idx="6">
                  <c:v>5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83-4944-969B-A24EA5C2746C}"/>
            </c:ext>
          </c:extLst>
        </c:ser>
        <c:ser>
          <c:idx val="3"/>
          <c:order val="3"/>
          <c:tx>
            <c:strRef>
              <c:f>'Q1 Q2 e Q15'!$E$5:$E$6</c:f>
              <c:strCache>
                <c:ptCount val="1"/>
                <c:pt idx="0">
                  <c:v>40 euros - 60 euros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'Q1 Q2 e Q15'!$A$7:$A$18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Q15'!$E$7:$E$18</c:f>
              <c:numCache>
                <c:formatCode>General</c:formatCode>
                <c:ptCount val="9"/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83-4944-969B-A24EA5C2746C}"/>
            </c:ext>
          </c:extLst>
        </c:ser>
        <c:ser>
          <c:idx val="4"/>
          <c:order val="4"/>
          <c:tx>
            <c:strRef>
              <c:f>'Q1 Q2 e Q15'!$F$5:$F$6</c:f>
              <c:strCache>
                <c:ptCount val="1"/>
                <c:pt idx="0">
                  <c:v>80 euros - 100 euros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'Q1 Q2 e Q15'!$A$7:$A$18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Q15'!$F$7:$F$18</c:f>
              <c:numCache>
                <c:formatCode>General</c:formatCode>
                <c:ptCount val="9"/>
                <c:pt idx="1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83-4944-969B-A24EA5C274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0695488"/>
        <c:axId val="370697840"/>
      </c:barChart>
      <c:catAx>
        <c:axId val="3706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97840"/>
        <c:crosses val="autoZero"/>
        <c:auto val="1"/>
        <c:lblAlgn val="ctr"/>
        <c:lblOffset val="100"/>
        <c:noMultiLvlLbl val="0"/>
      </c:catAx>
      <c:valAx>
        <c:axId val="3706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</c:extLst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[inqueritos_analise_v06.xlsx]Q16!PivotTable11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Registo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'Q16'!$C$5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0E-4C3B-B827-BF1C748CD2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0E-4C3B-B827-BF1C748CD2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'Q16'!$B$6:$B$8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'Q16'!$C$6:$C$8</c:f>
              <c:numCache>
                <c:formatCode>General</c:formatCode>
                <c:ptCount val="2"/>
                <c:pt idx="0">
                  <c:v>26</c:v>
                </c:pt>
                <c:pt idx="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0E-4C3B-B827-BF1C748CD20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[inqueritos_analise_v06.xlsx]Q16!PivotTable11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Registo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'Q16'!$C$5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1F-405A-9DDA-83EF760ACD5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1F-405A-9DDA-83EF760ACD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'Q16'!$B$6:$B$8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'Q16'!$C$6:$C$8</c:f>
              <c:numCache>
                <c:formatCode>General</c:formatCode>
                <c:ptCount val="2"/>
                <c:pt idx="0">
                  <c:v>26</c:v>
                </c:pt>
                <c:pt idx="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1F-405A-9DDA-83EF760ACD5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Q16!PivotTable4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Registo de valores pagos ou em dívida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Q16'!$B$5:$B$6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Q16'!$A$7:$A$18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Q16'!$B$7:$B$18</c:f>
              <c:numCache>
                <c:formatCode>General</c:formatCode>
                <c:ptCount val="9"/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51-4840-B3B0-7E2F5AB06F3F}"/>
            </c:ext>
          </c:extLst>
        </c:ser>
        <c:ser>
          <c:idx val="1"/>
          <c:order val="1"/>
          <c:tx>
            <c:strRef>
              <c:f>'Q1 Q2 e Q16'!$C$5:$C$6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Q16'!$A$7:$A$18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Q16'!$C$7:$C$18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11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9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51-4840-B3B0-7E2F5AB06F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0693920"/>
        <c:axId val="370697056"/>
      </c:barChart>
      <c:catAx>
        <c:axId val="37069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97056"/>
        <c:crosses val="autoZero"/>
        <c:auto val="1"/>
        <c:lblAlgn val="ctr"/>
        <c:lblOffset val="100"/>
        <c:noMultiLvlLbl val="0"/>
      </c:catAx>
      <c:valAx>
        <c:axId val="37069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9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Método de Registo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'Q17'!$I$5</c:f>
              <c:strCache>
                <c:ptCount val="1"/>
                <c:pt idx="0">
                  <c:v>Análise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'Q17'!$G$6:$G$11</c:f>
              <c:strCache>
                <c:ptCount val="6"/>
                <c:pt idx="0">
                  <c:v>Splitwise</c:v>
                </c:pt>
                <c:pt idx="1">
                  <c:v>Excel</c:v>
                </c:pt>
                <c:pt idx="2">
                  <c:v>Evernote</c:v>
                </c:pt>
                <c:pt idx="3">
                  <c:v>Papel</c:v>
                </c:pt>
                <c:pt idx="4">
                  <c:v>Memória</c:v>
                </c:pt>
                <c:pt idx="5">
                  <c:v>Outra</c:v>
                </c:pt>
              </c:strCache>
            </c:strRef>
          </c:cat>
          <c:val>
            <c:numRef>
              <c:f>'Q17'!$I$6:$I$11</c:f>
              <c:numCache>
                <c:formatCode>General</c:formatCode>
                <c:ptCount val="6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10</c:v>
                </c:pt>
                <c:pt idx="4">
                  <c:v>4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1-4E3A-917C-7663999A85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0699408"/>
        <c:axId val="3706958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'Q17'!$H$5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'Q17'!$G$6:$G$11</c15:sqref>
                        </c15:formulaRef>
                      </c:ext>
                    </c:extLst>
                    <c:strCache>
                      <c:ptCount val="6"/>
                      <c:pt idx="0">
                        <c:v>Splitwise</c:v>
                      </c:pt>
                      <c:pt idx="1">
                        <c:v>Excel</c:v>
                      </c:pt>
                      <c:pt idx="2">
                        <c:v>Evernote</c:v>
                      </c:pt>
                      <c:pt idx="3">
                        <c:v>Papel</c:v>
                      </c:pt>
                      <c:pt idx="4">
                        <c:v>Memória</c:v>
                      </c:pt>
                      <c:pt idx="5">
                        <c:v>Outra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'Q17'!$H$6:$H$11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2D1-4E3A-917C-7663999A858D}"/>
                  </c:ext>
                </c:extLst>
              </c15:ser>
            </c15:filteredBarSeries>
          </c:ext>
        </c:extLst>
      </c:barChart>
      <c:catAx>
        <c:axId val="37069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95880"/>
        <c:crosses val="autoZero"/>
        <c:auto val="1"/>
        <c:lblAlgn val="ctr"/>
        <c:lblOffset val="100"/>
        <c:noMultiLvlLbl val="0"/>
      </c:catAx>
      <c:valAx>
        <c:axId val="37069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9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[inqueritos_analise_v06.xlsx]Q18!PivotTable12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Satisfação Método de Registo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'Q18'!$C$5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F4-422C-8729-653A7ECA81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F4-422C-8729-653A7ECA81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'Q18'!$B$6:$B$8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'Q18'!$C$6:$C$8</c:f>
              <c:numCache>
                <c:formatCode>General</c:formatCode>
                <c:ptCount val="2"/>
                <c:pt idx="0">
                  <c:v>9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F4-422C-8729-653A7ECA81A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[inqueritos_analise_v06.xlsx]Q18!PivotTable12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Satisfação Método de Registo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'Q18'!$C$5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00-497B-9104-58BB7A5B38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00-497B-9104-58BB7A5B38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'Q18'!$B$6:$B$8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'Q18'!$C$6:$C$8</c:f>
              <c:numCache>
                <c:formatCode>General</c:formatCode>
                <c:ptCount val="2"/>
                <c:pt idx="0">
                  <c:v>9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00-497B-9104-58BB7A5B38A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Q18!PivotTable4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Satisfação com o método de registo de despesas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Q18'!$B$5:$B$6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Q18'!$A$7:$A$18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Q18'!$B$7:$B$18</c:f>
              <c:numCache>
                <c:formatCode>General</c:formatCode>
                <c:ptCount val="9"/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9-4739-B116-BE7B8B844644}"/>
            </c:ext>
          </c:extLst>
        </c:ser>
        <c:ser>
          <c:idx val="1"/>
          <c:order val="1"/>
          <c:tx>
            <c:strRef>
              <c:f>'Q1 Q2 e Q18'!$C$5:$C$6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Q18'!$A$7:$A$18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Q18'!$C$7:$C$18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9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C9-4739-B116-BE7B8B8446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0693136"/>
        <c:axId val="593400320"/>
      </c:barChart>
      <c:catAx>
        <c:axId val="37069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0320"/>
        <c:crosses val="autoZero"/>
        <c:auto val="1"/>
        <c:lblAlgn val="ctr"/>
        <c:lblOffset val="100"/>
        <c:noMultiLvlLbl val="0"/>
      </c:catAx>
      <c:valAx>
        <c:axId val="5934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9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[inqueritos_analise_v06.xlsx]Q20!PivotTable15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Meio de Pagamento na Partilha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'Q20'!$C$5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'Q20'!$B$6:$B$11</c:f>
              <c:strCache>
                <c:ptCount val="6"/>
                <c:pt idx="0">
                  <c:v>Notas e moedas</c:v>
                </c:pt>
                <c:pt idx="1">
                  <c:v>Transferência Bancária</c:v>
                </c:pt>
                <c:pt idx="2">
                  <c:v>Transferência PayPal</c:v>
                </c:pt>
                <c:pt idx="3">
                  <c:v>Caixa plim</c:v>
                </c:pt>
                <c:pt idx="4">
                  <c:v>Transferência MB WAY</c:v>
                </c:pt>
                <c:pt idx="5">
                  <c:v>Outra</c:v>
                </c:pt>
              </c:strCache>
            </c:strRef>
          </c:cat>
          <c:val>
            <c:numRef>
              <c:f>'Q20'!$C$6:$C$11</c:f>
              <c:numCache>
                <c:formatCode>General</c:formatCode>
                <c:ptCount val="6"/>
                <c:pt idx="0">
                  <c:v>51</c:v>
                </c:pt>
                <c:pt idx="1">
                  <c:v>42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4-4B28-AB1C-241BB56406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3399928"/>
        <c:axId val="593401496"/>
      </c:barChart>
      <c:catAx>
        <c:axId val="5933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1496"/>
        <c:crosses val="autoZero"/>
        <c:auto val="1"/>
        <c:lblAlgn val="ctr"/>
        <c:lblOffset val="100"/>
        <c:noMultiLvlLbl val="0"/>
      </c:catAx>
      <c:valAx>
        <c:axId val="59340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Q20.1!PivotTable4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Meio para pagar ou receber dívida - notas e moedas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Q20.1'!$B$5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Q20.1'!$A$6:$A$17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Q20.1'!$B$6:$B$17</c:f>
              <c:numCache>
                <c:formatCode>General</c:formatCode>
                <c:ptCount val="9"/>
                <c:pt idx="0">
                  <c:v>1</c:v>
                </c:pt>
                <c:pt idx="1">
                  <c:v>6</c:v>
                </c:pt>
                <c:pt idx="2">
                  <c:v>13</c:v>
                </c:pt>
                <c:pt idx="3">
                  <c:v>9</c:v>
                </c:pt>
                <c:pt idx="4">
                  <c:v>4</c:v>
                </c:pt>
                <c:pt idx="5">
                  <c:v>2</c:v>
                </c:pt>
                <c:pt idx="6">
                  <c:v>10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36-4E9F-94F3-C5512FDE75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3400712"/>
        <c:axId val="593396008"/>
      </c:barChart>
      <c:catAx>
        <c:axId val="593400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96008"/>
        <c:crosses val="autoZero"/>
        <c:auto val="1"/>
        <c:lblAlgn val="ctr"/>
        <c:lblOffset val="100"/>
        <c:noMultiLvlLbl val="0"/>
      </c:catAx>
      <c:valAx>
        <c:axId val="59339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Q20.2!PivotTable4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Meio para pagar ou receber dívida - transferência</a:t>
            </a:r>
            <a:r>
              <a:rPr lang="pt-PT" baseline="0"/>
              <a:t> bancária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Q20.2'!$B$5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Q20.2'!$A$6:$A$17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Q20.2'!$B$6:$B$17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13</c:v>
                </c:pt>
                <c:pt idx="3">
                  <c:v>6</c:v>
                </c:pt>
                <c:pt idx="4">
                  <c:v>2</c:v>
                </c:pt>
                <c:pt idx="5">
                  <c:v>1</c:v>
                </c:pt>
                <c:pt idx="6">
                  <c:v>11</c:v>
                </c:pt>
                <c:pt idx="7">
                  <c:v>4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1D-48E4-A0C7-A3389EEDD9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3402280"/>
        <c:axId val="593402672"/>
      </c:barChart>
      <c:catAx>
        <c:axId val="593402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2672"/>
        <c:crosses val="autoZero"/>
        <c:auto val="1"/>
        <c:lblAlgn val="ctr"/>
        <c:lblOffset val="100"/>
        <c:noMultiLvlLbl val="0"/>
      </c:catAx>
      <c:valAx>
        <c:axId val="59340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2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Q20.3!PivotTable4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Meio para pagar ou receber dívida - transferência paypal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Q20.3'!$B$5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Q20.3'!$A$6:$A$17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Q20.3'!$B$6:$B$17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0-48F1-A828-673843C97A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3403848"/>
        <c:axId val="593401104"/>
      </c:barChart>
      <c:catAx>
        <c:axId val="59340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1104"/>
        <c:crosses val="autoZero"/>
        <c:auto val="1"/>
        <c:lblAlgn val="ctr"/>
        <c:lblOffset val="100"/>
        <c:noMultiLvlLbl val="0"/>
      </c:catAx>
      <c:valAx>
        <c:axId val="5934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3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Q20.4!PivotTable4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Meio para pagar ou receber dívida - Caixa plim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Q20.4'!$B$5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Q20.4'!$A$6:$A$17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Q20.4'!$B$6:$B$17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A-4F31-8871-8640CD8DA4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3403456"/>
        <c:axId val="593392480"/>
      </c:barChart>
      <c:catAx>
        <c:axId val="59340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92480"/>
        <c:crosses val="autoZero"/>
        <c:auto val="1"/>
        <c:lblAlgn val="ctr"/>
        <c:lblOffset val="100"/>
        <c:noMultiLvlLbl val="0"/>
      </c:catAx>
      <c:valAx>
        <c:axId val="59339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Q20.5!PivotTable4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Meio para pagar ou receber dívida - Transferência</a:t>
            </a:r>
            <a:r>
              <a:rPr lang="pt-PT" baseline="0"/>
              <a:t> MB Way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Q20.5'!$B$5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Q20.5'!$A$6:$A$17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Q20.5'!$B$6:$B$17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0-4869-A311-57ADEF41C3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3391696"/>
        <c:axId val="593398360"/>
      </c:barChart>
      <c:catAx>
        <c:axId val="59339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98360"/>
        <c:crosses val="autoZero"/>
        <c:auto val="1"/>
        <c:lblAlgn val="ctr"/>
        <c:lblOffset val="100"/>
        <c:noMultiLvlLbl val="0"/>
      </c:catAx>
      <c:valAx>
        <c:axId val="59339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9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Meios de</a:t>
            </a:r>
            <a:r>
              <a:rPr lang="pt-PT" baseline="0"/>
              <a:t> pagamento mais frequentes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'Frequência 20'!$A$13:$F$13</c:f>
              <c:strCache>
                <c:ptCount val="6"/>
                <c:pt idx="0">
                  <c:v>Notas e Moedas</c:v>
                </c:pt>
                <c:pt idx="1">
                  <c:v>Transferência Bancária</c:v>
                </c:pt>
                <c:pt idx="2">
                  <c:v>Transferência Paypal</c:v>
                </c:pt>
                <c:pt idx="3">
                  <c:v>Caixa plim</c:v>
                </c:pt>
                <c:pt idx="4">
                  <c:v>Transferência MB Way</c:v>
                </c:pt>
                <c:pt idx="5">
                  <c:v>Outra</c:v>
                </c:pt>
              </c:strCache>
            </c:strRef>
          </c:cat>
          <c:val>
            <c:numRef>
              <c:f>'Frequência 20'!$A$14:$F$14</c:f>
              <c:numCache>
                <c:formatCode>0%</c:formatCode>
                <c:ptCount val="6"/>
                <c:pt idx="0">
                  <c:v>0.83606557377049184</c:v>
                </c:pt>
                <c:pt idx="1">
                  <c:v>0.68852459016393441</c:v>
                </c:pt>
                <c:pt idx="2">
                  <c:v>1.6393442622950821E-2</c:v>
                </c:pt>
                <c:pt idx="3">
                  <c:v>4.9180327868852458E-2</c:v>
                </c:pt>
                <c:pt idx="4">
                  <c:v>0.11475409836065574</c:v>
                </c:pt>
                <c:pt idx="5">
                  <c:v>1.6393442622950821E-2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C-414E-B1B5-0F80DE82D9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3392088"/>
        <c:axId val="593392872"/>
      </c:barChart>
      <c:catAx>
        <c:axId val="59339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92872"/>
        <c:crosses val="autoZero"/>
        <c:auto val="1"/>
        <c:lblAlgn val="ctr"/>
        <c:lblOffset val="100"/>
        <c:noMultiLvlLbl val="0"/>
      </c:catAx>
      <c:valAx>
        <c:axId val="59339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92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Meio de Pagamento Preferencial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'Q21'!$F$6:$F$11</c:f>
              <c:strCache>
                <c:ptCount val="6"/>
                <c:pt idx="0">
                  <c:v>Notas e moedas</c:v>
                </c:pt>
                <c:pt idx="1">
                  <c:v>Transferência Bancária</c:v>
                </c:pt>
                <c:pt idx="2">
                  <c:v>Transferência PayPal</c:v>
                </c:pt>
                <c:pt idx="3">
                  <c:v>Caixa plim</c:v>
                </c:pt>
                <c:pt idx="4">
                  <c:v>Transferência MB WAY</c:v>
                </c:pt>
                <c:pt idx="5">
                  <c:v>Outra</c:v>
                </c:pt>
              </c:strCache>
            </c:strRef>
          </c:cat>
          <c:val>
            <c:numRef>
              <c:f>'Q21'!$H$6:$H$11</c:f>
              <c:numCache>
                <c:formatCode>General</c:formatCode>
                <c:ptCount val="6"/>
                <c:pt idx="0">
                  <c:v>12</c:v>
                </c:pt>
                <c:pt idx="1">
                  <c:v>39</c:v>
                </c:pt>
                <c:pt idx="2">
                  <c:v>0</c:v>
                </c:pt>
                <c:pt idx="3">
                  <c:v>1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E2-4A55-89B5-AE429D92F7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3395616"/>
        <c:axId val="593396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'Q21'!$F$6:$F$11</c15:sqref>
                        </c15:formulaRef>
                      </c:ext>
                    </c:extLst>
                    <c:strCache>
                      <c:ptCount val="6"/>
                      <c:pt idx="0">
                        <c:v>Notas e moedas</c:v>
                      </c:pt>
                      <c:pt idx="1">
                        <c:v>Transferência Bancária</c:v>
                      </c:pt>
                      <c:pt idx="2">
                        <c:v>Transferência PayPal</c:v>
                      </c:pt>
                      <c:pt idx="3">
                        <c:v>Caixa plim</c:v>
                      </c:pt>
                      <c:pt idx="4">
                        <c:v>Transferência MB WAY</c:v>
                      </c:pt>
                      <c:pt idx="5">
                        <c:v>Outra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'Q21'!$G$6:$G$11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3E2-4A55-89B5-AE429D92F7BB}"/>
                  </c:ext>
                </c:extLst>
              </c15:ser>
            </c15:filteredBarSeries>
          </c:ext>
        </c:extLst>
      </c:barChart>
      <c:catAx>
        <c:axId val="5933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96400"/>
        <c:crosses val="autoZero"/>
        <c:auto val="1"/>
        <c:lblAlgn val="ctr"/>
        <c:lblOffset val="100"/>
        <c:noMultiLvlLbl val="0"/>
      </c:catAx>
      <c:valAx>
        <c:axId val="59339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9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Meios de pagamento preferenciais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'Q21'!$K$32:$K$37</c:f>
              <c:strCache>
                <c:ptCount val="6"/>
                <c:pt idx="0">
                  <c:v>Notas e moedas</c:v>
                </c:pt>
                <c:pt idx="1">
                  <c:v>Transferência Bancária</c:v>
                </c:pt>
                <c:pt idx="2">
                  <c:v>Transferência PayPal</c:v>
                </c:pt>
                <c:pt idx="3">
                  <c:v>Caixa plim</c:v>
                </c:pt>
                <c:pt idx="4">
                  <c:v>Transferência MB WAY</c:v>
                </c:pt>
                <c:pt idx="5">
                  <c:v>Outra</c:v>
                </c:pt>
              </c:strCache>
            </c:strRef>
          </c:cat>
          <c:val>
            <c:numRef>
              <c:f>'Q21'!$L$32:$L$37</c:f>
              <c:numCache>
                <c:formatCode>0.00%</c:formatCode>
                <c:ptCount val="6"/>
                <c:pt idx="0">
                  <c:v>0.19672131147540983</c:v>
                </c:pt>
                <c:pt idx="1">
                  <c:v>0.63934426229508201</c:v>
                </c:pt>
                <c:pt idx="2">
                  <c:v>0</c:v>
                </c:pt>
                <c:pt idx="3">
                  <c:v>1.6393442622950821E-2</c:v>
                </c:pt>
                <c:pt idx="4">
                  <c:v>9.8360655737704916E-2</c:v>
                </c:pt>
                <c:pt idx="5">
                  <c:v>4.9180327868852458E-2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2-4BB0-BF5C-7762BAD3BE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3397576"/>
        <c:axId val="593406200"/>
      </c:barChart>
      <c:catAx>
        <c:axId val="593397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6200"/>
        <c:crosses val="autoZero"/>
        <c:auto val="1"/>
        <c:lblAlgn val="ctr"/>
        <c:lblOffset val="100"/>
        <c:noMultiLvlLbl val="0"/>
      </c:catAx>
      <c:valAx>
        <c:axId val="5934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97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[inqueritos_analise_v06.xlsx]Q1 Q2 e Q21!PivotTable4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Meio preferido para pagar ou receber dívida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Q2 e Q21'!$B$5:$B$6</c:f>
              <c:strCache>
                <c:ptCount val="1"/>
                <c:pt idx="0">
                  <c:v>algo como a Caixa plim, mas que funcionasse entre diferentes bancos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'Q1 Q2 e Q21'!$A$7:$A$18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Q21'!$B$7:$B$18</c:f>
              <c:numCache>
                <c:formatCode>General</c:formatCode>
                <c:ptCount val="9"/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E-4A68-884D-CB1B7EDF6661}"/>
            </c:ext>
          </c:extLst>
        </c:ser>
        <c:ser>
          <c:idx val="1"/>
          <c:order val="1"/>
          <c:tx>
            <c:strRef>
              <c:f>'Q1 Q2 e Q21'!$C$5:$C$6</c:f>
              <c:strCache>
                <c:ptCount val="1"/>
                <c:pt idx="0">
                  <c:v>Caixa plim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Q21'!$A$7:$A$18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Q21'!$C$7:$C$18</c:f>
              <c:numCache>
                <c:formatCode>General</c:formatCode>
                <c:ptCount val="9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8E-4A68-884D-CB1B7EDF6661}"/>
            </c:ext>
          </c:extLst>
        </c:ser>
        <c:ser>
          <c:idx val="2"/>
          <c:order val="2"/>
          <c:tx>
            <c:strRef>
              <c:f>'Q1 Q2 e Q21'!$D$5:$D$6</c:f>
              <c:strCache>
                <c:ptCount val="1"/>
                <c:pt idx="0">
                  <c:v>depende da quantia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Q21'!$A$7:$A$18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Q21'!$D$7:$D$18</c:f>
              <c:numCache>
                <c:formatCode>General</c:formatCode>
                <c:ptCount val="9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8E-4A68-884D-CB1B7EDF6661}"/>
            </c:ext>
          </c:extLst>
        </c:ser>
        <c:ser>
          <c:idx val="3"/>
          <c:order val="3"/>
          <c:tx>
            <c:strRef>
              <c:f>'Q1 Q2 e Q21'!$E$5:$E$6</c:f>
              <c:strCache>
                <c:ptCount val="1"/>
                <c:pt idx="0">
                  <c:v>Notas e moedas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Q21'!$A$7:$A$18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Q21'!$E$7:$E$18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8E-4A68-884D-CB1B7EDF6661}"/>
            </c:ext>
          </c:extLst>
        </c:ser>
        <c:ser>
          <c:idx val="4"/>
          <c:order val="4"/>
          <c:tx>
            <c:strRef>
              <c:f>'Q1 Q2 e Q21'!$F$5:$F$6</c:f>
              <c:strCache>
                <c:ptCount val="1"/>
                <c:pt idx="0">
                  <c:v>Pocket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Q21'!$A$7:$A$18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Q21'!$F$7:$F$18</c:f>
              <c:numCache>
                <c:formatCode>General</c:formatCode>
                <c:ptCount val="9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8E-4A68-884D-CB1B7EDF6661}"/>
            </c:ext>
          </c:extLst>
        </c:ser>
        <c:ser>
          <c:idx val="5"/>
          <c:order val="5"/>
          <c:tx>
            <c:strRef>
              <c:f>'Q1 Q2 e Q21'!$G$5:$G$6</c:f>
              <c:strCache>
                <c:ptCount val="1"/>
                <c:pt idx="0">
                  <c:v>Transferência Bancária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Q21'!$A$7:$A$18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Q21'!$G$7:$G$18</c:f>
              <c:numCache>
                <c:formatCode>General</c:formatCode>
                <c:ptCount val="9"/>
                <c:pt idx="1">
                  <c:v>4</c:v>
                </c:pt>
                <c:pt idx="2">
                  <c:v>11</c:v>
                </c:pt>
                <c:pt idx="3">
                  <c:v>9</c:v>
                </c:pt>
                <c:pt idx="4">
                  <c:v>3</c:v>
                </c:pt>
                <c:pt idx="6">
                  <c:v>7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8E-4A68-884D-CB1B7EDF6661}"/>
            </c:ext>
          </c:extLst>
        </c:ser>
        <c:ser>
          <c:idx val="6"/>
          <c:order val="6"/>
          <c:tx>
            <c:strRef>
              <c:f>'Q1 Q2 e Q21'!$H$5:$H$6</c:f>
              <c:strCache>
                <c:ptCount val="1"/>
                <c:pt idx="0">
                  <c:v>Transferência MB WAY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 Q2 e Q21'!$A$7:$A$18</c:f>
              <c:multiLvlStrCache>
                <c:ptCount val="9"/>
                <c:lvl>
                  <c:pt idx="0">
                    <c:v>16 a 19 anos</c:v>
                  </c:pt>
                  <c:pt idx="1">
                    <c:v>20 a 25 anos</c:v>
                  </c:pt>
                  <c:pt idx="2">
                    <c:v>26 a 35 anos</c:v>
                  </c:pt>
                  <c:pt idx="3">
                    <c:v>36 a 45 anos</c:v>
                  </c:pt>
                  <c:pt idx="4">
                    <c:v>mais de 45 anos</c:v>
                  </c:pt>
                  <c:pt idx="5">
                    <c:v>20 a 25 anos</c:v>
                  </c:pt>
                  <c:pt idx="6">
                    <c:v>26 a 35 anos</c:v>
                  </c:pt>
                  <c:pt idx="7">
                    <c:v>36 a 45 anos</c:v>
                  </c:pt>
                  <c:pt idx="8">
                    <c:v>mais de 45 anos</c:v>
                  </c:pt>
                </c:lvl>
                <c:lvl>
                  <c:pt idx="0">
                    <c:v>Feminino</c:v>
                  </c:pt>
                  <c:pt idx="5">
                    <c:v>Masculino</c:v>
                  </c:pt>
                </c:lvl>
              </c:multiLvlStrCache>
            </c:multiLvlStrRef>
          </c:cat>
          <c:val>
            <c:numRef>
              <c:f>'Q1 Q2 e Q21'!$H$7:$H$18</c:f>
              <c:numCache>
                <c:formatCode>General</c:formatCode>
                <c:ptCount val="9"/>
                <c:pt idx="1">
                  <c:v>1</c:v>
                </c:pt>
                <c:pt idx="2">
                  <c:v>2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8E-4A68-884D-CB1B7EDF66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3406592"/>
        <c:axId val="593406984"/>
      </c:barChart>
      <c:catAx>
        <c:axId val="59340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6984"/>
        <c:crosses val="autoZero"/>
        <c:auto val="1"/>
        <c:lblAlgn val="ctr"/>
        <c:lblOffset val="100"/>
        <c:noMultiLvlLbl val="0"/>
      </c:catAx>
      <c:valAx>
        <c:axId val="59340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 que influencia</a:t>
            </a:r>
            <a:r>
              <a:rPr lang="pt-PT" baseline="0"/>
              <a:t> a escolha de notas e moedas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'Q23'!$B$35</c:f>
              <c:strCache>
                <c:ptCount val="1"/>
                <c:pt idx="0">
                  <c:v>não influencia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'Q23'!$A$36:$A$39</c:f>
              <c:strCache>
                <c:ptCount val="4"/>
                <c:pt idx="0">
                  <c:v>Conveniência</c:v>
                </c:pt>
                <c:pt idx="1">
                  <c:v>Segurança</c:v>
                </c:pt>
                <c:pt idx="2">
                  <c:v>Rapidez</c:v>
                </c:pt>
                <c:pt idx="3">
                  <c:v>Facilidade</c:v>
                </c:pt>
              </c:strCache>
            </c:strRef>
          </c:cat>
          <c:val>
            <c:numRef>
              <c:f>'Q23'!$B$36:$B$39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CF-4D17-8969-6A53F32354AF}"/>
            </c:ext>
          </c:extLst>
        </c:ser>
        <c:ser>
          <c:idx val="1"/>
          <c:order val="1"/>
          <c:tx>
            <c:strRef>
              <c:f>'Q23'!$C$35</c:f>
              <c:strCache>
                <c:ptCount val="1"/>
                <c:pt idx="0">
                  <c:v> influencia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'Q23'!$A$36:$A$39</c:f>
              <c:strCache>
                <c:ptCount val="4"/>
                <c:pt idx="0">
                  <c:v>Conveniência</c:v>
                </c:pt>
                <c:pt idx="1">
                  <c:v>Segurança</c:v>
                </c:pt>
                <c:pt idx="2">
                  <c:v>Rapidez</c:v>
                </c:pt>
                <c:pt idx="3">
                  <c:v>Facilidade</c:v>
                </c:pt>
              </c:strCache>
            </c:strRef>
          </c:cat>
          <c:val>
            <c:numRef>
              <c:f>'Q23'!$C$36:$C$39</c:f>
              <c:numCache>
                <c:formatCode>General</c:formatCode>
                <c:ptCount val="4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CF-4D17-8969-6A53F32354AF}"/>
            </c:ext>
          </c:extLst>
        </c:ser>
        <c:ser>
          <c:idx val="2"/>
          <c:order val="2"/>
          <c:tx>
            <c:strRef>
              <c:f>'Q23'!$D$35</c:f>
              <c:strCache>
                <c:ptCount val="1"/>
                <c:pt idx="0">
                  <c:v> influencia muito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'Q23'!$A$36:$A$39</c:f>
              <c:strCache>
                <c:ptCount val="4"/>
                <c:pt idx="0">
                  <c:v>Conveniência</c:v>
                </c:pt>
                <c:pt idx="1">
                  <c:v>Segurança</c:v>
                </c:pt>
                <c:pt idx="2">
                  <c:v>Rapidez</c:v>
                </c:pt>
                <c:pt idx="3">
                  <c:v>Facilidade</c:v>
                </c:pt>
              </c:strCache>
            </c:strRef>
          </c:cat>
          <c:val>
            <c:numRef>
              <c:f>'Q23'!$D$36:$D$39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7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CF-4D17-8969-6A53F32354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3404240"/>
        <c:axId val="593404632"/>
      </c:barChart>
      <c:catAx>
        <c:axId val="59340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4632"/>
        <c:crosses val="autoZero"/>
        <c:auto val="1"/>
        <c:lblAlgn val="ctr"/>
        <c:lblOffset val="100"/>
        <c:noMultiLvlLbl val="0"/>
      </c:catAx>
      <c:valAx>
        <c:axId val="59340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0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Importância</a:t>
            </a:r>
            <a:r>
              <a:rPr lang="pt-PT" baseline="0"/>
              <a:t> relativa dos factores que influenciam a preferência por notas e moedas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'Q23'!$A$52:$A$55</c:f>
              <c:strCache>
                <c:ptCount val="4"/>
                <c:pt idx="0">
                  <c:v>Conveniência</c:v>
                </c:pt>
                <c:pt idx="1">
                  <c:v>Segurança</c:v>
                </c:pt>
                <c:pt idx="2">
                  <c:v>Rapidez</c:v>
                </c:pt>
                <c:pt idx="3">
                  <c:v>Facilidade</c:v>
                </c:pt>
              </c:strCache>
            </c:strRef>
          </c:cat>
          <c:val>
            <c:numRef>
              <c:f>'Q23'!$B$52:$B$55</c:f>
              <c:numCache>
                <c:formatCode>0.00</c:formatCode>
                <c:ptCount val="4"/>
                <c:pt idx="0">
                  <c:v>0.5</c:v>
                </c:pt>
                <c:pt idx="1">
                  <c:v>0.16666666666666666</c:v>
                </c:pt>
                <c:pt idx="2">
                  <c:v>0.58333333333333337</c:v>
                </c:pt>
                <c:pt idx="3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4-44E2-B491-A7290F319E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9518408"/>
        <c:axId val="609520760"/>
      </c:barChart>
      <c:catAx>
        <c:axId val="60951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20760"/>
        <c:crosses val="autoZero"/>
        <c:auto val="1"/>
        <c:lblAlgn val="ctr"/>
        <c:lblOffset val="100"/>
        <c:noMultiLvlLbl val="0"/>
      </c:catAx>
      <c:valAx>
        <c:axId val="60952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1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 que influencia</a:t>
            </a:r>
            <a:r>
              <a:rPr lang="pt-PT" baseline="0"/>
              <a:t> a escolha de pagamentos digitais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'Q26'!$B$43</c:f>
              <c:strCache>
                <c:ptCount val="1"/>
                <c:pt idx="0">
                  <c:v>não influencia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'Q26'!$A$44:$A$47</c:f>
              <c:strCache>
                <c:ptCount val="4"/>
                <c:pt idx="0">
                  <c:v>Conveniência</c:v>
                </c:pt>
                <c:pt idx="1">
                  <c:v>Segurança</c:v>
                </c:pt>
                <c:pt idx="2">
                  <c:v>Rapidez</c:v>
                </c:pt>
                <c:pt idx="3">
                  <c:v>Facilidade</c:v>
                </c:pt>
              </c:strCache>
            </c:strRef>
          </c:cat>
          <c:val>
            <c:numRef>
              <c:f>'Q26'!$B$44:$B$47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5-4290-98F8-9E246D76F4C6}"/>
            </c:ext>
          </c:extLst>
        </c:ser>
        <c:ser>
          <c:idx val="1"/>
          <c:order val="1"/>
          <c:tx>
            <c:strRef>
              <c:f>'Q26'!$C$43</c:f>
              <c:strCache>
                <c:ptCount val="1"/>
                <c:pt idx="0">
                  <c:v> influencia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'Q26'!$A$44:$A$47</c:f>
              <c:strCache>
                <c:ptCount val="4"/>
                <c:pt idx="0">
                  <c:v>Conveniência</c:v>
                </c:pt>
                <c:pt idx="1">
                  <c:v>Segurança</c:v>
                </c:pt>
                <c:pt idx="2">
                  <c:v>Rapidez</c:v>
                </c:pt>
                <c:pt idx="3">
                  <c:v>Facilidade</c:v>
                </c:pt>
              </c:strCache>
            </c:strRef>
          </c:cat>
          <c:val>
            <c:numRef>
              <c:f>'Q26'!$C$44:$C$47</c:f>
              <c:numCache>
                <c:formatCode>General</c:formatCode>
                <c:ptCount val="4"/>
                <c:pt idx="0">
                  <c:v>13</c:v>
                </c:pt>
                <c:pt idx="1">
                  <c:v>19</c:v>
                </c:pt>
                <c:pt idx="2">
                  <c:v>13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75-4290-98F8-9E246D76F4C6}"/>
            </c:ext>
          </c:extLst>
        </c:ser>
        <c:ser>
          <c:idx val="2"/>
          <c:order val="2"/>
          <c:tx>
            <c:strRef>
              <c:f>'Q26'!$D$43</c:f>
              <c:strCache>
                <c:ptCount val="1"/>
                <c:pt idx="0">
                  <c:v> influencia muito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'Q26'!$A$44:$A$47</c:f>
              <c:strCache>
                <c:ptCount val="4"/>
                <c:pt idx="0">
                  <c:v>Conveniência</c:v>
                </c:pt>
                <c:pt idx="1">
                  <c:v>Segurança</c:v>
                </c:pt>
                <c:pt idx="2">
                  <c:v>Rapidez</c:v>
                </c:pt>
                <c:pt idx="3">
                  <c:v>Facilidade</c:v>
                </c:pt>
              </c:strCache>
            </c:strRef>
          </c:cat>
          <c:val>
            <c:numRef>
              <c:f>'Q26'!$D$44:$D$47</c:f>
              <c:numCache>
                <c:formatCode>General</c:formatCode>
                <c:ptCount val="4"/>
                <c:pt idx="0">
                  <c:v>32</c:v>
                </c:pt>
                <c:pt idx="1">
                  <c:v>24</c:v>
                </c:pt>
                <c:pt idx="2">
                  <c:v>29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75-4290-98F8-9E246D76F4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9519192"/>
        <c:axId val="609519584"/>
      </c:barChart>
      <c:catAx>
        <c:axId val="609519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19584"/>
        <c:crosses val="autoZero"/>
        <c:auto val="1"/>
        <c:lblAlgn val="ctr"/>
        <c:lblOffset val="100"/>
        <c:noMultiLvlLbl val="0"/>
      </c:catAx>
      <c:valAx>
        <c:axId val="6095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1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Importância relativa dos factores que influenciam a preferência por pagamentos</a:t>
            </a:r>
            <a:r>
              <a:rPr lang="en-US" baseline="0"/>
              <a:t> online</a:t>
            </a:r>
            <a:r>
              <a:rPr lang="en-US"/>
              <a:t>
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'Q26'!$A$62:$A$65</c:f>
              <c:strCache>
                <c:ptCount val="4"/>
                <c:pt idx="0">
                  <c:v>Conveniência</c:v>
                </c:pt>
                <c:pt idx="1">
                  <c:v>Segurança</c:v>
                </c:pt>
                <c:pt idx="2">
                  <c:v>Rapidez</c:v>
                </c:pt>
                <c:pt idx="3">
                  <c:v>Facilidade</c:v>
                </c:pt>
              </c:strCache>
            </c:strRef>
          </c:cat>
          <c:val>
            <c:numRef>
              <c:f>'Q26'!$B$62:$B$65</c:f>
              <c:numCache>
                <c:formatCode>0.00</c:formatCode>
                <c:ptCount val="4"/>
                <c:pt idx="0">
                  <c:v>0.5714285714285714</c:v>
                </c:pt>
                <c:pt idx="1">
                  <c:v>0.36734693877551022</c:v>
                </c:pt>
                <c:pt idx="2">
                  <c:v>0.44897959183673469</c:v>
                </c:pt>
                <c:pt idx="3">
                  <c:v>0.55102040816326525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4-4CAD-91C6-661EE851AB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9519976"/>
        <c:axId val="609520368"/>
      </c:barChart>
      <c:catAx>
        <c:axId val="609519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20368"/>
        <c:crosses val="autoZero"/>
        <c:auto val="1"/>
        <c:lblAlgn val="ctr"/>
        <c:lblOffset val="100"/>
        <c:noMultiLvlLbl val="0"/>
      </c:catAx>
      <c:valAx>
        <c:axId val="60952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19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'Q26'!$B$43</c:f>
              <c:strCache>
                <c:ptCount val="1"/>
                <c:pt idx="0">
                  <c:v>não influencia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'Q26'!$A$44:$A$47</c:f>
              <c:strCache>
                <c:ptCount val="4"/>
                <c:pt idx="0">
                  <c:v>Conveniência</c:v>
                </c:pt>
                <c:pt idx="1">
                  <c:v>Segurança</c:v>
                </c:pt>
                <c:pt idx="2">
                  <c:v>Rapidez</c:v>
                </c:pt>
                <c:pt idx="3">
                  <c:v>Facilidade</c:v>
                </c:pt>
              </c:strCache>
            </c:strRef>
          </c:cat>
          <c:val>
            <c:numRef>
              <c:f>'Q26'!$B$44:$B$47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C-4515-AD11-45C52F79C693}"/>
            </c:ext>
          </c:extLst>
        </c:ser>
        <c:ser>
          <c:idx val="1"/>
          <c:order val="1"/>
          <c:tx>
            <c:strRef>
              <c:f>'Q26'!$C$43</c:f>
              <c:strCache>
                <c:ptCount val="1"/>
                <c:pt idx="0">
                  <c:v> influencia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'Q26'!$A$44:$A$47</c:f>
              <c:strCache>
                <c:ptCount val="4"/>
                <c:pt idx="0">
                  <c:v>Conveniência</c:v>
                </c:pt>
                <c:pt idx="1">
                  <c:v>Segurança</c:v>
                </c:pt>
                <c:pt idx="2">
                  <c:v>Rapidez</c:v>
                </c:pt>
                <c:pt idx="3">
                  <c:v>Facilidade</c:v>
                </c:pt>
              </c:strCache>
            </c:strRef>
          </c:cat>
          <c:val>
            <c:numRef>
              <c:f>'Q26'!$C$44:$C$47</c:f>
              <c:numCache>
                <c:formatCode>General</c:formatCode>
                <c:ptCount val="4"/>
                <c:pt idx="0">
                  <c:v>13</c:v>
                </c:pt>
                <c:pt idx="1">
                  <c:v>19</c:v>
                </c:pt>
                <c:pt idx="2">
                  <c:v>13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C-4515-AD11-45C52F79C693}"/>
            </c:ext>
          </c:extLst>
        </c:ser>
        <c:ser>
          <c:idx val="2"/>
          <c:order val="2"/>
          <c:tx>
            <c:strRef>
              <c:f>'Q26'!$D$43</c:f>
              <c:strCache>
                <c:ptCount val="1"/>
                <c:pt idx="0">
                  <c:v> influencia muito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'Q26'!$A$44:$A$47</c:f>
              <c:strCache>
                <c:ptCount val="4"/>
                <c:pt idx="0">
                  <c:v>Conveniência</c:v>
                </c:pt>
                <c:pt idx="1">
                  <c:v>Segurança</c:v>
                </c:pt>
                <c:pt idx="2">
                  <c:v>Rapidez</c:v>
                </c:pt>
                <c:pt idx="3">
                  <c:v>Facilidade</c:v>
                </c:pt>
              </c:strCache>
            </c:strRef>
          </c:cat>
          <c:val>
            <c:numRef>
              <c:f>'Q26'!$D$44:$D$47</c:f>
              <c:numCache>
                <c:formatCode>General</c:formatCode>
                <c:ptCount val="4"/>
                <c:pt idx="0">
                  <c:v>32</c:v>
                </c:pt>
                <c:pt idx="1">
                  <c:v>24</c:v>
                </c:pt>
                <c:pt idx="2">
                  <c:v>29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CC-4515-AD11-45C52F79C6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9518800"/>
        <c:axId val="609523896"/>
      </c:barChart>
      <c:catAx>
        <c:axId val="60951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23896"/>
        <c:crosses val="autoZero"/>
        <c:auto val="1"/>
        <c:lblAlgn val="ctr"/>
        <c:lblOffset val="100"/>
        <c:noMultiLvlLbl val="0"/>
      </c:catAx>
      <c:valAx>
        <c:axId val="60952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1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'Q26'!$A$62:$A$65</c:f>
              <c:strCache>
                <c:ptCount val="4"/>
                <c:pt idx="0">
                  <c:v>Conveniência</c:v>
                </c:pt>
                <c:pt idx="1">
                  <c:v>Segurança</c:v>
                </c:pt>
                <c:pt idx="2">
                  <c:v>Rapidez</c:v>
                </c:pt>
                <c:pt idx="3">
                  <c:v>Facilidade</c:v>
                </c:pt>
              </c:strCache>
            </c:strRef>
          </c:cat>
          <c:val>
            <c:numRef>
              <c:f>'Q26'!$B$62:$B$65</c:f>
              <c:numCache>
                <c:formatCode>0.00</c:formatCode>
                <c:ptCount val="4"/>
                <c:pt idx="0">
                  <c:v>0.5714285714285714</c:v>
                </c:pt>
                <c:pt idx="1">
                  <c:v>0.36734693877551022</c:v>
                </c:pt>
                <c:pt idx="2">
                  <c:v>0.44897959183673469</c:v>
                </c:pt>
                <c:pt idx="3">
                  <c:v>0.55102040816326525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2-4136-9CA8-0FEFC6D58F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9521544"/>
        <c:axId val="609521936"/>
      </c:barChart>
      <c:catAx>
        <c:axId val="609521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21936"/>
        <c:crosses val="autoZero"/>
        <c:auto val="1"/>
        <c:lblAlgn val="ctr"/>
        <c:lblOffset val="100"/>
        <c:noMultiLvlLbl val="0"/>
      </c:catAx>
      <c:valAx>
        <c:axId val="60952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21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[inqueritos_analise_v06.xlsx]Relação renda pagamento pref.!PivotTable4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Meio para pagar ou receber dívida - Transferência</a:t>
            </a:r>
            <a:r>
              <a:rPr lang="pt-PT" baseline="0"/>
              <a:t> MB Way</a:t>
            </a:r>
            <a:endParaRPr lang="pt-PT"/>
          </a:p>
        </c:rich>
      </c:tx>
      <c:layout>
        <c:manualLayout>
          <c:xMode val="edge"/>
          <c:yMode val="edge"/>
          <c:x val="0.13855945557211607"/>
          <c:y val="2.87976961843052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'Relação renda pagamento pref.'!$B$6:$B$7</c:f>
              <c:strCache>
                <c:ptCount val="1"/>
                <c:pt idx="0">
                  <c:v>Caixa plim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'Relação renda pagamento pref.'!$A$8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'Relação renda pagamento pref.'!$B$8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4-4823-ADE7-6BAA90EF20E0}"/>
            </c:ext>
          </c:extLst>
        </c:ser>
        <c:ser>
          <c:idx val="1"/>
          <c:order val="1"/>
          <c:tx>
            <c:strRef>
              <c:f>'Relação renda pagamento pref.'!$C$6:$C$7</c:f>
              <c:strCache>
                <c:ptCount val="1"/>
                <c:pt idx="0">
                  <c:v>depende da quantia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'Relação renda pagamento pref.'!$A$8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'Relação renda pagamento pref.'!$C$8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64-4823-ADE7-6BAA90EF20E0}"/>
            </c:ext>
          </c:extLst>
        </c:ser>
        <c:ser>
          <c:idx val="2"/>
          <c:order val="2"/>
          <c:tx>
            <c:strRef>
              <c:f>'Relação renda pagamento pref.'!$D$6:$D$7</c:f>
              <c:strCache>
                <c:ptCount val="1"/>
                <c:pt idx="0">
                  <c:v>Notas e moedas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'Relação renda pagamento pref.'!$A$8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'Relação renda pagamento pref.'!$D$8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64-4823-ADE7-6BAA90EF20E0}"/>
            </c:ext>
          </c:extLst>
        </c:ser>
        <c:ser>
          <c:idx val="3"/>
          <c:order val="3"/>
          <c:tx>
            <c:strRef>
              <c:f>'Relação renda pagamento pref.'!$E$6:$E$7</c:f>
              <c:strCache>
                <c:ptCount val="1"/>
                <c:pt idx="0">
                  <c:v>Transferência Bancária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'Relação renda pagamento pref.'!$A$8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'Relação renda pagamento pref.'!$E$8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64-4823-ADE7-6BAA90EF20E0}"/>
            </c:ext>
          </c:extLst>
        </c:ser>
        <c:ser>
          <c:idx val="4"/>
          <c:order val="4"/>
          <c:tx>
            <c:strRef>
              <c:f>'Relação renda pagamento pref.'!$F$6:$F$7</c:f>
              <c:strCache>
                <c:ptCount val="1"/>
                <c:pt idx="0">
                  <c:v>Transferência MB WAY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'Relação renda pagamento pref.'!$A$8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'Relação renda pagamento pref.'!$F$8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64-4823-ADE7-6BAA90EF20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9524288"/>
        <c:axId val="609524680"/>
      </c:barChart>
      <c:catAx>
        <c:axId val="60952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24680"/>
        <c:crosses val="autoZero"/>
        <c:auto val="1"/>
        <c:lblAlgn val="ctr"/>
        <c:lblOffset val="100"/>
        <c:noMultiLvlLbl val="0"/>
      </c:catAx>
      <c:valAx>
        <c:axId val="60952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2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[inqueritos_analise_v06.xlsx]Relação renda pagamento pref.!PivotTable4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Quem partilha renda prefere: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'Relação renda pagamento pref.'!$B$6:$B$7</c:f>
              <c:strCache>
                <c:ptCount val="1"/>
                <c:pt idx="0">
                  <c:v>Caixa plim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'Relação renda pagamento pref.'!$A$8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'Relação renda pagamento pref.'!$B$8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93-461B-A4D7-FDBEA0390271}"/>
            </c:ext>
          </c:extLst>
        </c:ser>
        <c:ser>
          <c:idx val="1"/>
          <c:order val="1"/>
          <c:tx>
            <c:strRef>
              <c:f>'Relação renda pagamento pref.'!$C$6:$C$7</c:f>
              <c:strCache>
                <c:ptCount val="1"/>
                <c:pt idx="0">
                  <c:v>depende da quantia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'Relação renda pagamento pref.'!$A$8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'Relação renda pagamento pref.'!$C$8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93-461B-A4D7-FDBEA0390271}"/>
            </c:ext>
          </c:extLst>
        </c:ser>
        <c:ser>
          <c:idx val="2"/>
          <c:order val="2"/>
          <c:tx>
            <c:strRef>
              <c:f>'Relação renda pagamento pref.'!$D$6:$D$7</c:f>
              <c:strCache>
                <c:ptCount val="1"/>
                <c:pt idx="0">
                  <c:v>Notas e moedas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'Relação renda pagamento pref.'!$A$8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'Relação renda pagamento pref.'!$D$8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93-461B-A4D7-FDBEA0390271}"/>
            </c:ext>
          </c:extLst>
        </c:ser>
        <c:ser>
          <c:idx val="3"/>
          <c:order val="3"/>
          <c:tx>
            <c:strRef>
              <c:f>'Relação renda pagamento pref.'!$E$6:$E$7</c:f>
              <c:strCache>
                <c:ptCount val="1"/>
                <c:pt idx="0">
                  <c:v>Transferência Bancária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'Relação renda pagamento pref.'!$A$8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'Relação renda pagamento pref.'!$E$8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93-461B-A4D7-FDBEA0390271}"/>
            </c:ext>
          </c:extLst>
        </c:ser>
        <c:ser>
          <c:idx val="4"/>
          <c:order val="4"/>
          <c:tx>
            <c:strRef>
              <c:f>'Relação renda pagamento pref.'!$F$6:$F$7</c:f>
              <c:strCache>
                <c:ptCount val="1"/>
                <c:pt idx="0">
                  <c:v>Transferência MB WAY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'Relação renda pagamento pref.'!$A$8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'Relação renda pagamento pref.'!$F$8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93-461B-A4D7-FDBEA03902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9498416"/>
        <c:axId val="609493712"/>
      </c:barChart>
      <c:catAx>
        <c:axId val="60949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93712"/>
        <c:crosses val="autoZero"/>
        <c:auto val="1"/>
        <c:lblAlgn val="ctr"/>
        <c:lblOffset val="100"/>
        <c:noMultiLvlLbl val="0"/>
      </c:catAx>
      <c:valAx>
        <c:axId val="60949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9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'Relação renda pagamento pref.'!$B$11:$F$11</c:f>
              <c:strCache>
                <c:ptCount val="5"/>
                <c:pt idx="0">
                  <c:v>Caixa plim</c:v>
                </c:pt>
                <c:pt idx="1">
                  <c:v>depende da quantia</c:v>
                </c:pt>
                <c:pt idx="2">
                  <c:v>Notas e moedas</c:v>
                </c:pt>
                <c:pt idx="3">
                  <c:v>Transferência Bancária</c:v>
                </c:pt>
                <c:pt idx="4">
                  <c:v>Transferência MB WAY</c:v>
                </c:pt>
              </c:strCache>
            </c:strRef>
          </c:cat>
          <c:val>
            <c:numRef>
              <c:f>'Relação renda pagamento pref.'!$B$12:$F$12</c:f>
              <c:numCache>
                <c:formatCode>0.00%</c:formatCode>
                <c:ptCount val="5"/>
                <c:pt idx="0">
                  <c:v>2.7777777777777776E-2</c:v>
                </c:pt>
                <c:pt idx="1">
                  <c:v>2.7777777777777776E-2</c:v>
                </c:pt>
                <c:pt idx="2">
                  <c:v>0.22222222222222221</c:v>
                </c:pt>
                <c:pt idx="3">
                  <c:v>0.63888888888888884</c:v>
                </c:pt>
                <c:pt idx="4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E-45CC-94FB-3870E3DD8F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9492928"/>
        <c:axId val="609497632"/>
      </c:barChart>
      <c:catAx>
        <c:axId val="60949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97632"/>
        <c:crosses val="autoZero"/>
        <c:auto val="1"/>
        <c:lblAlgn val="ctr"/>
        <c:lblOffset val="100"/>
        <c:noMultiLvlLbl val="0"/>
      </c:catAx>
      <c:valAx>
        <c:axId val="6094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Faixa etária influencia escolha dos factores?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'Faixa etária influencia factore'!$B$49</c:f>
              <c:strCache>
                <c:ptCount val="1"/>
                <c:pt idx="0">
                  <c:v>Conveniência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'Faixa etária influencia factore'!$A$50:$A$53</c:f>
              <c:strCache>
                <c:ptCount val="4"/>
                <c:pt idx="0">
                  <c:v>20 a 25 anos</c:v>
                </c:pt>
                <c:pt idx="1">
                  <c:v>26 a 35 anos</c:v>
                </c:pt>
                <c:pt idx="2">
                  <c:v>36 a 45 anos</c:v>
                </c:pt>
                <c:pt idx="3">
                  <c:v>mais de 45 anos</c:v>
                </c:pt>
              </c:strCache>
            </c:strRef>
          </c:cat>
          <c:val>
            <c:numRef>
              <c:f>'Faixa etária influencia factore'!$B$50:$B$53</c:f>
              <c:numCache>
                <c:formatCode>General</c:formatCode>
                <c:ptCount val="4"/>
                <c:pt idx="0">
                  <c:v>20</c:v>
                </c:pt>
                <c:pt idx="1">
                  <c:v>63</c:v>
                </c:pt>
                <c:pt idx="2">
                  <c:v>33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C-41A7-9DF9-AC3EE5410556}"/>
            </c:ext>
          </c:extLst>
        </c:ser>
        <c:ser>
          <c:idx val="1"/>
          <c:order val="1"/>
          <c:tx>
            <c:strRef>
              <c:f>'Faixa etária influencia factore'!$C$49</c:f>
              <c:strCache>
                <c:ptCount val="1"/>
                <c:pt idx="0">
                  <c:v>Segurança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'Faixa etária influencia factore'!$A$50:$A$53</c:f>
              <c:strCache>
                <c:ptCount val="4"/>
                <c:pt idx="0">
                  <c:v>20 a 25 anos</c:v>
                </c:pt>
                <c:pt idx="1">
                  <c:v>26 a 35 anos</c:v>
                </c:pt>
                <c:pt idx="2">
                  <c:v>36 a 45 anos</c:v>
                </c:pt>
                <c:pt idx="3">
                  <c:v>mais de 45 anos</c:v>
                </c:pt>
              </c:strCache>
            </c:strRef>
          </c:cat>
          <c:val>
            <c:numRef>
              <c:f>'Faixa etária influencia factore'!$C$50:$C$53</c:f>
              <c:numCache>
                <c:formatCode>General</c:formatCode>
                <c:ptCount val="4"/>
                <c:pt idx="0">
                  <c:v>21</c:v>
                </c:pt>
                <c:pt idx="1">
                  <c:v>53</c:v>
                </c:pt>
                <c:pt idx="2">
                  <c:v>30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5C-41A7-9DF9-AC3EE5410556}"/>
            </c:ext>
          </c:extLst>
        </c:ser>
        <c:ser>
          <c:idx val="2"/>
          <c:order val="2"/>
          <c:tx>
            <c:strRef>
              <c:f>'Faixa etária influencia factore'!$D$49</c:f>
              <c:strCache>
                <c:ptCount val="1"/>
                <c:pt idx="0">
                  <c:v>Rapidez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'Faixa etária influencia factore'!$A$50:$A$53</c:f>
              <c:strCache>
                <c:ptCount val="4"/>
                <c:pt idx="0">
                  <c:v>20 a 25 anos</c:v>
                </c:pt>
                <c:pt idx="1">
                  <c:v>26 a 35 anos</c:v>
                </c:pt>
                <c:pt idx="2">
                  <c:v>36 a 45 anos</c:v>
                </c:pt>
                <c:pt idx="3">
                  <c:v>mais de 45 anos</c:v>
                </c:pt>
              </c:strCache>
            </c:strRef>
          </c:cat>
          <c:val>
            <c:numRef>
              <c:f>'Faixa etária influencia factore'!$D$50:$D$53</c:f>
              <c:numCache>
                <c:formatCode>General</c:formatCode>
                <c:ptCount val="4"/>
                <c:pt idx="0">
                  <c:v>18</c:v>
                </c:pt>
                <c:pt idx="1">
                  <c:v>60</c:v>
                </c:pt>
                <c:pt idx="2">
                  <c:v>31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5C-41A7-9DF9-AC3EE5410556}"/>
            </c:ext>
          </c:extLst>
        </c:ser>
        <c:ser>
          <c:idx val="3"/>
          <c:order val="3"/>
          <c:tx>
            <c:strRef>
              <c:f>'Faixa etária influencia factore'!$E$49</c:f>
              <c:strCache>
                <c:ptCount val="1"/>
                <c:pt idx="0">
                  <c:v>Facilidade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'Faixa etária influencia factore'!$A$50:$A$53</c:f>
              <c:strCache>
                <c:ptCount val="4"/>
                <c:pt idx="0">
                  <c:v>20 a 25 anos</c:v>
                </c:pt>
                <c:pt idx="1">
                  <c:v>26 a 35 anos</c:v>
                </c:pt>
                <c:pt idx="2">
                  <c:v>36 a 45 anos</c:v>
                </c:pt>
                <c:pt idx="3">
                  <c:v>mais de 45 anos</c:v>
                </c:pt>
              </c:strCache>
            </c:strRef>
          </c:cat>
          <c:val>
            <c:numRef>
              <c:f>'Faixa etária influencia factore'!$E$50:$E$53</c:f>
              <c:numCache>
                <c:formatCode>General</c:formatCode>
                <c:ptCount val="4"/>
                <c:pt idx="0">
                  <c:v>19</c:v>
                </c:pt>
                <c:pt idx="1">
                  <c:v>61</c:v>
                </c:pt>
                <c:pt idx="2">
                  <c:v>33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5C-41A7-9DF9-AC3EE54105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9492536"/>
        <c:axId val="609498024"/>
      </c:barChart>
      <c:catAx>
        <c:axId val="60949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98024"/>
        <c:crosses val="autoZero"/>
        <c:auto val="1"/>
        <c:lblAlgn val="ctr"/>
        <c:lblOffset val="100"/>
        <c:noMultiLvlLbl val="0"/>
      </c:catAx>
      <c:valAx>
        <c:axId val="60949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9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5.xml"/><Relationship Id="rId1" Type="http://schemas.openxmlformats.org/officeDocument/2006/relationships/chart" Target="../charts/chart54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6.xm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8.xml"/><Relationship Id="rId1" Type="http://schemas.openxmlformats.org/officeDocument/2006/relationships/chart" Target="../charts/chart5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9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0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1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2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3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4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5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6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7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8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9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0.xml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1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2.xml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3.xml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4.xml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5.xml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6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7.xml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8.xml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9.xml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0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1.xml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2.xml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3.xml"/></Relationships>
</file>

<file path=xl/drawings/_rels/drawing6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5.xml"/><Relationship Id="rId1" Type="http://schemas.openxmlformats.org/officeDocument/2006/relationships/chart" Target="../charts/chart84.xml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6.xml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7.xml"/></Relationships>
</file>

<file path=xl/drawings/_rels/drawing6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9.xml"/><Relationship Id="rId1" Type="http://schemas.openxmlformats.org/officeDocument/2006/relationships/chart" Target="../charts/chart88.xml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0.xml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1.xml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2.xml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3.xml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4.xml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5.xml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6.xml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7.xml"/></Relationships>
</file>

<file path=xl/drawings/_rels/drawing7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9.xml"/><Relationship Id="rId1" Type="http://schemas.openxmlformats.org/officeDocument/2006/relationships/chart" Target="../charts/chart98.xml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0.xml"/></Relationships>
</file>

<file path=xl/drawings/_rels/drawing7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2.xml"/><Relationship Id="rId1" Type="http://schemas.openxmlformats.org/officeDocument/2006/relationships/chart" Target="../charts/chart101.xml"/></Relationships>
</file>

<file path=xl/drawings/_rels/drawing7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5.xml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4" Type="http://schemas.openxmlformats.org/officeDocument/2006/relationships/chart" Target="../charts/chart106.xml"/></Relationships>
</file>

<file path=xl/drawings/_rels/drawing7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9.xml"/><Relationship Id="rId2" Type="http://schemas.openxmlformats.org/officeDocument/2006/relationships/chart" Target="../charts/chart108.xml"/><Relationship Id="rId1" Type="http://schemas.openxmlformats.org/officeDocument/2006/relationships/chart" Target="../charts/chart107.xml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2</xdr:row>
      <xdr:rowOff>4761</xdr:rowOff>
    </xdr:from>
    <xdr:to>
      <xdr:col>11</xdr:col>
      <xdr:colOff>333375</xdr:colOff>
      <xdr:row>22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</xdr:row>
      <xdr:rowOff>4761</xdr:rowOff>
    </xdr:from>
    <xdr:to>
      <xdr:col>20</xdr:col>
      <xdr:colOff>381000</xdr:colOff>
      <xdr:row>22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604837</xdr:colOff>
      <xdr:row>2</xdr:row>
      <xdr:rowOff>4762</xdr:rowOff>
    </xdr:from>
    <xdr:to>
      <xdr:col>10</xdr:col>
      <xdr:colOff>300037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</xdr:row>
      <xdr:rowOff>4762</xdr:rowOff>
    </xdr:from>
    <xdr:to>
      <xdr:col>18</xdr:col>
      <xdr:colOff>304800</xdr:colOff>
      <xdr:row>18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2</xdr:row>
      <xdr:rowOff>4762</xdr:rowOff>
    </xdr:from>
    <xdr:to>
      <xdr:col>12</xdr:col>
      <xdr:colOff>309562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449579</xdr:colOff>
      <xdr:row>1</xdr:row>
      <xdr:rowOff>150494</xdr:rowOff>
    </xdr:from>
    <xdr:to>
      <xdr:col>15</xdr:col>
      <xdr:colOff>296544</xdr:colOff>
      <xdr:row>24</xdr:row>
      <xdr:rowOff>34289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157162</xdr:rowOff>
    </xdr:from>
    <xdr:to>
      <xdr:col>10</xdr:col>
      <xdr:colOff>304800</xdr:colOff>
      <xdr:row>18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2</xdr:row>
      <xdr:rowOff>4762</xdr:rowOff>
    </xdr:from>
    <xdr:to>
      <xdr:col>18</xdr:col>
      <xdr:colOff>295275</xdr:colOff>
      <xdr:row>18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4762</xdr:rowOff>
    </xdr:from>
    <xdr:to>
      <xdr:col>12</xdr:col>
      <xdr:colOff>314325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585787</xdr:colOff>
      <xdr:row>2</xdr:row>
      <xdr:rowOff>4762</xdr:rowOff>
    </xdr:from>
    <xdr:to>
      <xdr:col>17</xdr:col>
      <xdr:colOff>90487</xdr:colOff>
      <xdr:row>20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23</xdr:row>
      <xdr:rowOff>14287</xdr:rowOff>
    </xdr:from>
    <xdr:to>
      <xdr:col>17</xdr:col>
      <xdr:colOff>323850</xdr:colOff>
      <xdr:row>40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1</xdr:row>
      <xdr:rowOff>157162</xdr:rowOff>
    </xdr:from>
    <xdr:to>
      <xdr:col>10</xdr:col>
      <xdr:colOff>147637</xdr:colOff>
      <xdr:row>18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2</xdr:row>
      <xdr:rowOff>4762</xdr:rowOff>
    </xdr:from>
    <xdr:to>
      <xdr:col>11</xdr:col>
      <xdr:colOff>309562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2</xdr:row>
      <xdr:rowOff>4762</xdr:rowOff>
    </xdr:from>
    <xdr:to>
      <xdr:col>11</xdr:col>
      <xdr:colOff>309562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4762</xdr:rowOff>
    </xdr:from>
    <xdr:to>
      <xdr:col>12</xdr:col>
      <xdr:colOff>214312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2</xdr:row>
      <xdr:rowOff>4762</xdr:rowOff>
    </xdr:from>
    <xdr:to>
      <xdr:col>13</xdr:col>
      <xdr:colOff>109537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2</xdr:row>
      <xdr:rowOff>4762</xdr:rowOff>
    </xdr:from>
    <xdr:to>
      <xdr:col>11</xdr:col>
      <xdr:colOff>309562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2</xdr:row>
      <xdr:rowOff>4762</xdr:rowOff>
    </xdr:from>
    <xdr:to>
      <xdr:col>11</xdr:col>
      <xdr:colOff>319087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</xdr:row>
      <xdr:rowOff>14287</xdr:rowOff>
    </xdr:from>
    <xdr:to>
      <xdr:col>18</xdr:col>
      <xdr:colOff>1095375</xdr:colOff>
      <xdr:row>19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2</xdr:row>
      <xdr:rowOff>14287</xdr:rowOff>
    </xdr:from>
    <xdr:to>
      <xdr:col>11</xdr:col>
      <xdr:colOff>319087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</xdr:row>
      <xdr:rowOff>0</xdr:rowOff>
    </xdr:from>
    <xdr:to>
      <xdr:col>19</xdr:col>
      <xdr:colOff>304800</xdr:colOff>
      <xdr:row>18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2</xdr:row>
      <xdr:rowOff>4762</xdr:rowOff>
    </xdr:from>
    <xdr:to>
      <xdr:col>14</xdr:col>
      <xdr:colOff>309562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22</xdr:row>
      <xdr:rowOff>4762</xdr:rowOff>
    </xdr:from>
    <xdr:to>
      <xdr:col>14</xdr:col>
      <xdr:colOff>304800</xdr:colOff>
      <xdr:row>38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481012</xdr:colOff>
      <xdr:row>1</xdr:row>
      <xdr:rowOff>147637</xdr:rowOff>
    </xdr:from>
    <xdr:to>
      <xdr:col>16</xdr:col>
      <xdr:colOff>595312</xdr:colOff>
      <xdr:row>19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504825</xdr:colOff>
      <xdr:row>23</xdr:row>
      <xdr:rowOff>4762</xdr:rowOff>
    </xdr:from>
    <xdr:to>
      <xdr:col>17</xdr:col>
      <xdr:colOff>9525</xdr:colOff>
      <xdr:row>39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2</xdr:row>
      <xdr:rowOff>14287</xdr:rowOff>
    </xdr:from>
    <xdr:to>
      <xdr:col>11</xdr:col>
      <xdr:colOff>309562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2</xdr:row>
      <xdr:rowOff>4762</xdr:rowOff>
    </xdr:from>
    <xdr:to>
      <xdr:col>11</xdr:col>
      <xdr:colOff>319087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2</xdr:row>
      <xdr:rowOff>4762</xdr:rowOff>
    </xdr:from>
    <xdr:to>
      <xdr:col>12</xdr:col>
      <xdr:colOff>52387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2</xdr:row>
      <xdr:rowOff>14287</xdr:rowOff>
    </xdr:from>
    <xdr:to>
      <xdr:col>10</xdr:col>
      <xdr:colOff>352425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2</xdr:row>
      <xdr:rowOff>14287</xdr:rowOff>
    </xdr:from>
    <xdr:to>
      <xdr:col>9</xdr:col>
      <xdr:colOff>171450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2</xdr:row>
      <xdr:rowOff>4762</xdr:rowOff>
    </xdr:from>
    <xdr:to>
      <xdr:col>9</xdr:col>
      <xdr:colOff>171450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</xdr:row>
      <xdr:rowOff>14287</xdr:rowOff>
    </xdr:from>
    <xdr:to>
      <xdr:col>9</xdr:col>
      <xdr:colOff>161925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</xdr:row>
      <xdr:rowOff>14287</xdr:rowOff>
    </xdr:from>
    <xdr:to>
      <xdr:col>9</xdr:col>
      <xdr:colOff>161925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</xdr:row>
      <xdr:rowOff>4762</xdr:rowOff>
    </xdr:from>
    <xdr:to>
      <xdr:col>18</xdr:col>
      <xdr:colOff>1095375</xdr:colOff>
      <xdr:row>25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150495</xdr:rowOff>
    </xdr:from>
    <xdr:to>
      <xdr:col>12</xdr:col>
      <xdr:colOff>483870</xdr:colOff>
      <xdr:row>19</xdr:row>
      <xdr:rowOff>81915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182879</xdr:colOff>
      <xdr:row>2</xdr:row>
      <xdr:rowOff>5714</xdr:rowOff>
    </xdr:from>
    <xdr:to>
      <xdr:col>23</xdr:col>
      <xdr:colOff>1904</xdr:colOff>
      <xdr:row>24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219074</xdr:colOff>
      <xdr:row>26</xdr:row>
      <xdr:rowOff>147637</xdr:rowOff>
    </xdr:from>
    <xdr:to>
      <xdr:col>23</xdr:col>
      <xdr:colOff>211137</xdr:colOff>
      <xdr:row>48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357187</xdr:colOff>
      <xdr:row>2</xdr:row>
      <xdr:rowOff>4762</xdr:rowOff>
    </xdr:from>
    <xdr:to>
      <xdr:col>11</xdr:col>
      <xdr:colOff>52387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</xdr:row>
      <xdr:rowOff>0</xdr:rowOff>
    </xdr:from>
    <xdr:to>
      <xdr:col>19</xdr:col>
      <xdr:colOff>304800</xdr:colOff>
      <xdr:row>18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2</xdr:row>
      <xdr:rowOff>14287</xdr:rowOff>
    </xdr:from>
    <xdr:to>
      <xdr:col>13</xdr:col>
      <xdr:colOff>319087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23</xdr:row>
      <xdr:rowOff>14287</xdr:rowOff>
    </xdr:from>
    <xdr:to>
      <xdr:col>13</xdr:col>
      <xdr:colOff>314325</xdr:colOff>
      <xdr:row>40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11429</xdr:colOff>
      <xdr:row>2</xdr:row>
      <xdr:rowOff>1904</xdr:rowOff>
    </xdr:from>
    <xdr:to>
      <xdr:col>25</xdr:col>
      <xdr:colOff>393065</xdr:colOff>
      <xdr:row>29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2</xdr:row>
      <xdr:rowOff>14287</xdr:rowOff>
    </xdr:from>
    <xdr:to>
      <xdr:col>13</xdr:col>
      <xdr:colOff>319087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23</xdr:row>
      <xdr:rowOff>14287</xdr:rowOff>
    </xdr:from>
    <xdr:to>
      <xdr:col>13</xdr:col>
      <xdr:colOff>314325</xdr:colOff>
      <xdr:row>40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201930</xdr:colOff>
      <xdr:row>1</xdr:row>
      <xdr:rowOff>146685</xdr:rowOff>
    </xdr:from>
    <xdr:to>
      <xdr:col>21</xdr:col>
      <xdr:colOff>533400</xdr:colOff>
      <xdr:row>19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2</xdr:row>
      <xdr:rowOff>14287</xdr:rowOff>
    </xdr:from>
    <xdr:to>
      <xdr:col>13</xdr:col>
      <xdr:colOff>319087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23</xdr:row>
      <xdr:rowOff>4762</xdr:rowOff>
    </xdr:from>
    <xdr:to>
      <xdr:col>13</xdr:col>
      <xdr:colOff>314325</xdr:colOff>
      <xdr:row>39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281939</xdr:colOff>
      <xdr:row>2</xdr:row>
      <xdr:rowOff>5714</xdr:rowOff>
    </xdr:from>
    <xdr:to>
      <xdr:col>25</xdr:col>
      <xdr:colOff>212724</xdr:colOff>
      <xdr:row>27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2</xdr:row>
      <xdr:rowOff>14287</xdr:rowOff>
    </xdr:from>
    <xdr:to>
      <xdr:col>13</xdr:col>
      <xdr:colOff>319087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23</xdr:row>
      <xdr:rowOff>14287</xdr:rowOff>
    </xdr:from>
    <xdr:to>
      <xdr:col>13</xdr:col>
      <xdr:colOff>323850</xdr:colOff>
      <xdr:row>40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209549</xdr:colOff>
      <xdr:row>2</xdr:row>
      <xdr:rowOff>1904</xdr:rowOff>
    </xdr:from>
    <xdr:to>
      <xdr:col>23</xdr:col>
      <xdr:colOff>208914</xdr:colOff>
      <xdr:row>22</xdr:row>
      <xdr:rowOff>148589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2</xdr:row>
      <xdr:rowOff>14287</xdr:rowOff>
    </xdr:from>
    <xdr:to>
      <xdr:col>14</xdr:col>
      <xdr:colOff>309562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49529</xdr:colOff>
      <xdr:row>22</xdr:row>
      <xdr:rowOff>154304</xdr:rowOff>
    </xdr:from>
    <xdr:to>
      <xdr:col>17</xdr:col>
      <xdr:colOff>509904</xdr:colOff>
      <xdr:row>48</xdr:row>
      <xdr:rowOff>3809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99060</xdr:colOff>
      <xdr:row>29</xdr:row>
      <xdr:rowOff>952</xdr:rowOff>
    </xdr:from>
    <xdr:to>
      <xdr:col>19</xdr:col>
      <xdr:colOff>152400</xdr:colOff>
      <xdr:row>51</xdr:row>
      <xdr:rowOff>124950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11430</xdr:colOff>
      <xdr:row>3</xdr:row>
      <xdr:rowOff>1904</xdr:rowOff>
    </xdr:from>
    <xdr:to>
      <xdr:col>19</xdr:col>
      <xdr:colOff>266700</xdr:colOff>
      <xdr:row>27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309562</xdr:colOff>
      <xdr:row>2</xdr:row>
      <xdr:rowOff>4762</xdr:rowOff>
    </xdr:from>
    <xdr:to>
      <xdr:col>15</xdr:col>
      <xdr:colOff>4762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</xdr:colOff>
      <xdr:row>2</xdr:row>
      <xdr:rowOff>4762</xdr:rowOff>
    </xdr:from>
    <xdr:to>
      <xdr:col>21</xdr:col>
      <xdr:colOff>27418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</xdr:colOff>
      <xdr:row>30</xdr:row>
      <xdr:rowOff>4762</xdr:rowOff>
    </xdr:from>
    <xdr:to>
      <xdr:col>21</xdr:col>
      <xdr:colOff>11112</xdr:colOff>
      <xdr:row>52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585786</xdr:colOff>
      <xdr:row>2</xdr:row>
      <xdr:rowOff>4762</xdr:rowOff>
    </xdr:from>
    <xdr:to>
      <xdr:col>16</xdr:col>
      <xdr:colOff>199339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2</xdr:row>
      <xdr:rowOff>4762</xdr:rowOff>
    </xdr:from>
    <xdr:to>
      <xdr:col>9</xdr:col>
      <xdr:colOff>171450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2</xdr:row>
      <xdr:rowOff>14287</xdr:rowOff>
    </xdr:from>
    <xdr:to>
      <xdr:col>9</xdr:col>
      <xdr:colOff>171450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785812</xdr:colOff>
      <xdr:row>2</xdr:row>
      <xdr:rowOff>14287</xdr:rowOff>
    </xdr:from>
    <xdr:to>
      <xdr:col>9</xdr:col>
      <xdr:colOff>142875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795337</xdr:colOff>
      <xdr:row>2</xdr:row>
      <xdr:rowOff>14287</xdr:rowOff>
    </xdr:from>
    <xdr:to>
      <xdr:col>9</xdr:col>
      <xdr:colOff>152400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795337</xdr:colOff>
      <xdr:row>2</xdr:row>
      <xdr:rowOff>4762</xdr:rowOff>
    </xdr:from>
    <xdr:to>
      <xdr:col>9</xdr:col>
      <xdr:colOff>152400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</xdr:row>
      <xdr:rowOff>4762</xdr:rowOff>
    </xdr:from>
    <xdr:to>
      <xdr:col>9</xdr:col>
      <xdr:colOff>161925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790575</xdr:colOff>
      <xdr:row>1</xdr:row>
      <xdr:rowOff>157162</xdr:rowOff>
    </xdr:from>
    <xdr:to>
      <xdr:col>17</xdr:col>
      <xdr:colOff>295275</xdr:colOff>
      <xdr:row>18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F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</xdr:colOff>
      <xdr:row>4</xdr:row>
      <xdr:rowOff>4762</xdr:rowOff>
    </xdr:from>
    <xdr:to>
      <xdr:col>19</xdr:col>
      <xdr:colOff>43294</xdr:colOff>
      <xdr:row>24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2</xdr:row>
      <xdr:rowOff>4762</xdr:rowOff>
    </xdr:from>
    <xdr:to>
      <xdr:col>9</xdr:col>
      <xdr:colOff>171450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795337</xdr:colOff>
      <xdr:row>2</xdr:row>
      <xdr:rowOff>14287</xdr:rowOff>
    </xdr:from>
    <xdr:to>
      <xdr:col>9</xdr:col>
      <xdr:colOff>152400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795337</xdr:colOff>
      <xdr:row>1</xdr:row>
      <xdr:rowOff>157162</xdr:rowOff>
    </xdr:from>
    <xdr:to>
      <xdr:col>9</xdr:col>
      <xdr:colOff>152400</xdr:colOff>
      <xdr:row>18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2</xdr:row>
      <xdr:rowOff>4762</xdr:rowOff>
    </xdr:from>
    <xdr:to>
      <xdr:col>9</xdr:col>
      <xdr:colOff>171450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157162</xdr:rowOff>
    </xdr:from>
    <xdr:to>
      <xdr:col>9</xdr:col>
      <xdr:colOff>161925</xdr:colOff>
      <xdr:row>18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2</xdr:row>
      <xdr:rowOff>4762</xdr:rowOff>
    </xdr:from>
    <xdr:to>
      <xdr:col>9</xdr:col>
      <xdr:colOff>171450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4762</xdr:rowOff>
    </xdr:from>
    <xdr:to>
      <xdr:col>17</xdr:col>
      <xdr:colOff>314325</xdr:colOff>
      <xdr:row>18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86676</xdr:colOff>
      <xdr:row>1</xdr:row>
      <xdr:rowOff>61912</xdr:rowOff>
    </xdr:from>
    <xdr:to>
      <xdr:col>13</xdr:col>
      <xdr:colOff>456667</xdr:colOff>
      <xdr:row>25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</xdr:row>
      <xdr:rowOff>4762</xdr:rowOff>
    </xdr:from>
    <xdr:to>
      <xdr:col>9</xdr:col>
      <xdr:colOff>161925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</xdr:row>
      <xdr:rowOff>4762</xdr:rowOff>
    </xdr:from>
    <xdr:to>
      <xdr:col>9</xdr:col>
      <xdr:colOff>161925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</xdr:row>
      <xdr:rowOff>4762</xdr:rowOff>
    </xdr:from>
    <xdr:to>
      <xdr:col>9</xdr:col>
      <xdr:colOff>161925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2</xdr:row>
      <xdr:rowOff>4762</xdr:rowOff>
    </xdr:from>
    <xdr:to>
      <xdr:col>9</xdr:col>
      <xdr:colOff>171450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2</xdr:row>
      <xdr:rowOff>14287</xdr:rowOff>
    </xdr:from>
    <xdr:to>
      <xdr:col>9</xdr:col>
      <xdr:colOff>171450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4</xdr:row>
      <xdr:rowOff>14287</xdr:rowOff>
    </xdr:from>
    <xdr:to>
      <xdr:col>18</xdr:col>
      <xdr:colOff>451307</xdr:colOff>
      <xdr:row>27</xdr:row>
      <xdr:rowOff>81883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2</xdr:row>
      <xdr:rowOff>14287</xdr:rowOff>
    </xdr:from>
    <xdr:to>
      <xdr:col>11</xdr:col>
      <xdr:colOff>309562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423862</xdr:colOff>
      <xdr:row>4</xdr:row>
      <xdr:rowOff>4762</xdr:rowOff>
    </xdr:from>
    <xdr:to>
      <xdr:col>18</xdr:col>
      <xdr:colOff>157162</xdr:colOff>
      <xdr:row>20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2</xdr:row>
      <xdr:rowOff>4762</xdr:rowOff>
    </xdr:from>
    <xdr:to>
      <xdr:col>11</xdr:col>
      <xdr:colOff>319087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</xdr:row>
      <xdr:rowOff>0</xdr:rowOff>
    </xdr:from>
    <xdr:to>
      <xdr:col>18</xdr:col>
      <xdr:colOff>179070</xdr:colOff>
      <xdr:row>26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3</xdr:row>
      <xdr:rowOff>157162</xdr:rowOff>
    </xdr:from>
    <xdr:to>
      <xdr:col>12</xdr:col>
      <xdr:colOff>319087</xdr:colOff>
      <xdr:row>20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4</xdr:row>
      <xdr:rowOff>4762</xdr:rowOff>
    </xdr:from>
    <xdr:to>
      <xdr:col>19</xdr:col>
      <xdr:colOff>314325</xdr:colOff>
      <xdr:row>20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317195</xdr:colOff>
      <xdr:row>2</xdr:row>
      <xdr:rowOff>952</xdr:rowOff>
    </xdr:from>
    <xdr:to>
      <xdr:col>9</xdr:col>
      <xdr:colOff>316230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327660</xdr:colOff>
      <xdr:row>2</xdr:row>
      <xdr:rowOff>0</xdr:rowOff>
    </xdr:from>
    <xdr:to>
      <xdr:col>16</xdr:col>
      <xdr:colOff>421640</xdr:colOff>
      <xdr:row>25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776287</xdr:colOff>
      <xdr:row>3</xdr:row>
      <xdr:rowOff>4762</xdr:rowOff>
    </xdr:from>
    <xdr:to>
      <xdr:col>12</xdr:col>
      <xdr:colOff>300037</xdr:colOff>
      <xdr:row>19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595312</xdr:colOff>
      <xdr:row>2</xdr:row>
      <xdr:rowOff>4762</xdr:rowOff>
    </xdr:from>
    <xdr:to>
      <xdr:col>17</xdr:col>
      <xdr:colOff>290512</xdr:colOff>
      <xdr:row>19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2</xdr:row>
      <xdr:rowOff>4762</xdr:rowOff>
    </xdr:from>
    <xdr:to>
      <xdr:col>11</xdr:col>
      <xdr:colOff>147637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871537</xdr:colOff>
      <xdr:row>2</xdr:row>
      <xdr:rowOff>4762</xdr:rowOff>
    </xdr:from>
    <xdr:to>
      <xdr:col>9</xdr:col>
      <xdr:colOff>566737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2</xdr:row>
      <xdr:rowOff>4762</xdr:rowOff>
    </xdr:from>
    <xdr:to>
      <xdr:col>9</xdr:col>
      <xdr:colOff>585787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2</xdr:row>
      <xdr:rowOff>4762</xdr:rowOff>
    </xdr:from>
    <xdr:to>
      <xdr:col>9</xdr:col>
      <xdr:colOff>585787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157162</xdr:rowOff>
    </xdr:from>
    <xdr:to>
      <xdr:col>9</xdr:col>
      <xdr:colOff>576262</xdr:colOff>
      <xdr:row>18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157162</xdr:rowOff>
    </xdr:from>
    <xdr:to>
      <xdr:col>15</xdr:col>
      <xdr:colOff>247650</xdr:colOff>
      <xdr:row>20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2</xdr:row>
      <xdr:rowOff>4762</xdr:rowOff>
    </xdr:from>
    <xdr:to>
      <xdr:col>19</xdr:col>
      <xdr:colOff>295275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377189</xdr:colOff>
      <xdr:row>19</xdr:row>
      <xdr:rowOff>140968</xdr:rowOff>
    </xdr:from>
    <xdr:to>
      <xdr:col>21</xdr:col>
      <xdr:colOff>392430</xdr:colOff>
      <xdr:row>40</xdr:row>
      <xdr:rowOff>140969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490537</xdr:colOff>
      <xdr:row>4</xdr:row>
      <xdr:rowOff>14287</xdr:rowOff>
    </xdr:from>
    <xdr:to>
      <xdr:col>20</xdr:col>
      <xdr:colOff>157162</xdr:colOff>
      <xdr:row>21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0</xdr:row>
      <xdr:rowOff>157162</xdr:rowOff>
    </xdr:from>
    <xdr:to>
      <xdr:col>8</xdr:col>
      <xdr:colOff>542925</xdr:colOff>
      <xdr:row>17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152399</xdr:colOff>
      <xdr:row>44</xdr:row>
      <xdr:rowOff>14286</xdr:rowOff>
    </xdr:from>
    <xdr:to>
      <xdr:col>11</xdr:col>
      <xdr:colOff>323849</xdr:colOff>
      <xdr:row>64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157162</xdr:rowOff>
    </xdr:from>
    <xdr:to>
      <xdr:col>8</xdr:col>
      <xdr:colOff>76200</xdr:colOff>
      <xdr:row>21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51</xdr:row>
      <xdr:rowOff>14286</xdr:rowOff>
    </xdr:from>
    <xdr:to>
      <xdr:col>12</xdr:col>
      <xdr:colOff>9525</xdr:colOff>
      <xdr:row>71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796289</xdr:colOff>
      <xdr:row>2</xdr:row>
      <xdr:rowOff>15240</xdr:rowOff>
    </xdr:from>
    <xdr:to>
      <xdr:col>19</xdr:col>
      <xdr:colOff>76200</xdr:colOff>
      <xdr:row>25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5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434340</xdr:colOff>
      <xdr:row>74</xdr:row>
      <xdr:rowOff>99060</xdr:rowOff>
    </xdr:from>
    <xdr:to>
      <xdr:col>13</xdr:col>
      <xdr:colOff>232410</xdr:colOff>
      <xdr:row>95</xdr:row>
      <xdr:rowOff>61913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5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471487</xdr:colOff>
      <xdr:row>9</xdr:row>
      <xdr:rowOff>151447</xdr:rowOff>
    </xdr:from>
    <xdr:to>
      <xdr:col>16</xdr:col>
      <xdr:colOff>240982</xdr:colOff>
      <xdr:row>26</xdr:row>
      <xdr:rowOff>141922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288606</xdr:colOff>
      <xdr:row>17</xdr:row>
      <xdr:rowOff>96202</xdr:rowOff>
    </xdr:from>
    <xdr:to>
      <xdr:col>7</xdr:col>
      <xdr:colOff>226126</xdr:colOff>
      <xdr:row>40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308609</xdr:colOff>
      <xdr:row>41</xdr:row>
      <xdr:rowOff>146684</xdr:rowOff>
    </xdr:from>
    <xdr:to>
      <xdr:col>7</xdr:col>
      <xdr:colOff>309244</xdr:colOff>
      <xdr:row>65</xdr:row>
      <xdr:rowOff>156209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5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442912</xdr:colOff>
      <xdr:row>43</xdr:row>
      <xdr:rowOff>14287</xdr:rowOff>
    </xdr:from>
    <xdr:to>
      <xdr:col>10</xdr:col>
      <xdr:colOff>557212</xdr:colOff>
      <xdr:row>60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 Emilia" refreshedDate="42823.547061458332" createdVersion="5" refreshedVersion="5" minRefreshableVersion="3" recordCount="100" xr:uid="{00000000-000A-0000-FFFF-FFFF0A000000}">
  <cacheSource type="worksheet">
    <worksheetSource ref="A3:BS103" sheet="Respostas ao Inquérito Valores"/>
  </cacheSource>
  <cacheFields count="71">
    <cacheField name="Q1" numFmtId="0">
      <sharedItems count="5">
        <s v="mais de 45 anos"/>
        <s v="36 a 45 anos"/>
        <s v="20 a 25 anos"/>
        <s v="16 a 19 anos"/>
        <s v="26 a 35 anos"/>
      </sharedItems>
    </cacheField>
    <cacheField name="Q2" numFmtId="0">
      <sharedItems count="2">
        <s v="Masculino"/>
        <s v="Feminino"/>
      </sharedItems>
    </cacheField>
    <cacheField name="Q3-questionario" numFmtId="0">
      <sharedItems/>
    </cacheField>
    <cacheField name="Q3" numFmtId="0">
      <sharedItems count="9">
        <s v="Ensino Secundário"/>
        <s v="Ensino Superior"/>
        <s v="Ensino Básico"/>
        <s v="Curso Profissional"/>
        <s v="Ensino Secundario" u="1"/>
        <s v="TOC " u="1"/>
        <s v="Mestrado" u="1"/>
        <s v="Formação esteticista " u="1"/>
        <s v="licenciatura" u="1"/>
      </sharedItems>
    </cacheField>
    <cacheField name="Q4" numFmtId="0">
      <sharedItems count="74">
        <s v="Key account manager"/>
        <s v="Assessora Parlamentar"/>
        <s v="estudante"/>
        <s v="Administrativa "/>
        <s v="Gestão"/>
        <s v="Administrativa"/>
        <s v="designer"/>
        <s v="Secretária de Administração"/>
        <s v="treinadora "/>
        <s v="Enfermeira"/>
        <s v="Consultora"/>
        <s v="Consultor ti"/>
        <s v="digital designer"/>
        <s v="Consultor"/>
        <s v="Gestor de Projetos"/>
        <s v="Desempregado"/>
        <s v="Engenheiro técnico electrótécnico"/>
        <s v="Responsável Marketing e Comunicação"/>
        <s v="designer de comunicação"/>
        <s v="Ux / Ui designer"/>
        <s v="economista"/>
        <s v="Contabilidade "/>
        <s v="Programador"/>
        <s v="Consultor Informático"/>
        <s v="Deputada"/>
        <s v="Professora"/>
        <s v="Lojista"/>
        <s v="Estudante Doutoramento"/>
        <s v="Consultor "/>
        <s v="Digital Product Designer"/>
        <s v="Barista"/>
        <s v="Head of Design"/>
        <s v="gestora de aplicações informáticas"/>
        <s v="Treinadora de Ténis"/>
        <s v="operador armazem"/>
        <s v="Vendas"/>
        <s v="Advogada"/>
        <s v="Comercial"/>
        <s v="Empresária"/>
        <s v="Consultor IT"/>
        <s v="Prof.Universitária/Deputada"/>
        <s v="Desemprego"/>
        <s v="Ajudante de cozinha"/>
        <s v="Académico"/>
        <s v="Engenheiro"/>
        <s v="Técnico Audiovisual"/>
        <s v="Arquitecta"/>
        <s v="telemarketing"/>
        <s v="xxx"/>
        <s v="Empregada de escritório"/>
        <s v="Operador fabril"/>
        <s v="Freelancer"/>
        <s v="Aposentada"/>
        <s v="Supervisora em call center "/>
        <s v="designer de interiores"/>
        <s v="recepcionista"/>
        <s v="Designer / Música"/>
        <s v="Engenheiro Informático"/>
        <s v="Função Pública"/>
        <s v="cenografo"/>
        <s v="Deputado na Assembleia da República"/>
        <s v="Web Designer"/>
        <s v="Processamento digital de imagens"/>
        <s v="Processamento de imagens digitais"/>
        <s v="Eng. Informático/Programação"/>
        <s v="Chefe de Serviço de Recursos Humanos"/>
        <s v="Eng Informatica"/>
        <s v="modelador 3d"/>
        <s v="Esteticista"/>
        <s v="Analista Funcional"/>
        <s v="Funciomário Público"/>
        <s v="Funcionário Público"/>
        <s v="Não aplicável"/>
        <s v="Vendedor"/>
      </sharedItems>
    </cacheField>
    <cacheField name="Q5" numFmtId="0">
      <sharedItems count="2">
        <s v="Sim"/>
        <s v="Não"/>
      </sharedItems>
    </cacheField>
    <cacheField name="Q6.1" numFmtId="0">
      <sharedItems containsSemiMixedTypes="0" containsString="0" containsNumber="1" containsInteger="1" minValue="0" maxValue="1" count="2">
        <n v="1"/>
        <n v="0"/>
      </sharedItems>
    </cacheField>
    <cacheField name="Q6.2" numFmtId="0">
      <sharedItems containsSemiMixedTypes="0" containsString="0" containsNumber="1" containsInteger="1" minValue="0" maxValue="1" count="2">
        <n v="1"/>
        <n v="0"/>
      </sharedItems>
    </cacheField>
    <cacheField name="Q6.3" numFmtId="0">
      <sharedItems containsSemiMixedTypes="0" containsString="0" containsNumber="1" containsInteger="1" minValue="0" maxValue="1" count="2">
        <n v="1"/>
        <n v="0"/>
      </sharedItems>
    </cacheField>
    <cacheField name="Q6.4" numFmtId="0">
      <sharedItems containsSemiMixedTypes="0" containsString="0" containsNumber="1" containsInteger="1" minValue="0" maxValue="1" count="2">
        <n v="1"/>
        <n v="0"/>
      </sharedItems>
    </cacheField>
    <cacheField name="Q6.5" numFmtId="0">
      <sharedItems containsSemiMixedTypes="0" containsString="0" containsNumber="1" containsInteger="1" minValue="0" maxValue="1" count="2">
        <n v="1"/>
        <n v="0"/>
      </sharedItems>
    </cacheField>
    <cacheField name="Q6.6" numFmtId="0">
      <sharedItems containsSemiMixedTypes="0" containsString="0" containsNumber="1" containsInteger="1" minValue="0" maxValue="1" count="2">
        <n v="0"/>
        <n v="1"/>
      </sharedItems>
    </cacheField>
    <cacheField name="Q6.7" numFmtId="0">
      <sharedItems containsSemiMixedTypes="0" containsString="0" containsNumber="1" containsInteger="1" minValue="0" maxValue="1" count="2">
        <n v="1"/>
        <n v="0"/>
      </sharedItems>
    </cacheField>
    <cacheField name="Q6.8" numFmtId="0">
      <sharedItems containsSemiMixedTypes="0" containsString="0" containsNumber="1" containsInteger="1" minValue="0" maxValue="1" count="2">
        <n v="0"/>
        <n v="1"/>
      </sharedItems>
    </cacheField>
    <cacheField name="Q7" numFmtId="0">
      <sharedItems count="2">
        <s v="Não"/>
        <s v="Sim"/>
      </sharedItems>
    </cacheField>
    <cacheField name="Q8.1" numFmtId="0">
      <sharedItems containsSemiMixedTypes="0" containsString="0" containsNumber="1" containsInteger="1" minValue="0" maxValue="1" count="2">
        <n v="0"/>
        <n v="1"/>
      </sharedItems>
    </cacheField>
    <cacheField name="Q8.2" numFmtId="0">
      <sharedItems containsSemiMixedTypes="0" containsString="0" containsNumber="1" containsInteger="1" minValue="0" maxValue="1" count="2">
        <n v="0"/>
        <n v="1"/>
      </sharedItems>
    </cacheField>
    <cacheField name="Q8.3" numFmtId="0">
      <sharedItems containsSemiMixedTypes="0" containsString="0" containsNumber="1" containsInteger="1" minValue="0" maxValue="1" count="2">
        <n v="0"/>
        <n v="1"/>
      </sharedItems>
    </cacheField>
    <cacheField name="Q8.4" numFmtId="0">
      <sharedItems containsSemiMixedTypes="0" containsString="0" containsNumber="1" containsInteger="1" minValue="0" maxValue="1" count="2">
        <n v="0"/>
        <n v="1"/>
      </sharedItems>
    </cacheField>
    <cacheField name="Q8.5" numFmtId="0">
      <sharedItems containsSemiMixedTypes="0" containsString="0" containsNumber="1" containsInteger="1" minValue="0" maxValue="1"/>
    </cacheField>
    <cacheField name="Q8.6" numFmtId="0">
      <sharedItems containsSemiMixedTypes="0" containsString="0" containsNumber="1" containsInteger="1" minValue="0" maxValue="1"/>
    </cacheField>
    <cacheField name="Q8.7" numFmtId="0">
      <sharedItems containsSemiMixedTypes="0" containsString="0" containsNumber="1" containsInteger="1" minValue="0" maxValue="1"/>
    </cacheField>
    <cacheField name="Q8.8" numFmtId="0">
      <sharedItems containsSemiMixedTypes="0" containsString="0" containsNumber="1" containsInteger="1" minValue="0" maxValue="1"/>
    </cacheField>
    <cacheField name="Q8.9" numFmtId="0">
      <sharedItems containsSemiMixedTypes="0" containsString="0" containsNumber="1" containsInteger="1" minValue="0" maxValue="1"/>
    </cacheField>
    <cacheField name="Q9" numFmtId="0">
      <sharedItems count="2">
        <s v="Sim"/>
        <s v="Não"/>
      </sharedItems>
    </cacheField>
    <cacheField name="Q10" numFmtId="0">
      <sharedItems containsString="0" containsBlank="1" containsNumber="1" containsInteger="1" minValue="1" maxValue="5" count="6">
        <n v="5"/>
        <m/>
        <n v="3"/>
        <n v="4"/>
        <n v="2"/>
        <n v="1"/>
      </sharedItems>
    </cacheField>
    <cacheField name="Q11" numFmtId="0">
      <sharedItems containsBlank="1" count="5">
        <s v="4 a 6"/>
        <m/>
        <s v="1 a 3"/>
        <s v="7 a 10"/>
        <s v="mais de 10"/>
      </sharedItems>
    </cacheField>
    <cacheField name="Q12.1" numFmtId="0">
      <sharedItems containsSemiMixedTypes="0" containsString="0" containsNumber="1" containsInteger="1" minValue="0" maxValue="1"/>
    </cacheField>
    <cacheField name="Q12.2" numFmtId="0">
      <sharedItems containsSemiMixedTypes="0" containsString="0" containsNumber="1" containsInteger="1" minValue="0" maxValue="1"/>
    </cacheField>
    <cacheField name="Q12.3" numFmtId="0">
      <sharedItems containsSemiMixedTypes="0" containsString="0" containsNumber="1" containsInteger="1" minValue="0" maxValue="1"/>
    </cacheField>
    <cacheField name="Q12.4" numFmtId="0">
      <sharedItems containsSemiMixedTypes="0" containsString="0" containsNumber="1" containsInteger="1" minValue="0" maxValue="1"/>
    </cacheField>
    <cacheField name="Q12.5" numFmtId="0">
      <sharedItems containsSemiMixedTypes="0" containsString="0" containsNumber="1" containsInteger="1" minValue="0" maxValue="1"/>
    </cacheField>
    <cacheField name="Q12.6" numFmtId="0">
      <sharedItems containsSemiMixedTypes="0" containsString="0" containsNumber="1" containsInteger="1" minValue="0" maxValue="1"/>
    </cacheField>
    <cacheField name="Q12.7" numFmtId="0">
      <sharedItems containsSemiMixedTypes="0" containsString="0" containsNumber="1" containsInteger="1" minValue="0" maxValue="1"/>
    </cacheField>
    <cacheField name="Q13.1" numFmtId="0">
      <sharedItems containsSemiMixedTypes="0" containsString="0" containsNumber="1" containsInteger="1" minValue="0" maxValue="1"/>
    </cacheField>
    <cacheField name="Q13.2" numFmtId="0">
      <sharedItems containsSemiMixedTypes="0" containsString="0" containsNumber="1" containsInteger="1" minValue="0" maxValue="1" count="2">
        <n v="1"/>
        <n v="0"/>
      </sharedItems>
    </cacheField>
    <cacheField name="Q13.3" numFmtId="0">
      <sharedItems containsSemiMixedTypes="0" containsString="0" containsNumber="1" containsInteger="1" minValue="0" maxValue="1"/>
    </cacheField>
    <cacheField name="Q13.4" numFmtId="0">
      <sharedItems containsSemiMixedTypes="0" containsString="0" containsNumber="1" containsInteger="1" minValue="0" maxValue="1"/>
    </cacheField>
    <cacheField name="Q13.5" numFmtId="0">
      <sharedItems containsSemiMixedTypes="0" containsString="0" containsNumber="1" containsInteger="1" minValue="0" maxValue="1"/>
    </cacheField>
    <cacheField name="Q13.6" numFmtId="0">
      <sharedItems containsSemiMixedTypes="0" containsString="0" containsNumber="1" containsInteger="1" minValue="0" maxValue="1"/>
    </cacheField>
    <cacheField name="Q13.7" numFmtId="0">
      <sharedItems containsSemiMixedTypes="0" containsString="0" containsNumber="1" containsInteger="1" minValue="0" maxValue="1"/>
    </cacheField>
    <cacheField name="Q14.1" numFmtId="0">
      <sharedItems containsSemiMixedTypes="0" containsString="0" containsNumber="1" containsInteger="1" minValue="0" maxValue="1"/>
    </cacheField>
    <cacheField name="Q14.2" numFmtId="0">
      <sharedItems containsSemiMixedTypes="0" containsString="0" containsNumber="1" containsInteger="1" minValue="0" maxValue="1"/>
    </cacheField>
    <cacheField name="Q14.3" numFmtId="0">
      <sharedItems containsSemiMixedTypes="0" containsString="0" containsNumber="1" containsInteger="1" minValue="0" maxValue="1"/>
    </cacheField>
    <cacheField name="Q14.4" numFmtId="0">
      <sharedItems containsSemiMixedTypes="0" containsString="0" containsNumber="1" containsInteger="1" minValue="0" maxValue="1"/>
    </cacheField>
    <cacheField name="Q14.5" numFmtId="0">
      <sharedItems containsSemiMixedTypes="0" containsString="0" containsNumber="1" containsInteger="1" minValue="0" maxValue="1"/>
    </cacheField>
    <cacheField name="Q14.6" numFmtId="0">
      <sharedItems containsSemiMixedTypes="0" containsString="0" containsNumber="1" containsInteger="1" minValue="0" maxValue="0"/>
    </cacheField>
    <cacheField name="Q15" numFmtId="0">
      <sharedItems containsBlank="1" count="6">
        <s v="&gt; 100 euros"/>
        <m/>
        <s v="80 euros - 100 euros"/>
        <s v="20 euros - 40 euros"/>
        <s v="&lt; 20 euros"/>
        <s v="40 euros - 60 euros"/>
      </sharedItems>
    </cacheField>
    <cacheField name="Q16" numFmtId="0">
      <sharedItems containsBlank="1" count="3">
        <s v="Não"/>
        <s v="Sim"/>
        <m/>
      </sharedItems>
    </cacheField>
    <cacheField name="Q17" numFmtId="0">
      <sharedItems containsBlank="1" count="28">
        <m/>
        <s v="Excel; google doc partilhado"/>
        <s v="Escrevi na fatura, que depois é afixada no frigorifico da casa"/>
        <s v="Papel"/>
        <s v="Uma app"/>
        <s v="APP telemóvel"/>
        <s v="Splitwise"/>
        <s v="Memória"/>
        <s v="papel e caneta"/>
        <s v="Lista em papel"/>
        <s v="Em papel"/>
        <s v="Mobile App"/>
        <s v="Aplicações - splitwise / settleup"/>
        <s v="Excel"/>
        <s v="Evernote"/>
        <s v="Apple Notes ou similar"/>
        <s v="Lista de tarefas com as dívidas por saldar (wunderlist)"/>
        <s v="Memoria"/>
        <s v="Agenda"/>
        <s v="Aplicação Splitwise"/>
        <s v="Anotando a soma e dia "/>
        <s v="Excel e agenda"/>
        <s v="Folha de cálculo "/>
        <s v="Anotei num bloco"/>
        <s v="notas no telemovel, apps que registam dividas"/>
        <s v="Cabeça"/>
        <s v="Excel/Google docs"/>
        <s v="Excel no one drive e/ou Splitwise"/>
      </sharedItems>
    </cacheField>
    <cacheField name="Q18" numFmtId="0">
      <sharedItems containsBlank="1" count="3">
        <m/>
        <s v="Não"/>
        <s v="Sim"/>
      </sharedItems>
    </cacheField>
    <cacheField name="Q19" numFmtId="0">
      <sharedItems containsBlank="1" longText="1"/>
    </cacheField>
    <cacheField name="Q20.1" numFmtId="0">
      <sharedItems containsSemiMixedTypes="0" containsString="0" containsNumber="1" containsInteger="1" minValue="0" maxValue="1"/>
    </cacheField>
    <cacheField name="Q20.2" numFmtId="0">
      <sharedItems containsSemiMixedTypes="0" containsString="0" containsNumber="1" containsInteger="1" minValue="0" maxValue="1"/>
    </cacheField>
    <cacheField name="Q20.3" numFmtId="0">
      <sharedItems containsSemiMixedTypes="0" containsString="0" containsNumber="1" containsInteger="1" minValue="0" maxValue="1"/>
    </cacheField>
    <cacheField name="Q20.4" numFmtId="0">
      <sharedItems containsSemiMixedTypes="0" containsString="0" containsNumber="1" containsInteger="1" minValue="0" maxValue="1"/>
    </cacheField>
    <cacheField name="Q20.5" numFmtId="0">
      <sharedItems containsSemiMixedTypes="0" containsString="0" containsNumber="1" containsInteger="1" minValue="0" maxValue="1"/>
    </cacheField>
    <cacheField name="Q20.6" numFmtId="0">
      <sharedItems containsSemiMixedTypes="0" containsString="0" containsNumber="1" containsInteger="1" minValue="0" maxValue="1"/>
    </cacheField>
    <cacheField name="Q21" numFmtId="0">
      <sharedItems containsBlank="1" count="8">
        <s v="Transferência Bancária"/>
        <m/>
        <s v="Pocket"/>
        <s v="Notas e moedas"/>
        <s v="Transferência MB WAY"/>
        <s v="depende da quantia"/>
        <s v="Caixa plim"/>
        <s v="algo como a Caixa plim, mas que funcionasse entre diferentes bancos"/>
      </sharedItems>
    </cacheField>
    <cacheField name="Q22" numFmtId="0">
      <sharedItems containsBlank="1"/>
    </cacheField>
    <cacheField name="Q23.1" numFmtId="0">
      <sharedItems containsBlank="1" count="3">
        <m/>
        <s v="influencia"/>
        <s v="influencia muito"/>
      </sharedItems>
    </cacheField>
    <cacheField name="Q23.2" numFmtId="0">
      <sharedItems containsBlank="1" count="4">
        <m/>
        <s v="influencia"/>
        <s v="influencia muito"/>
        <s v="não influencia"/>
      </sharedItems>
    </cacheField>
    <cacheField name="Q23.3" numFmtId="0">
      <sharedItems containsBlank="1" count="3">
        <m/>
        <s v="influencia muito"/>
        <s v="influencia"/>
      </sharedItems>
    </cacheField>
    <cacheField name="Q23.4" numFmtId="0">
      <sharedItems containsBlank="1" count="3">
        <m/>
        <s v="influencia muito"/>
        <s v="influencia"/>
      </sharedItems>
    </cacheField>
    <cacheField name="Q24" numFmtId="0">
      <sharedItems containsBlank="1"/>
    </cacheField>
    <cacheField name="Q25" numFmtId="0">
      <sharedItems containsBlank="1"/>
    </cacheField>
    <cacheField name="Q26.1" numFmtId="0">
      <sharedItems containsBlank="1" count="4">
        <s v="não influencia"/>
        <s v="influencia muito"/>
        <m/>
        <s v="influencia"/>
      </sharedItems>
    </cacheField>
    <cacheField name="Q26.2" numFmtId="0">
      <sharedItems containsBlank="1" count="4">
        <s v="influencia muito"/>
        <m/>
        <s v="influencia"/>
        <s v="não influencia"/>
      </sharedItems>
    </cacheField>
    <cacheField name="Q26.3" numFmtId="0">
      <sharedItems containsBlank="1" count="4">
        <s v="influencia"/>
        <s v="influencia muito"/>
        <m/>
        <s v="não influencia"/>
      </sharedItems>
    </cacheField>
    <cacheField name="Q26.4" numFmtId="0">
      <sharedItems containsBlank="1" count="4">
        <s v="não influencia"/>
        <s v="influencia muito"/>
        <m/>
        <s v="influencia"/>
      </sharedItems>
    </cacheField>
    <cacheField name="Q27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x v="0"/>
    <s v="Ensino Secundário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  <n v="0"/>
    <n v="0"/>
    <x v="0"/>
    <x v="0"/>
    <x v="0"/>
    <n v="0"/>
    <n v="1"/>
    <n v="0"/>
    <n v="0"/>
    <n v="1"/>
    <n v="0"/>
    <n v="0"/>
    <n v="0"/>
    <x v="0"/>
    <n v="0"/>
    <n v="0"/>
    <n v="0"/>
    <n v="0"/>
    <n v="0"/>
    <n v="0"/>
    <n v="1"/>
    <n v="0"/>
    <n v="0"/>
    <n v="0"/>
    <n v="0"/>
    <x v="0"/>
    <x v="0"/>
    <x v="0"/>
    <x v="0"/>
    <m/>
    <n v="1"/>
    <n v="1"/>
    <n v="0"/>
    <n v="0"/>
    <n v="0"/>
    <n v="0"/>
    <x v="0"/>
    <m/>
    <x v="0"/>
    <x v="0"/>
    <x v="0"/>
    <x v="0"/>
    <m/>
    <m/>
    <x v="0"/>
    <x v="0"/>
    <x v="0"/>
    <x v="0"/>
    <m/>
  </r>
  <r>
    <x v="1"/>
    <x v="1"/>
    <s v="Ensino Superior"/>
    <x v="1"/>
    <x v="1"/>
    <x v="1"/>
    <x v="1"/>
    <x v="1"/>
    <x v="1"/>
    <x v="1"/>
    <x v="1"/>
    <x v="0"/>
    <x v="1"/>
    <x v="0"/>
    <x v="1"/>
    <x v="1"/>
    <x v="0"/>
    <x v="0"/>
    <x v="0"/>
    <n v="0"/>
    <n v="0"/>
    <n v="1"/>
    <n v="0"/>
    <n v="0"/>
    <x v="0"/>
    <x v="0"/>
    <x v="0"/>
    <n v="0"/>
    <n v="1"/>
    <n v="0"/>
    <n v="0"/>
    <n v="0"/>
    <n v="0"/>
    <n v="0"/>
    <n v="0"/>
    <x v="0"/>
    <n v="1"/>
    <n v="1"/>
    <n v="1"/>
    <n v="0"/>
    <n v="0"/>
    <n v="0"/>
    <n v="0"/>
    <n v="0"/>
    <n v="0"/>
    <n v="1"/>
    <n v="0"/>
    <x v="0"/>
    <x v="1"/>
    <x v="1"/>
    <x v="1"/>
    <s v="Maior interatividade; "/>
    <n v="0"/>
    <n v="1"/>
    <n v="0"/>
    <n v="0"/>
    <n v="0"/>
    <n v="0"/>
    <x v="0"/>
    <m/>
    <x v="0"/>
    <x v="0"/>
    <x v="0"/>
    <x v="0"/>
    <m/>
    <s v="Mais fácil e rápido."/>
    <x v="1"/>
    <x v="0"/>
    <x v="1"/>
    <x v="1"/>
    <s v="Esquecimento em cobrar ou saldar a dívida; o facto de serem transferências entre bancos diferentes não permitir que o dinheiro fique logo disponível"/>
  </r>
  <r>
    <x v="2"/>
    <x v="1"/>
    <s v="Ensino Superior"/>
    <x v="1"/>
    <x v="2"/>
    <x v="0"/>
    <x v="0"/>
    <x v="0"/>
    <x v="0"/>
    <x v="0"/>
    <x v="0"/>
    <x v="1"/>
    <x v="0"/>
    <x v="0"/>
    <x v="0"/>
    <x v="0"/>
    <x v="0"/>
    <x v="0"/>
    <x v="0"/>
    <n v="0"/>
    <n v="0"/>
    <n v="0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0"/>
    <x v="1"/>
    <s v="Ensino Secundário"/>
    <x v="0"/>
    <x v="3"/>
    <x v="0"/>
    <x v="0"/>
    <x v="0"/>
    <x v="0"/>
    <x v="0"/>
    <x v="0"/>
    <x v="1"/>
    <x v="0"/>
    <x v="0"/>
    <x v="1"/>
    <x v="1"/>
    <x v="0"/>
    <x v="0"/>
    <x v="0"/>
    <n v="0"/>
    <n v="0"/>
    <n v="1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2"/>
    <x v="1"/>
    <s v="Ensino Superior"/>
    <x v="1"/>
    <x v="2"/>
    <x v="0"/>
    <x v="0"/>
    <x v="0"/>
    <x v="0"/>
    <x v="0"/>
    <x v="0"/>
    <x v="1"/>
    <x v="0"/>
    <x v="0"/>
    <x v="0"/>
    <x v="0"/>
    <x v="0"/>
    <x v="0"/>
    <x v="0"/>
    <n v="0"/>
    <n v="0"/>
    <n v="0"/>
    <n v="0"/>
    <n v="0"/>
    <x v="0"/>
    <x v="2"/>
    <x v="0"/>
    <n v="0"/>
    <n v="1"/>
    <n v="1"/>
    <n v="0"/>
    <n v="0"/>
    <n v="0"/>
    <n v="0"/>
    <n v="1"/>
    <x v="0"/>
    <n v="1"/>
    <n v="1"/>
    <n v="1"/>
    <n v="1"/>
    <n v="0"/>
    <n v="1"/>
    <n v="0"/>
    <n v="0"/>
    <n v="1"/>
    <n v="0"/>
    <n v="0"/>
    <x v="2"/>
    <x v="0"/>
    <x v="0"/>
    <x v="0"/>
    <m/>
    <n v="1"/>
    <n v="0"/>
    <n v="0"/>
    <n v="0"/>
    <n v="0"/>
    <n v="0"/>
    <x v="0"/>
    <m/>
    <x v="0"/>
    <x v="0"/>
    <x v="0"/>
    <x v="0"/>
    <m/>
    <m/>
    <x v="1"/>
    <x v="0"/>
    <x v="1"/>
    <x v="1"/>
    <s v="Esquecimento, contas erradas, falta de tempo. "/>
  </r>
  <r>
    <x v="0"/>
    <x v="0"/>
    <s v="Ensino Secundário"/>
    <x v="0"/>
    <x v="4"/>
    <x v="0"/>
    <x v="0"/>
    <x v="0"/>
    <x v="0"/>
    <x v="0"/>
    <x v="0"/>
    <x v="1"/>
    <x v="0"/>
    <x v="0"/>
    <x v="1"/>
    <x v="1"/>
    <x v="0"/>
    <x v="1"/>
    <x v="0"/>
    <n v="0"/>
    <n v="1"/>
    <n v="0"/>
    <n v="1"/>
    <n v="1"/>
    <x v="0"/>
    <x v="2"/>
    <x v="0"/>
    <n v="1"/>
    <n v="0"/>
    <n v="1"/>
    <n v="1"/>
    <n v="0"/>
    <n v="0"/>
    <n v="0"/>
    <n v="1"/>
    <x v="1"/>
    <n v="0"/>
    <n v="0"/>
    <n v="0"/>
    <n v="1"/>
    <n v="0"/>
    <n v="1"/>
    <n v="0"/>
    <n v="1"/>
    <n v="0"/>
    <n v="0"/>
    <n v="0"/>
    <x v="3"/>
    <x v="0"/>
    <x v="0"/>
    <x v="0"/>
    <m/>
    <n v="1"/>
    <n v="0"/>
    <n v="0"/>
    <n v="0"/>
    <n v="0"/>
    <n v="1"/>
    <x v="2"/>
    <m/>
    <x v="0"/>
    <x v="0"/>
    <x v="0"/>
    <x v="0"/>
    <m/>
    <s v="Para ficar registado quem fez o pagamento"/>
    <x v="1"/>
    <x v="0"/>
    <x v="1"/>
    <x v="1"/>
    <s v="Ficar algum tempo sem receber o dinheiro ou não fazerem o pagamento"/>
  </r>
  <r>
    <x v="3"/>
    <x v="1"/>
    <s v="Ensino Superior"/>
    <x v="1"/>
    <x v="2"/>
    <x v="0"/>
    <x v="0"/>
    <x v="0"/>
    <x v="0"/>
    <x v="0"/>
    <x v="0"/>
    <x v="1"/>
    <x v="0"/>
    <x v="0"/>
    <x v="1"/>
    <x v="1"/>
    <x v="1"/>
    <x v="0"/>
    <x v="0"/>
    <n v="1"/>
    <n v="1"/>
    <n v="1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2"/>
    <x v="1"/>
    <s v="Ensino Superior"/>
    <x v="1"/>
    <x v="2"/>
    <x v="0"/>
    <x v="0"/>
    <x v="0"/>
    <x v="0"/>
    <x v="1"/>
    <x v="0"/>
    <x v="1"/>
    <x v="0"/>
    <x v="0"/>
    <x v="1"/>
    <x v="1"/>
    <x v="0"/>
    <x v="0"/>
    <x v="0"/>
    <n v="1"/>
    <n v="0"/>
    <n v="0"/>
    <n v="0"/>
    <n v="0"/>
    <x v="0"/>
    <x v="3"/>
    <x v="0"/>
    <n v="0"/>
    <n v="1"/>
    <n v="0"/>
    <n v="0"/>
    <n v="0"/>
    <n v="0"/>
    <n v="0"/>
    <n v="0"/>
    <x v="1"/>
    <n v="0"/>
    <n v="0"/>
    <n v="0"/>
    <n v="0"/>
    <n v="1"/>
    <n v="0"/>
    <n v="0"/>
    <n v="0"/>
    <n v="1"/>
    <n v="0"/>
    <n v="0"/>
    <x v="4"/>
    <x v="1"/>
    <x v="2"/>
    <x v="1"/>
    <s v="A forma relembrar as outras pessoas da despesa  "/>
    <n v="1"/>
    <n v="0"/>
    <n v="0"/>
    <n v="0"/>
    <n v="0"/>
    <n v="0"/>
    <x v="3"/>
    <s v="O facto de não serem despesas avultadas"/>
    <x v="1"/>
    <x v="1"/>
    <x v="1"/>
    <x v="1"/>
    <s v="As pessoas esquecerem-se ou o perder a fatura onde estava assinalado o valor"/>
    <m/>
    <x v="2"/>
    <x v="1"/>
    <x v="2"/>
    <x v="2"/>
    <m/>
  </r>
  <r>
    <x v="0"/>
    <x v="1"/>
    <s v="Ensino Secundário"/>
    <x v="0"/>
    <x v="5"/>
    <x v="1"/>
    <x v="1"/>
    <x v="1"/>
    <x v="1"/>
    <x v="1"/>
    <x v="1"/>
    <x v="0"/>
    <x v="1"/>
    <x v="0"/>
    <x v="0"/>
    <x v="0"/>
    <x v="0"/>
    <x v="0"/>
    <x v="0"/>
    <n v="0"/>
    <n v="0"/>
    <n v="0"/>
    <n v="0"/>
    <n v="0"/>
    <x v="0"/>
    <x v="4"/>
    <x v="2"/>
    <n v="1"/>
    <n v="0"/>
    <n v="1"/>
    <n v="0"/>
    <n v="0"/>
    <n v="0"/>
    <n v="0"/>
    <n v="1"/>
    <x v="1"/>
    <n v="0"/>
    <n v="0"/>
    <n v="0"/>
    <n v="0"/>
    <n v="0"/>
    <n v="1"/>
    <n v="0"/>
    <n v="1"/>
    <n v="0"/>
    <n v="0"/>
    <n v="0"/>
    <x v="4"/>
    <x v="0"/>
    <x v="0"/>
    <x v="0"/>
    <m/>
    <n v="1"/>
    <n v="0"/>
    <n v="0"/>
    <n v="0"/>
    <n v="0"/>
    <n v="0"/>
    <x v="0"/>
    <m/>
    <x v="0"/>
    <x v="0"/>
    <x v="0"/>
    <x v="0"/>
    <m/>
    <s v="Prático e limpo"/>
    <x v="3"/>
    <x v="2"/>
    <x v="0"/>
    <x v="1"/>
    <s v="Faltar dinheiro no final"/>
  </r>
  <r>
    <x v="4"/>
    <x v="1"/>
    <s v="Ensino Superior"/>
    <x v="1"/>
    <x v="6"/>
    <x v="0"/>
    <x v="0"/>
    <x v="0"/>
    <x v="0"/>
    <x v="0"/>
    <x v="0"/>
    <x v="1"/>
    <x v="0"/>
    <x v="0"/>
    <x v="0"/>
    <x v="0"/>
    <x v="0"/>
    <x v="0"/>
    <x v="0"/>
    <n v="0"/>
    <n v="0"/>
    <n v="0"/>
    <n v="0"/>
    <n v="0"/>
    <x v="0"/>
    <x v="0"/>
    <x v="3"/>
    <n v="1"/>
    <n v="1"/>
    <n v="1"/>
    <n v="1"/>
    <n v="0"/>
    <n v="0"/>
    <n v="0"/>
    <n v="1"/>
    <x v="0"/>
    <n v="1"/>
    <n v="1"/>
    <n v="1"/>
    <n v="1"/>
    <n v="0"/>
    <n v="1"/>
    <n v="0"/>
    <n v="0"/>
    <n v="1"/>
    <n v="1"/>
    <n v="0"/>
    <x v="0"/>
    <x v="0"/>
    <x v="0"/>
    <x v="0"/>
    <m/>
    <n v="1"/>
    <n v="1"/>
    <n v="0"/>
    <n v="0"/>
    <n v="0"/>
    <n v="0"/>
    <x v="0"/>
    <m/>
    <x v="0"/>
    <x v="0"/>
    <x v="0"/>
    <x v="0"/>
    <m/>
    <s v="comodidade"/>
    <x v="1"/>
    <x v="0"/>
    <x v="1"/>
    <x v="1"/>
    <s v="esquecerem-se de pagar, esquecer-me dos valores, não saber a que dizem respeito as contas"/>
  </r>
  <r>
    <x v="1"/>
    <x v="1"/>
    <s v="Ensino Secundário"/>
    <x v="0"/>
    <x v="7"/>
    <x v="0"/>
    <x v="0"/>
    <x v="0"/>
    <x v="0"/>
    <x v="0"/>
    <x v="0"/>
    <x v="1"/>
    <x v="0"/>
    <x v="0"/>
    <x v="1"/>
    <x v="0"/>
    <x v="0"/>
    <x v="0"/>
    <x v="0"/>
    <n v="0"/>
    <n v="0"/>
    <n v="1"/>
    <n v="1"/>
    <n v="0"/>
    <x v="0"/>
    <x v="2"/>
    <x v="2"/>
    <n v="1"/>
    <n v="0"/>
    <n v="0"/>
    <n v="0"/>
    <n v="1"/>
    <n v="0"/>
    <n v="0"/>
    <n v="1"/>
    <x v="1"/>
    <n v="0"/>
    <n v="0"/>
    <n v="0"/>
    <n v="0"/>
    <n v="1"/>
    <n v="1"/>
    <n v="1"/>
    <n v="0"/>
    <n v="0"/>
    <n v="1"/>
    <n v="0"/>
    <x v="3"/>
    <x v="1"/>
    <x v="3"/>
    <x v="2"/>
    <m/>
    <n v="1"/>
    <n v="0"/>
    <n v="0"/>
    <n v="0"/>
    <n v="0"/>
    <n v="0"/>
    <x v="0"/>
    <m/>
    <x v="0"/>
    <x v="0"/>
    <x v="0"/>
    <x v="0"/>
    <m/>
    <s v="comodidade"/>
    <x v="3"/>
    <x v="2"/>
    <x v="0"/>
    <x v="3"/>
    <s v="Pagar a totalidade e não ser resercida"/>
  </r>
  <r>
    <x v="2"/>
    <x v="1"/>
    <s v="licenciatura"/>
    <x v="1"/>
    <x v="8"/>
    <x v="0"/>
    <x v="0"/>
    <x v="0"/>
    <x v="0"/>
    <x v="0"/>
    <x v="0"/>
    <x v="1"/>
    <x v="0"/>
    <x v="0"/>
    <x v="0"/>
    <x v="0"/>
    <x v="0"/>
    <x v="0"/>
    <x v="0"/>
    <n v="0"/>
    <n v="0"/>
    <n v="0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2"/>
    <x v="1"/>
    <s v="Ensino Superior"/>
    <x v="1"/>
    <x v="9"/>
    <x v="0"/>
    <x v="0"/>
    <x v="0"/>
    <x v="0"/>
    <x v="0"/>
    <x v="0"/>
    <x v="1"/>
    <x v="0"/>
    <x v="0"/>
    <x v="0"/>
    <x v="0"/>
    <x v="0"/>
    <x v="0"/>
    <x v="0"/>
    <n v="0"/>
    <n v="0"/>
    <n v="0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4"/>
    <x v="1"/>
    <s v="Ensino Secundário"/>
    <x v="0"/>
    <x v="2"/>
    <x v="0"/>
    <x v="0"/>
    <x v="0"/>
    <x v="0"/>
    <x v="0"/>
    <x v="0"/>
    <x v="1"/>
    <x v="0"/>
    <x v="1"/>
    <x v="1"/>
    <x v="1"/>
    <x v="0"/>
    <x v="0"/>
    <x v="0"/>
    <n v="0"/>
    <n v="1"/>
    <n v="1"/>
    <n v="0"/>
    <n v="0"/>
    <x v="0"/>
    <x v="2"/>
    <x v="0"/>
    <n v="1"/>
    <n v="1"/>
    <n v="1"/>
    <n v="1"/>
    <n v="0"/>
    <n v="0"/>
    <n v="0"/>
    <n v="1"/>
    <x v="0"/>
    <n v="0"/>
    <n v="0"/>
    <n v="0"/>
    <n v="1"/>
    <n v="0"/>
    <n v="1"/>
    <n v="1"/>
    <n v="0"/>
    <n v="0"/>
    <n v="1"/>
    <n v="0"/>
    <x v="3"/>
    <x v="1"/>
    <x v="3"/>
    <x v="2"/>
    <m/>
    <n v="1"/>
    <n v="1"/>
    <n v="0"/>
    <n v="0"/>
    <n v="0"/>
    <n v="0"/>
    <x v="0"/>
    <m/>
    <x v="0"/>
    <x v="0"/>
    <x v="0"/>
    <x v="0"/>
    <m/>
    <s v="Comodidade e segurança"/>
    <x v="1"/>
    <x v="0"/>
    <x v="1"/>
    <x v="3"/>
    <m/>
  </r>
  <r>
    <x v="4"/>
    <x v="1"/>
    <s v="Ensino Superior"/>
    <x v="1"/>
    <x v="10"/>
    <x v="0"/>
    <x v="0"/>
    <x v="1"/>
    <x v="0"/>
    <x v="0"/>
    <x v="0"/>
    <x v="1"/>
    <x v="0"/>
    <x v="0"/>
    <x v="1"/>
    <x v="0"/>
    <x v="0"/>
    <x v="1"/>
    <x v="0"/>
    <n v="0"/>
    <n v="1"/>
    <n v="1"/>
    <n v="1"/>
    <n v="0"/>
    <x v="0"/>
    <x v="4"/>
    <x v="4"/>
    <n v="1"/>
    <n v="0"/>
    <n v="1"/>
    <n v="1"/>
    <n v="0"/>
    <n v="0"/>
    <n v="0"/>
    <n v="1"/>
    <x v="1"/>
    <n v="0"/>
    <n v="0"/>
    <n v="0"/>
    <n v="1"/>
    <n v="0"/>
    <n v="1"/>
    <n v="0"/>
    <n v="1"/>
    <n v="0"/>
    <n v="0"/>
    <n v="0"/>
    <x v="3"/>
    <x v="1"/>
    <x v="4"/>
    <x v="2"/>
    <m/>
    <n v="1"/>
    <n v="1"/>
    <n v="0"/>
    <n v="0"/>
    <n v="0"/>
    <n v="0"/>
    <x v="0"/>
    <m/>
    <x v="0"/>
    <x v="0"/>
    <x v="0"/>
    <x v="0"/>
    <m/>
    <m/>
    <x v="1"/>
    <x v="2"/>
    <x v="1"/>
    <x v="1"/>
    <m/>
  </r>
  <r>
    <x v="4"/>
    <x v="1"/>
    <s v="Ensino Superior"/>
    <x v="1"/>
    <x v="11"/>
    <x v="0"/>
    <x v="0"/>
    <x v="0"/>
    <x v="0"/>
    <x v="0"/>
    <x v="0"/>
    <x v="1"/>
    <x v="0"/>
    <x v="0"/>
    <x v="1"/>
    <x v="1"/>
    <x v="1"/>
    <x v="0"/>
    <x v="0"/>
    <n v="1"/>
    <n v="1"/>
    <n v="1"/>
    <n v="1"/>
    <n v="0"/>
    <x v="0"/>
    <x v="2"/>
    <x v="0"/>
    <n v="0"/>
    <n v="0"/>
    <n v="0"/>
    <n v="1"/>
    <n v="0"/>
    <n v="0"/>
    <n v="0"/>
    <n v="0"/>
    <x v="1"/>
    <n v="0"/>
    <n v="0"/>
    <n v="0"/>
    <n v="1"/>
    <n v="1"/>
    <n v="1"/>
    <n v="0"/>
    <n v="1"/>
    <n v="0"/>
    <n v="0"/>
    <n v="0"/>
    <x v="3"/>
    <x v="1"/>
    <x v="5"/>
    <x v="2"/>
    <m/>
    <n v="0"/>
    <n v="1"/>
    <n v="0"/>
    <n v="0"/>
    <n v="1"/>
    <n v="0"/>
    <x v="4"/>
    <m/>
    <x v="0"/>
    <x v="0"/>
    <x v="0"/>
    <x v="0"/>
    <m/>
    <s v="Disponibilidade imediata do serviço e no saldo bancário."/>
    <x v="1"/>
    <x v="0"/>
    <x v="1"/>
    <x v="3"/>
    <s v="Falta pagamento pessoas, não ter NIB, falta troco"/>
  </r>
  <r>
    <x v="4"/>
    <x v="1"/>
    <s v="Ensino Superior"/>
    <x v="1"/>
    <x v="10"/>
    <x v="0"/>
    <x v="0"/>
    <x v="0"/>
    <x v="0"/>
    <x v="0"/>
    <x v="0"/>
    <x v="1"/>
    <x v="0"/>
    <x v="0"/>
    <x v="1"/>
    <x v="1"/>
    <x v="1"/>
    <x v="1"/>
    <x v="1"/>
    <n v="1"/>
    <n v="1"/>
    <n v="1"/>
    <n v="1"/>
    <n v="0"/>
    <x v="0"/>
    <x v="0"/>
    <x v="4"/>
    <n v="1"/>
    <n v="1"/>
    <n v="1"/>
    <n v="1"/>
    <n v="0"/>
    <n v="0"/>
    <n v="0"/>
    <n v="1"/>
    <x v="0"/>
    <n v="1"/>
    <n v="1"/>
    <n v="1"/>
    <n v="1"/>
    <n v="0"/>
    <n v="1"/>
    <n v="1"/>
    <n v="1"/>
    <n v="0"/>
    <n v="1"/>
    <n v="0"/>
    <x v="4"/>
    <x v="1"/>
    <x v="6"/>
    <x v="2"/>
    <m/>
    <n v="1"/>
    <n v="1"/>
    <n v="0"/>
    <n v="0"/>
    <n v="1"/>
    <n v="0"/>
    <x v="4"/>
    <m/>
    <x v="0"/>
    <x v="0"/>
    <x v="0"/>
    <x v="0"/>
    <m/>
    <m/>
    <x v="1"/>
    <x v="2"/>
    <x v="1"/>
    <x v="1"/>
    <m/>
  </r>
  <r>
    <x v="3"/>
    <x v="1"/>
    <s v="Ensino Secundário"/>
    <x v="0"/>
    <x v="2"/>
    <x v="0"/>
    <x v="0"/>
    <x v="0"/>
    <x v="0"/>
    <x v="0"/>
    <x v="0"/>
    <x v="1"/>
    <x v="0"/>
    <x v="0"/>
    <x v="1"/>
    <x v="0"/>
    <x v="1"/>
    <x v="0"/>
    <x v="0"/>
    <n v="0"/>
    <n v="0"/>
    <n v="0"/>
    <n v="0"/>
    <n v="0"/>
    <x v="0"/>
    <x v="0"/>
    <x v="0"/>
    <n v="0"/>
    <n v="0"/>
    <n v="1"/>
    <n v="0"/>
    <n v="0"/>
    <n v="1"/>
    <n v="0"/>
    <n v="1"/>
    <x v="1"/>
    <n v="0"/>
    <n v="0"/>
    <n v="0"/>
    <n v="1"/>
    <n v="0"/>
    <n v="1"/>
    <n v="1"/>
    <n v="1"/>
    <n v="0"/>
    <n v="1"/>
    <n v="0"/>
    <x v="4"/>
    <x v="1"/>
    <x v="7"/>
    <x v="2"/>
    <m/>
    <n v="1"/>
    <n v="0"/>
    <n v="0"/>
    <n v="0"/>
    <n v="0"/>
    <n v="0"/>
    <x v="3"/>
    <s v="É mais fácil"/>
    <x v="1"/>
    <x v="1"/>
    <x v="2"/>
    <x v="2"/>
    <s v="Alguém não pagar "/>
    <m/>
    <x v="2"/>
    <x v="1"/>
    <x v="2"/>
    <x v="2"/>
    <m/>
  </r>
  <r>
    <x v="2"/>
    <x v="0"/>
    <s v="Ensino Superior"/>
    <x v="1"/>
    <x v="12"/>
    <x v="0"/>
    <x v="0"/>
    <x v="0"/>
    <x v="0"/>
    <x v="0"/>
    <x v="0"/>
    <x v="1"/>
    <x v="0"/>
    <x v="0"/>
    <x v="1"/>
    <x v="0"/>
    <x v="0"/>
    <x v="1"/>
    <x v="0"/>
    <n v="0"/>
    <n v="1"/>
    <n v="1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2"/>
    <x v="1"/>
    <s v="Ensino Superior"/>
    <x v="1"/>
    <x v="13"/>
    <x v="0"/>
    <x v="0"/>
    <x v="0"/>
    <x v="0"/>
    <x v="0"/>
    <x v="0"/>
    <x v="1"/>
    <x v="0"/>
    <x v="0"/>
    <x v="1"/>
    <x v="0"/>
    <x v="1"/>
    <x v="0"/>
    <x v="0"/>
    <n v="1"/>
    <n v="1"/>
    <n v="1"/>
    <n v="1"/>
    <n v="0"/>
    <x v="0"/>
    <x v="2"/>
    <x v="0"/>
    <n v="1"/>
    <n v="1"/>
    <n v="0"/>
    <n v="1"/>
    <n v="0"/>
    <n v="0"/>
    <n v="0"/>
    <n v="1"/>
    <x v="0"/>
    <n v="1"/>
    <n v="1"/>
    <n v="1"/>
    <n v="1"/>
    <n v="0"/>
    <n v="1"/>
    <n v="1"/>
    <n v="1"/>
    <n v="0"/>
    <n v="1"/>
    <n v="0"/>
    <x v="0"/>
    <x v="0"/>
    <x v="0"/>
    <x v="0"/>
    <m/>
    <n v="1"/>
    <n v="1"/>
    <n v="0"/>
    <n v="0"/>
    <n v="1"/>
    <n v="0"/>
    <x v="4"/>
    <m/>
    <x v="0"/>
    <x v="0"/>
    <x v="0"/>
    <x v="0"/>
    <m/>
    <s v="Rapidez"/>
    <x v="1"/>
    <x v="0"/>
    <x v="1"/>
    <x v="1"/>
    <s v="Não pagaram"/>
  </r>
  <r>
    <x v="4"/>
    <x v="0"/>
    <s v="Ensino Superior"/>
    <x v="1"/>
    <x v="14"/>
    <x v="0"/>
    <x v="0"/>
    <x v="0"/>
    <x v="0"/>
    <x v="0"/>
    <x v="0"/>
    <x v="1"/>
    <x v="0"/>
    <x v="0"/>
    <x v="1"/>
    <x v="1"/>
    <x v="0"/>
    <x v="1"/>
    <x v="0"/>
    <n v="1"/>
    <n v="1"/>
    <n v="1"/>
    <n v="0"/>
    <n v="0"/>
    <x v="0"/>
    <x v="4"/>
    <x v="4"/>
    <n v="1"/>
    <n v="1"/>
    <n v="1"/>
    <n v="1"/>
    <n v="0"/>
    <n v="0"/>
    <n v="0"/>
    <n v="1"/>
    <x v="0"/>
    <n v="1"/>
    <n v="1"/>
    <n v="1"/>
    <n v="1"/>
    <n v="0"/>
    <n v="1"/>
    <n v="0"/>
    <n v="0"/>
    <n v="0"/>
    <n v="1"/>
    <n v="0"/>
    <x v="4"/>
    <x v="0"/>
    <x v="0"/>
    <x v="0"/>
    <m/>
    <n v="1"/>
    <n v="0"/>
    <n v="0"/>
    <n v="0"/>
    <n v="0"/>
    <n v="0"/>
    <x v="3"/>
    <s v="Disponibilidade imediata do dinheiro"/>
    <x v="2"/>
    <x v="1"/>
    <x v="1"/>
    <x v="1"/>
    <s v="Divisão desproporcional ao consumo."/>
    <m/>
    <x v="2"/>
    <x v="1"/>
    <x v="2"/>
    <x v="2"/>
    <m/>
  </r>
  <r>
    <x v="4"/>
    <x v="0"/>
    <s v="Ensino Superior"/>
    <x v="1"/>
    <x v="15"/>
    <x v="0"/>
    <x v="0"/>
    <x v="0"/>
    <x v="1"/>
    <x v="1"/>
    <x v="1"/>
    <x v="1"/>
    <x v="1"/>
    <x v="0"/>
    <x v="1"/>
    <x v="0"/>
    <x v="1"/>
    <x v="1"/>
    <x v="0"/>
    <n v="0"/>
    <n v="1"/>
    <n v="0"/>
    <n v="0"/>
    <n v="0"/>
    <x v="0"/>
    <x v="0"/>
    <x v="4"/>
    <n v="0"/>
    <n v="1"/>
    <n v="0"/>
    <n v="0"/>
    <n v="0"/>
    <n v="0"/>
    <n v="0"/>
    <n v="1"/>
    <x v="0"/>
    <n v="1"/>
    <n v="1"/>
    <n v="1"/>
    <n v="1"/>
    <n v="0"/>
    <n v="1"/>
    <n v="0"/>
    <n v="0"/>
    <n v="1"/>
    <n v="1"/>
    <n v="0"/>
    <x v="3"/>
    <x v="0"/>
    <x v="0"/>
    <x v="0"/>
    <m/>
    <n v="1"/>
    <n v="0"/>
    <n v="0"/>
    <n v="0"/>
    <n v="0"/>
    <n v="0"/>
    <x v="3"/>
    <s v="Não confio nos bancos."/>
    <x v="2"/>
    <x v="2"/>
    <x v="2"/>
    <x v="1"/>
    <m/>
    <m/>
    <x v="2"/>
    <x v="1"/>
    <x v="2"/>
    <x v="2"/>
    <m/>
  </r>
  <r>
    <x v="1"/>
    <x v="1"/>
    <s v="Ensino Superior"/>
    <x v="1"/>
    <x v="5"/>
    <x v="0"/>
    <x v="0"/>
    <x v="0"/>
    <x v="0"/>
    <x v="0"/>
    <x v="0"/>
    <x v="1"/>
    <x v="0"/>
    <x v="0"/>
    <x v="1"/>
    <x v="0"/>
    <x v="0"/>
    <x v="0"/>
    <x v="0"/>
    <n v="0"/>
    <n v="0"/>
    <n v="1"/>
    <n v="1"/>
    <n v="0"/>
    <x v="0"/>
    <x v="2"/>
    <x v="0"/>
    <n v="1"/>
    <n v="1"/>
    <n v="1"/>
    <n v="0"/>
    <n v="0"/>
    <n v="0"/>
    <n v="0"/>
    <n v="1"/>
    <x v="0"/>
    <n v="0"/>
    <n v="0"/>
    <n v="0"/>
    <n v="1"/>
    <n v="0"/>
    <n v="0"/>
    <n v="1"/>
    <n v="0"/>
    <n v="1"/>
    <n v="0"/>
    <n v="0"/>
    <x v="3"/>
    <x v="0"/>
    <x v="0"/>
    <x v="0"/>
    <m/>
    <n v="1"/>
    <n v="0"/>
    <n v="0"/>
    <n v="0"/>
    <n v="0"/>
    <n v="0"/>
    <x v="3"/>
    <s v="É entregue em mão "/>
    <x v="1"/>
    <x v="1"/>
    <x v="2"/>
    <x v="2"/>
    <s v="A outra parte não pagar"/>
    <m/>
    <x v="2"/>
    <x v="1"/>
    <x v="2"/>
    <x v="2"/>
    <m/>
  </r>
  <r>
    <x v="0"/>
    <x v="0"/>
    <s v="Ensino Superior"/>
    <x v="1"/>
    <x v="16"/>
    <x v="0"/>
    <x v="0"/>
    <x v="0"/>
    <x v="0"/>
    <x v="0"/>
    <x v="0"/>
    <x v="1"/>
    <x v="0"/>
    <x v="0"/>
    <x v="1"/>
    <x v="1"/>
    <x v="0"/>
    <x v="0"/>
    <x v="0"/>
    <n v="0"/>
    <n v="0"/>
    <n v="0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2"/>
    <x v="0"/>
    <s v="Ensino Superior"/>
    <x v="1"/>
    <x v="2"/>
    <x v="0"/>
    <x v="0"/>
    <x v="0"/>
    <x v="0"/>
    <x v="0"/>
    <x v="0"/>
    <x v="1"/>
    <x v="0"/>
    <x v="0"/>
    <x v="1"/>
    <x v="0"/>
    <x v="1"/>
    <x v="0"/>
    <x v="0"/>
    <n v="0"/>
    <n v="0"/>
    <n v="0"/>
    <n v="0"/>
    <n v="0"/>
    <x v="0"/>
    <x v="3"/>
    <x v="4"/>
    <n v="0"/>
    <n v="1"/>
    <n v="0"/>
    <n v="1"/>
    <n v="0"/>
    <n v="0"/>
    <n v="0"/>
    <n v="1"/>
    <x v="0"/>
    <n v="1"/>
    <n v="1"/>
    <n v="1"/>
    <n v="1"/>
    <n v="0"/>
    <n v="1"/>
    <n v="0"/>
    <n v="0"/>
    <n v="1"/>
    <n v="0"/>
    <n v="0"/>
    <x v="4"/>
    <x v="1"/>
    <x v="8"/>
    <x v="2"/>
    <m/>
    <n v="1"/>
    <n v="0"/>
    <n v="0"/>
    <n v="0"/>
    <n v="0"/>
    <n v="0"/>
    <x v="5"/>
    <m/>
    <x v="0"/>
    <x v="0"/>
    <x v="0"/>
    <x v="0"/>
    <m/>
    <s v="comodidade mas ao mesmo tempo transmite mais insegurança "/>
    <x v="1"/>
    <x v="0"/>
    <x v="0"/>
    <x v="3"/>
    <s v="dividas esquecidas; dificuldade em calcular o valor da despesa repartido"/>
  </r>
  <r>
    <x v="1"/>
    <x v="1"/>
    <s v="Ensino Superior"/>
    <x v="1"/>
    <x v="6"/>
    <x v="0"/>
    <x v="0"/>
    <x v="0"/>
    <x v="0"/>
    <x v="0"/>
    <x v="0"/>
    <x v="1"/>
    <x v="0"/>
    <x v="1"/>
    <x v="1"/>
    <x v="1"/>
    <x v="0"/>
    <x v="1"/>
    <x v="0"/>
    <n v="0"/>
    <n v="0"/>
    <n v="1"/>
    <n v="1"/>
    <n v="0"/>
    <x v="0"/>
    <x v="5"/>
    <x v="2"/>
    <n v="0"/>
    <n v="0"/>
    <n v="1"/>
    <n v="0"/>
    <n v="0"/>
    <n v="0"/>
    <n v="0"/>
    <n v="1"/>
    <x v="0"/>
    <n v="1"/>
    <n v="1"/>
    <n v="1"/>
    <n v="1"/>
    <n v="0"/>
    <n v="1"/>
    <n v="0"/>
    <n v="0"/>
    <n v="0"/>
    <n v="1"/>
    <n v="0"/>
    <x v="4"/>
    <x v="1"/>
    <x v="9"/>
    <x v="2"/>
    <m/>
    <n v="1"/>
    <n v="1"/>
    <n v="0"/>
    <n v="0"/>
    <n v="0"/>
    <n v="0"/>
    <x v="0"/>
    <m/>
    <x v="0"/>
    <x v="0"/>
    <x v="0"/>
    <x v="0"/>
    <m/>
    <s v="São mais práticos e seguros porque há uma desmaterialização do dinheiro."/>
    <x v="1"/>
    <x v="0"/>
    <x v="0"/>
    <x v="3"/>
    <s v="Esquecimento de pagamentos por parte de membros do grupo"/>
  </r>
  <r>
    <x v="4"/>
    <x v="1"/>
    <s v="Ensino Superior"/>
    <x v="1"/>
    <x v="17"/>
    <x v="0"/>
    <x v="0"/>
    <x v="0"/>
    <x v="0"/>
    <x v="0"/>
    <x v="0"/>
    <x v="1"/>
    <x v="1"/>
    <x v="0"/>
    <x v="1"/>
    <x v="1"/>
    <x v="0"/>
    <x v="0"/>
    <x v="0"/>
    <n v="1"/>
    <n v="1"/>
    <n v="1"/>
    <n v="0"/>
    <n v="0"/>
    <x v="0"/>
    <x v="4"/>
    <x v="2"/>
    <n v="1"/>
    <n v="0"/>
    <n v="1"/>
    <n v="0"/>
    <n v="0"/>
    <n v="1"/>
    <n v="0"/>
    <n v="1"/>
    <x v="0"/>
    <n v="1"/>
    <n v="1"/>
    <n v="1"/>
    <n v="1"/>
    <n v="0"/>
    <n v="1"/>
    <n v="1"/>
    <n v="1"/>
    <n v="0"/>
    <n v="0"/>
    <n v="0"/>
    <x v="4"/>
    <x v="1"/>
    <x v="10"/>
    <x v="2"/>
    <m/>
    <n v="1"/>
    <n v="0"/>
    <n v="0"/>
    <n v="0"/>
    <n v="0"/>
    <n v="0"/>
    <x v="0"/>
    <m/>
    <x v="0"/>
    <x v="0"/>
    <x v="0"/>
    <x v="0"/>
    <m/>
    <m/>
    <x v="3"/>
    <x v="3"/>
    <x v="0"/>
    <x v="3"/>
    <m/>
  </r>
  <r>
    <x v="4"/>
    <x v="0"/>
    <s v="Ensino Superior"/>
    <x v="1"/>
    <x v="13"/>
    <x v="0"/>
    <x v="0"/>
    <x v="0"/>
    <x v="0"/>
    <x v="0"/>
    <x v="0"/>
    <x v="1"/>
    <x v="0"/>
    <x v="0"/>
    <x v="1"/>
    <x v="0"/>
    <x v="0"/>
    <x v="1"/>
    <x v="1"/>
    <n v="1"/>
    <n v="0"/>
    <n v="1"/>
    <n v="0"/>
    <n v="0"/>
    <x v="0"/>
    <x v="4"/>
    <x v="0"/>
    <n v="1"/>
    <n v="1"/>
    <n v="1"/>
    <n v="1"/>
    <n v="0"/>
    <n v="0"/>
    <n v="0"/>
    <n v="1"/>
    <x v="0"/>
    <n v="1"/>
    <n v="1"/>
    <n v="1"/>
    <n v="1"/>
    <n v="1"/>
    <n v="1"/>
    <n v="0"/>
    <n v="1"/>
    <n v="1"/>
    <n v="0"/>
    <n v="0"/>
    <x v="4"/>
    <x v="1"/>
    <x v="6"/>
    <x v="2"/>
    <m/>
    <n v="1"/>
    <n v="1"/>
    <n v="0"/>
    <n v="1"/>
    <n v="1"/>
    <n v="0"/>
    <x v="4"/>
    <m/>
    <x v="0"/>
    <x v="0"/>
    <x v="0"/>
    <x v="0"/>
    <m/>
    <s v="Prático e rápido"/>
    <x v="1"/>
    <x v="3"/>
    <x v="1"/>
    <x v="3"/>
    <s v="As outras pessoas não terem a aplicação de partilha ou a de pagamento"/>
  </r>
  <r>
    <x v="4"/>
    <x v="1"/>
    <s v="Ensino Superior"/>
    <x v="1"/>
    <x v="18"/>
    <x v="0"/>
    <x v="0"/>
    <x v="0"/>
    <x v="0"/>
    <x v="0"/>
    <x v="0"/>
    <x v="1"/>
    <x v="0"/>
    <x v="0"/>
    <x v="1"/>
    <x v="1"/>
    <x v="0"/>
    <x v="1"/>
    <x v="0"/>
    <n v="0"/>
    <n v="1"/>
    <n v="1"/>
    <n v="1"/>
    <n v="0"/>
    <x v="0"/>
    <x v="5"/>
    <x v="2"/>
    <n v="0"/>
    <n v="0"/>
    <n v="1"/>
    <n v="0"/>
    <n v="1"/>
    <n v="0"/>
    <n v="0"/>
    <n v="0"/>
    <x v="0"/>
    <n v="0"/>
    <n v="1"/>
    <n v="1"/>
    <n v="1"/>
    <n v="0"/>
    <n v="1"/>
    <n v="1"/>
    <n v="1"/>
    <n v="1"/>
    <n v="1"/>
    <n v="0"/>
    <x v="3"/>
    <x v="0"/>
    <x v="0"/>
    <x v="0"/>
    <m/>
    <n v="0"/>
    <n v="1"/>
    <n v="0"/>
    <n v="0"/>
    <n v="0"/>
    <n v="0"/>
    <x v="0"/>
    <m/>
    <x v="0"/>
    <x v="0"/>
    <x v="0"/>
    <x v="0"/>
    <m/>
    <s v="Não tenho de me preocupar em ter quantia certa e trocos."/>
    <x v="1"/>
    <x v="3"/>
    <x v="3"/>
    <x v="1"/>
    <s v="Não haver quantia certa quando é pago a dinheiro."/>
  </r>
  <r>
    <x v="4"/>
    <x v="1"/>
    <s v="Ensino Superior"/>
    <x v="1"/>
    <x v="9"/>
    <x v="0"/>
    <x v="0"/>
    <x v="0"/>
    <x v="0"/>
    <x v="0"/>
    <x v="0"/>
    <x v="0"/>
    <x v="0"/>
    <x v="0"/>
    <x v="0"/>
    <x v="0"/>
    <x v="0"/>
    <x v="0"/>
    <x v="0"/>
    <n v="0"/>
    <n v="0"/>
    <n v="0"/>
    <n v="0"/>
    <n v="0"/>
    <x v="0"/>
    <x v="2"/>
    <x v="2"/>
    <n v="0"/>
    <n v="0"/>
    <n v="1"/>
    <n v="1"/>
    <n v="0"/>
    <n v="0"/>
    <n v="0"/>
    <n v="0"/>
    <x v="1"/>
    <n v="0"/>
    <n v="0"/>
    <n v="0"/>
    <n v="1"/>
    <n v="0"/>
    <n v="1"/>
    <n v="0"/>
    <n v="0"/>
    <n v="0"/>
    <n v="0"/>
    <n v="0"/>
    <x v="3"/>
    <x v="0"/>
    <x v="0"/>
    <x v="0"/>
    <m/>
    <n v="1"/>
    <n v="0"/>
    <n v="0"/>
    <n v="0"/>
    <n v="0"/>
    <n v="0"/>
    <x v="3"/>
    <s v="Pratico"/>
    <x v="2"/>
    <x v="2"/>
    <x v="1"/>
    <x v="1"/>
    <m/>
    <m/>
    <x v="2"/>
    <x v="1"/>
    <x v="2"/>
    <x v="2"/>
    <m/>
  </r>
  <r>
    <x v="4"/>
    <x v="0"/>
    <s v="Ensino Superior"/>
    <x v="1"/>
    <x v="19"/>
    <x v="0"/>
    <x v="0"/>
    <x v="0"/>
    <x v="0"/>
    <x v="0"/>
    <x v="0"/>
    <x v="1"/>
    <x v="0"/>
    <x v="0"/>
    <x v="1"/>
    <x v="1"/>
    <x v="0"/>
    <x v="1"/>
    <x v="0"/>
    <n v="0"/>
    <n v="0"/>
    <n v="1"/>
    <n v="1"/>
    <n v="0"/>
    <x v="0"/>
    <x v="0"/>
    <x v="4"/>
    <n v="1"/>
    <n v="1"/>
    <n v="0"/>
    <n v="1"/>
    <n v="0"/>
    <n v="0"/>
    <n v="0"/>
    <n v="1"/>
    <x v="1"/>
    <n v="1"/>
    <n v="1"/>
    <n v="1"/>
    <n v="1"/>
    <n v="0"/>
    <n v="0"/>
    <n v="0"/>
    <n v="0"/>
    <n v="0"/>
    <n v="1"/>
    <n v="0"/>
    <x v="3"/>
    <x v="1"/>
    <x v="11"/>
    <x v="2"/>
    <m/>
    <n v="0"/>
    <n v="1"/>
    <n v="0"/>
    <n v="0"/>
    <n v="0"/>
    <n v="0"/>
    <x v="0"/>
    <m/>
    <x v="0"/>
    <x v="0"/>
    <x v="0"/>
    <x v="0"/>
    <m/>
    <s v="Facilidade"/>
    <x v="1"/>
    <x v="2"/>
    <x v="1"/>
    <x v="1"/>
    <m/>
  </r>
  <r>
    <x v="4"/>
    <x v="1"/>
    <s v="Ensino Superior"/>
    <x v="1"/>
    <x v="20"/>
    <x v="0"/>
    <x v="0"/>
    <x v="0"/>
    <x v="0"/>
    <x v="0"/>
    <x v="0"/>
    <x v="1"/>
    <x v="0"/>
    <x v="0"/>
    <x v="0"/>
    <x v="0"/>
    <x v="0"/>
    <x v="0"/>
    <x v="0"/>
    <n v="0"/>
    <n v="0"/>
    <n v="0"/>
    <n v="0"/>
    <n v="0"/>
    <x v="0"/>
    <x v="2"/>
    <x v="0"/>
    <n v="1"/>
    <n v="0"/>
    <n v="0"/>
    <n v="1"/>
    <n v="0"/>
    <n v="0"/>
    <n v="0"/>
    <n v="0"/>
    <x v="1"/>
    <n v="0"/>
    <n v="0"/>
    <n v="0"/>
    <n v="1"/>
    <n v="0"/>
    <n v="1"/>
    <n v="0"/>
    <n v="0"/>
    <n v="0"/>
    <n v="0"/>
    <n v="0"/>
    <x v="4"/>
    <x v="1"/>
    <x v="12"/>
    <x v="2"/>
    <m/>
    <n v="0"/>
    <n v="1"/>
    <n v="0"/>
    <n v="0"/>
    <n v="0"/>
    <n v="0"/>
    <x v="0"/>
    <m/>
    <x v="0"/>
    <x v="0"/>
    <x v="0"/>
    <x v="0"/>
    <m/>
    <m/>
    <x v="1"/>
    <x v="0"/>
    <x v="1"/>
    <x v="1"/>
    <m/>
  </r>
  <r>
    <x v="1"/>
    <x v="1"/>
    <s v="TOC "/>
    <x v="1"/>
    <x v="21"/>
    <x v="0"/>
    <x v="0"/>
    <x v="0"/>
    <x v="0"/>
    <x v="1"/>
    <x v="0"/>
    <x v="0"/>
    <x v="0"/>
    <x v="0"/>
    <x v="1"/>
    <x v="0"/>
    <x v="0"/>
    <x v="0"/>
    <x v="0"/>
    <n v="0"/>
    <n v="0"/>
    <n v="0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4"/>
    <x v="0"/>
    <s v="Ensino Superior"/>
    <x v="1"/>
    <x v="22"/>
    <x v="0"/>
    <x v="0"/>
    <x v="0"/>
    <x v="0"/>
    <x v="0"/>
    <x v="0"/>
    <x v="1"/>
    <x v="0"/>
    <x v="1"/>
    <x v="1"/>
    <x v="1"/>
    <x v="1"/>
    <x v="1"/>
    <x v="0"/>
    <n v="0"/>
    <n v="1"/>
    <n v="1"/>
    <n v="0"/>
    <n v="1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4"/>
    <x v="0"/>
    <s v="Ensino Superior"/>
    <x v="1"/>
    <x v="23"/>
    <x v="0"/>
    <x v="0"/>
    <x v="0"/>
    <x v="0"/>
    <x v="0"/>
    <x v="0"/>
    <x v="1"/>
    <x v="0"/>
    <x v="0"/>
    <x v="1"/>
    <x v="1"/>
    <x v="0"/>
    <x v="1"/>
    <x v="0"/>
    <n v="0"/>
    <n v="1"/>
    <n v="1"/>
    <n v="1"/>
    <n v="0"/>
    <x v="0"/>
    <x v="4"/>
    <x v="2"/>
    <n v="1"/>
    <n v="0"/>
    <n v="1"/>
    <n v="1"/>
    <n v="0"/>
    <n v="0"/>
    <n v="0"/>
    <n v="1"/>
    <x v="1"/>
    <n v="0"/>
    <n v="0"/>
    <n v="0"/>
    <n v="1"/>
    <n v="0"/>
    <n v="1"/>
    <n v="1"/>
    <n v="1"/>
    <n v="0"/>
    <n v="1"/>
    <n v="0"/>
    <x v="4"/>
    <x v="0"/>
    <x v="0"/>
    <x v="0"/>
    <m/>
    <n v="1"/>
    <n v="1"/>
    <n v="0"/>
    <n v="0"/>
    <n v="0"/>
    <n v="0"/>
    <x v="0"/>
    <m/>
    <x v="0"/>
    <x v="0"/>
    <x v="0"/>
    <x v="0"/>
    <m/>
    <m/>
    <x v="3"/>
    <x v="0"/>
    <x v="1"/>
    <x v="1"/>
    <m/>
  </r>
  <r>
    <x v="4"/>
    <x v="1"/>
    <s v="Ensino Superior"/>
    <x v="1"/>
    <x v="24"/>
    <x v="0"/>
    <x v="0"/>
    <x v="0"/>
    <x v="0"/>
    <x v="0"/>
    <x v="0"/>
    <x v="1"/>
    <x v="0"/>
    <x v="0"/>
    <x v="0"/>
    <x v="0"/>
    <x v="0"/>
    <x v="0"/>
    <x v="0"/>
    <n v="0"/>
    <n v="0"/>
    <n v="0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4"/>
    <x v="1"/>
    <s v="Ensino Superior"/>
    <x v="1"/>
    <x v="25"/>
    <x v="0"/>
    <x v="0"/>
    <x v="0"/>
    <x v="0"/>
    <x v="0"/>
    <x v="0"/>
    <x v="1"/>
    <x v="0"/>
    <x v="0"/>
    <x v="0"/>
    <x v="0"/>
    <x v="0"/>
    <x v="0"/>
    <x v="0"/>
    <n v="0"/>
    <n v="0"/>
    <n v="0"/>
    <n v="0"/>
    <n v="0"/>
    <x v="0"/>
    <x v="2"/>
    <x v="0"/>
    <n v="0"/>
    <n v="0"/>
    <n v="1"/>
    <n v="0"/>
    <n v="0"/>
    <n v="0"/>
    <n v="0"/>
    <n v="1"/>
    <x v="0"/>
    <n v="1"/>
    <n v="1"/>
    <n v="1"/>
    <n v="1"/>
    <n v="0"/>
    <n v="1"/>
    <n v="1"/>
    <n v="0"/>
    <n v="0"/>
    <n v="1"/>
    <n v="0"/>
    <x v="4"/>
    <x v="0"/>
    <x v="0"/>
    <x v="0"/>
    <m/>
    <n v="1"/>
    <n v="1"/>
    <n v="0"/>
    <n v="0"/>
    <n v="0"/>
    <n v="0"/>
    <x v="0"/>
    <m/>
    <x v="0"/>
    <x v="0"/>
    <x v="0"/>
    <x v="0"/>
    <m/>
    <m/>
    <x v="3"/>
    <x v="2"/>
    <x v="0"/>
    <x v="3"/>
    <m/>
  </r>
  <r>
    <x v="4"/>
    <x v="1"/>
    <s v="Ensino Superior"/>
    <x v="1"/>
    <x v="26"/>
    <x v="0"/>
    <x v="0"/>
    <x v="0"/>
    <x v="0"/>
    <x v="0"/>
    <x v="0"/>
    <x v="1"/>
    <x v="0"/>
    <x v="0"/>
    <x v="1"/>
    <x v="0"/>
    <x v="0"/>
    <x v="0"/>
    <x v="0"/>
    <n v="0"/>
    <n v="1"/>
    <n v="0"/>
    <n v="0"/>
    <n v="0"/>
    <x v="0"/>
    <x v="0"/>
    <x v="4"/>
    <n v="1"/>
    <n v="1"/>
    <n v="1"/>
    <n v="0"/>
    <n v="0"/>
    <n v="0"/>
    <n v="0"/>
    <n v="1"/>
    <x v="0"/>
    <n v="1"/>
    <n v="1"/>
    <n v="1"/>
    <n v="1"/>
    <n v="0"/>
    <n v="1"/>
    <n v="1"/>
    <n v="1"/>
    <n v="1"/>
    <n v="1"/>
    <n v="0"/>
    <x v="0"/>
    <x v="0"/>
    <x v="0"/>
    <x v="0"/>
    <m/>
    <n v="1"/>
    <n v="1"/>
    <n v="0"/>
    <n v="0"/>
    <n v="0"/>
    <n v="0"/>
    <x v="3"/>
    <s v="Para não perder noção do que já foi pago."/>
    <x v="1"/>
    <x v="2"/>
    <x v="2"/>
    <x v="2"/>
    <s v="Demora no pagamento por parte dos restantes intervenientes. "/>
    <m/>
    <x v="2"/>
    <x v="1"/>
    <x v="2"/>
    <x v="2"/>
    <m/>
  </r>
  <r>
    <x v="4"/>
    <x v="0"/>
    <s v="Ensino Superior"/>
    <x v="1"/>
    <x v="13"/>
    <x v="0"/>
    <x v="0"/>
    <x v="0"/>
    <x v="0"/>
    <x v="0"/>
    <x v="0"/>
    <x v="1"/>
    <x v="0"/>
    <x v="0"/>
    <x v="1"/>
    <x v="1"/>
    <x v="1"/>
    <x v="1"/>
    <x v="0"/>
    <n v="0"/>
    <n v="0"/>
    <n v="1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4"/>
    <x v="1"/>
    <s v="Ensino Superior"/>
    <x v="1"/>
    <x v="27"/>
    <x v="0"/>
    <x v="0"/>
    <x v="0"/>
    <x v="0"/>
    <x v="0"/>
    <x v="0"/>
    <x v="1"/>
    <x v="0"/>
    <x v="1"/>
    <x v="1"/>
    <x v="1"/>
    <x v="1"/>
    <x v="1"/>
    <x v="0"/>
    <n v="0"/>
    <n v="1"/>
    <n v="1"/>
    <n v="1"/>
    <n v="1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4"/>
    <x v="0"/>
    <s v="Ensino Superior"/>
    <x v="1"/>
    <x v="28"/>
    <x v="0"/>
    <x v="0"/>
    <x v="0"/>
    <x v="0"/>
    <x v="0"/>
    <x v="0"/>
    <x v="1"/>
    <x v="0"/>
    <x v="0"/>
    <x v="1"/>
    <x v="1"/>
    <x v="1"/>
    <x v="1"/>
    <x v="0"/>
    <n v="0"/>
    <n v="1"/>
    <n v="1"/>
    <n v="1"/>
    <n v="0"/>
    <x v="0"/>
    <x v="3"/>
    <x v="4"/>
    <n v="0"/>
    <n v="1"/>
    <n v="1"/>
    <n v="0"/>
    <n v="0"/>
    <n v="0"/>
    <n v="1"/>
    <n v="0"/>
    <x v="0"/>
    <n v="1"/>
    <n v="1"/>
    <n v="1"/>
    <n v="1"/>
    <n v="1"/>
    <n v="1"/>
    <n v="1"/>
    <n v="1"/>
    <n v="0"/>
    <n v="1"/>
    <n v="0"/>
    <x v="4"/>
    <x v="1"/>
    <x v="13"/>
    <x v="1"/>
    <s v="Capacidade de actualizar online a partir de qualquer dispositivo"/>
    <n v="1"/>
    <n v="1"/>
    <n v="0"/>
    <n v="0"/>
    <n v="0"/>
    <n v="0"/>
    <x v="0"/>
    <m/>
    <x v="0"/>
    <x v="0"/>
    <x v="0"/>
    <x v="0"/>
    <m/>
    <s v="Comodidade, não existência de troco"/>
    <x v="1"/>
    <x v="2"/>
    <x v="0"/>
    <x v="1"/>
    <m/>
  </r>
  <r>
    <x v="4"/>
    <x v="1"/>
    <s v="Ensino Superior"/>
    <x v="1"/>
    <x v="6"/>
    <x v="0"/>
    <x v="0"/>
    <x v="0"/>
    <x v="0"/>
    <x v="0"/>
    <x v="0"/>
    <x v="1"/>
    <x v="0"/>
    <x v="0"/>
    <x v="1"/>
    <x v="1"/>
    <x v="0"/>
    <x v="1"/>
    <x v="0"/>
    <n v="0"/>
    <n v="1"/>
    <n v="1"/>
    <n v="0"/>
    <n v="0"/>
    <x v="0"/>
    <x v="4"/>
    <x v="2"/>
    <n v="1"/>
    <n v="1"/>
    <n v="0"/>
    <n v="0"/>
    <n v="0"/>
    <n v="0"/>
    <n v="0"/>
    <n v="1"/>
    <x v="0"/>
    <n v="1"/>
    <n v="1"/>
    <n v="1"/>
    <n v="1"/>
    <n v="0"/>
    <n v="1"/>
    <n v="1"/>
    <n v="0"/>
    <n v="1"/>
    <n v="0"/>
    <n v="0"/>
    <x v="4"/>
    <x v="1"/>
    <x v="14"/>
    <x v="1"/>
    <s v="App para dividir automaticamente"/>
    <n v="1"/>
    <n v="1"/>
    <n v="0"/>
    <n v="0"/>
    <n v="0"/>
    <n v="0"/>
    <x v="3"/>
    <s v="É directo"/>
    <x v="1"/>
    <x v="3"/>
    <x v="2"/>
    <x v="2"/>
    <s v="Confusão nas contas"/>
    <m/>
    <x v="2"/>
    <x v="1"/>
    <x v="2"/>
    <x v="2"/>
    <m/>
  </r>
  <r>
    <x v="4"/>
    <x v="1"/>
    <s v="Ensino Superior"/>
    <x v="1"/>
    <x v="29"/>
    <x v="0"/>
    <x v="0"/>
    <x v="0"/>
    <x v="0"/>
    <x v="0"/>
    <x v="0"/>
    <x v="1"/>
    <x v="0"/>
    <x v="1"/>
    <x v="1"/>
    <x v="1"/>
    <x v="1"/>
    <x v="1"/>
    <x v="1"/>
    <n v="0"/>
    <n v="1"/>
    <n v="1"/>
    <n v="1"/>
    <n v="0"/>
    <x v="0"/>
    <x v="4"/>
    <x v="0"/>
    <n v="1"/>
    <n v="1"/>
    <n v="1"/>
    <n v="0"/>
    <n v="0"/>
    <n v="0"/>
    <n v="0"/>
    <n v="1"/>
    <x v="0"/>
    <n v="1"/>
    <n v="1"/>
    <n v="1"/>
    <n v="1"/>
    <n v="0"/>
    <n v="1"/>
    <n v="1"/>
    <n v="1"/>
    <n v="0"/>
    <n v="1"/>
    <n v="0"/>
    <x v="3"/>
    <x v="1"/>
    <x v="15"/>
    <x v="1"/>
    <s v="É só um bloco de notas… o valor devia ser visível para todos os participantes, que poderiam acrescentar novas despesas."/>
    <n v="1"/>
    <n v="1"/>
    <n v="0"/>
    <n v="1"/>
    <n v="0"/>
    <n v="0"/>
    <x v="6"/>
    <m/>
    <x v="0"/>
    <x v="0"/>
    <x v="0"/>
    <x v="0"/>
    <m/>
    <s v="Se o valor da despesa for elevado, fico com muito numerário em mãos. Prefiro que dinheiro seja virtual e eu o levante quando necessitar."/>
    <x v="1"/>
    <x v="0"/>
    <x v="0"/>
    <x v="1"/>
    <s v="As pessoas esquecerem-se de pagar; ou no caso de viagens com amigos esquecerem-se de apontar todas as despesas."/>
  </r>
  <r>
    <x v="2"/>
    <x v="1"/>
    <s v="Ensino Superior"/>
    <x v="1"/>
    <x v="30"/>
    <x v="0"/>
    <x v="0"/>
    <x v="0"/>
    <x v="0"/>
    <x v="0"/>
    <x v="0"/>
    <x v="1"/>
    <x v="0"/>
    <x v="0"/>
    <x v="1"/>
    <x v="0"/>
    <x v="0"/>
    <x v="1"/>
    <x v="0"/>
    <n v="0"/>
    <n v="0"/>
    <n v="0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4"/>
    <x v="0"/>
    <s v="Ensino Superior"/>
    <x v="1"/>
    <x v="31"/>
    <x v="0"/>
    <x v="0"/>
    <x v="0"/>
    <x v="0"/>
    <x v="0"/>
    <x v="0"/>
    <x v="1"/>
    <x v="0"/>
    <x v="0"/>
    <x v="1"/>
    <x v="1"/>
    <x v="0"/>
    <x v="1"/>
    <x v="1"/>
    <n v="0"/>
    <n v="1"/>
    <n v="1"/>
    <n v="1"/>
    <n v="0"/>
    <x v="0"/>
    <x v="5"/>
    <x v="0"/>
    <n v="1"/>
    <n v="1"/>
    <n v="0"/>
    <n v="0"/>
    <n v="0"/>
    <n v="0"/>
    <n v="1"/>
    <n v="1"/>
    <x v="0"/>
    <n v="1"/>
    <n v="1"/>
    <n v="1"/>
    <n v="1"/>
    <n v="0"/>
    <n v="1"/>
    <n v="1"/>
    <n v="1"/>
    <n v="0"/>
    <n v="1"/>
    <n v="0"/>
    <x v="0"/>
    <x v="1"/>
    <x v="16"/>
    <x v="2"/>
    <m/>
    <n v="1"/>
    <n v="1"/>
    <n v="0"/>
    <n v="1"/>
    <n v="0"/>
    <n v="0"/>
    <x v="0"/>
    <m/>
    <x v="0"/>
    <x v="0"/>
    <x v="0"/>
    <x v="0"/>
    <m/>
    <s v="Não ter de andar com trocos ou ter de os depositar no banco "/>
    <x v="1"/>
    <x v="2"/>
    <x v="1"/>
    <x v="1"/>
    <s v="Há sempre um caloteiro e é fácil esquecermo-nos de uma dívida. Divisões de contas no restaurante em que uns comeram entradas e sobremesas e outros não."/>
  </r>
  <r>
    <x v="1"/>
    <x v="1"/>
    <s v="Ensino Superior"/>
    <x v="1"/>
    <x v="32"/>
    <x v="0"/>
    <x v="0"/>
    <x v="0"/>
    <x v="0"/>
    <x v="0"/>
    <x v="0"/>
    <x v="0"/>
    <x v="0"/>
    <x v="0"/>
    <x v="1"/>
    <x v="1"/>
    <x v="1"/>
    <x v="0"/>
    <x v="0"/>
    <n v="0"/>
    <n v="0"/>
    <n v="1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1"/>
    <x v="1"/>
    <s v="Ensino Superior"/>
    <x v="1"/>
    <x v="25"/>
    <x v="0"/>
    <x v="0"/>
    <x v="0"/>
    <x v="0"/>
    <x v="0"/>
    <x v="0"/>
    <x v="1"/>
    <x v="0"/>
    <x v="0"/>
    <x v="1"/>
    <x v="1"/>
    <x v="1"/>
    <x v="0"/>
    <x v="0"/>
    <n v="0"/>
    <n v="0"/>
    <n v="1"/>
    <n v="1"/>
    <n v="0"/>
    <x v="0"/>
    <x v="0"/>
    <x v="0"/>
    <n v="1"/>
    <n v="1"/>
    <n v="1"/>
    <n v="0"/>
    <n v="0"/>
    <n v="0"/>
    <n v="0"/>
    <n v="1"/>
    <x v="0"/>
    <n v="1"/>
    <n v="1"/>
    <n v="1"/>
    <n v="1"/>
    <n v="0"/>
    <n v="1"/>
    <n v="0"/>
    <n v="1"/>
    <n v="1"/>
    <n v="1"/>
    <n v="0"/>
    <x v="5"/>
    <x v="1"/>
    <x v="8"/>
    <x v="2"/>
    <m/>
    <n v="1"/>
    <n v="0"/>
    <n v="0"/>
    <n v="0"/>
    <n v="0"/>
    <n v="0"/>
    <x v="0"/>
    <m/>
    <x v="0"/>
    <x v="0"/>
    <x v="0"/>
    <x v="0"/>
    <m/>
    <s v="É mais prático "/>
    <x v="1"/>
    <x v="0"/>
    <x v="1"/>
    <x v="1"/>
    <s v="Não haver troco"/>
  </r>
  <r>
    <x v="4"/>
    <x v="1"/>
    <s v="Ensino Superior"/>
    <x v="1"/>
    <x v="33"/>
    <x v="0"/>
    <x v="0"/>
    <x v="0"/>
    <x v="0"/>
    <x v="1"/>
    <x v="0"/>
    <x v="0"/>
    <x v="0"/>
    <x v="0"/>
    <x v="0"/>
    <x v="0"/>
    <x v="0"/>
    <x v="0"/>
    <x v="0"/>
    <n v="0"/>
    <n v="0"/>
    <n v="0"/>
    <n v="0"/>
    <n v="0"/>
    <x v="0"/>
    <x v="2"/>
    <x v="3"/>
    <n v="0"/>
    <n v="1"/>
    <n v="1"/>
    <n v="0"/>
    <n v="0"/>
    <n v="1"/>
    <n v="0"/>
    <n v="1"/>
    <x v="1"/>
    <n v="0"/>
    <n v="1"/>
    <n v="1"/>
    <n v="0"/>
    <n v="0"/>
    <n v="0"/>
    <n v="1"/>
    <n v="0"/>
    <n v="0"/>
    <n v="1"/>
    <n v="0"/>
    <x v="5"/>
    <x v="0"/>
    <x v="0"/>
    <x v="0"/>
    <m/>
    <n v="1"/>
    <n v="0"/>
    <n v="0"/>
    <n v="0"/>
    <n v="0"/>
    <n v="0"/>
    <x v="0"/>
    <m/>
    <x v="0"/>
    <x v="0"/>
    <x v="0"/>
    <x v="0"/>
    <m/>
    <s v="É mais prático ,e obtem-se comprovativo"/>
    <x v="3"/>
    <x v="2"/>
    <x v="1"/>
    <x v="1"/>
    <s v="N sairem as notas certas para proceder à divisao das despesas exemplo precisar de duas notas de 10 em 60€ e sairem 3 de 20 "/>
  </r>
  <r>
    <x v="1"/>
    <x v="0"/>
    <s v="Ensino Básico"/>
    <x v="2"/>
    <x v="34"/>
    <x v="0"/>
    <x v="0"/>
    <x v="0"/>
    <x v="0"/>
    <x v="0"/>
    <x v="0"/>
    <x v="1"/>
    <x v="0"/>
    <x v="0"/>
    <x v="1"/>
    <x v="0"/>
    <x v="0"/>
    <x v="0"/>
    <x v="0"/>
    <n v="0"/>
    <n v="1"/>
    <n v="1"/>
    <n v="1"/>
    <n v="0"/>
    <x v="0"/>
    <x v="3"/>
    <x v="0"/>
    <n v="0"/>
    <n v="1"/>
    <n v="0"/>
    <n v="1"/>
    <n v="0"/>
    <n v="0"/>
    <n v="0"/>
    <n v="1"/>
    <x v="0"/>
    <n v="0"/>
    <n v="1"/>
    <n v="1"/>
    <n v="1"/>
    <n v="0"/>
    <n v="1"/>
    <n v="1"/>
    <n v="0"/>
    <n v="0"/>
    <n v="1"/>
    <n v="0"/>
    <x v="0"/>
    <x v="0"/>
    <x v="0"/>
    <x v="0"/>
    <m/>
    <n v="1"/>
    <n v="1"/>
    <n v="0"/>
    <n v="0"/>
    <n v="0"/>
    <n v="0"/>
    <x v="0"/>
    <m/>
    <x v="0"/>
    <x v="0"/>
    <x v="0"/>
    <x v="0"/>
    <m/>
    <s v="mais rápido e comodo"/>
    <x v="3"/>
    <x v="2"/>
    <x v="1"/>
    <x v="1"/>
    <m/>
  </r>
  <r>
    <x v="0"/>
    <x v="1"/>
    <s v="Ensino Secundário"/>
    <x v="0"/>
    <x v="35"/>
    <x v="0"/>
    <x v="0"/>
    <x v="0"/>
    <x v="0"/>
    <x v="0"/>
    <x v="0"/>
    <x v="1"/>
    <x v="0"/>
    <x v="0"/>
    <x v="1"/>
    <x v="1"/>
    <x v="0"/>
    <x v="0"/>
    <x v="0"/>
    <n v="0"/>
    <n v="0"/>
    <n v="1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0"/>
    <x v="1"/>
    <s v="Ensino Superior"/>
    <x v="1"/>
    <x v="36"/>
    <x v="0"/>
    <x v="0"/>
    <x v="0"/>
    <x v="0"/>
    <x v="0"/>
    <x v="0"/>
    <x v="1"/>
    <x v="0"/>
    <x v="0"/>
    <x v="0"/>
    <x v="0"/>
    <x v="0"/>
    <x v="0"/>
    <x v="0"/>
    <n v="0"/>
    <n v="0"/>
    <n v="0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0"/>
    <x v="0"/>
    <s v="Ensino Secundário"/>
    <x v="0"/>
    <x v="37"/>
    <x v="0"/>
    <x v="0"/>
    <x v="0"/>
    <x v="0"/>
    <x v="0"/>
    <x v="0"/>
    <x v="1"/>
    <x v="0"/>
    <x v="0"/>
    <x v="1"/>
    <x v="1"/>
    <x v="0"/>
    <x v="0"/>
    <x v="0"/>
    <n v="0"/>
    <n v="0"/>
    <n v="1"/>
    <n v="1"/>
    <n v="0"/>
    <x v="0"/>
    <x v="5"/>
    <x v="2"/>
    <n v="1"/>
    <n v="0"/>
    <n v="1"/>
    <n v="0"/>
    <n v="0"/>
    <n v="0"/>
    <n v="0"/>
    <n v="0"/>
    <x v="1"/>
    <n v="0"/>
    <n v="0"/>
    <n v="0"/>
    <n v="1"/>
    <n v="0"/>
    <n v="1"/>
    <n v="1"/>
    <n v="0"/>
    <n v="0"/>
    <n v="1"/>
    <n v="0"/>
    <x v="4"/>
    <x v="1"/>
    <x v="17"/>
    <x v="2"/>
    <m/>
    <n v="1"/>
    <n v="0"/>
    <n v="0"/>
    <n v="0"/>
    <n v="0"/>
    <n v="0"/>
    <x v="0"/>
    <m/>
    <x v="0"/>
    <x v="0"/>
    <x v="0"/>
    <x v="0"/>
    <m/>
    <s v="Prático e rapido"/>
    <x v="0"/>
    <x v="3"/>
    <x v="3"/>
    <x v="0"/>
    <s v="Discutir confusão"/>
  </r>
  <r>
    <x v="4"/>
    <x v="1"/>
    <s v="Ensino Superior"/>
    <x v="1"/>
    <x v="38"/>
    <x v="0"/>
    <x v="0"/>
    <x v="0"/>
    <x v="0"/>
    <x v="0"/>
    <x v="0"/>
    <x v="1"/>
    <x v="0"/>
    <x v="0"/>
    <x v="1"/>
    <x v="1"/>
    <x v="0"/>
    <x v="0"/>
    <x v="0"/>
    <n v="0"/>
    <n v="1"/>
    <n v="1"/>
    <n v="1"/>
    <n v="0"/>
    <x v="0"/>
    <x v="3"/>
    <x v="4"/>
    <n v="1"/>
    <n v="0"/>
    <n v="1"/>
    <n v="1"/>
    <n v="0"/>
    <n v="0"/>
    <n v="0"/>
    <n v="1"/>
    <x v="0"/>
    <n v="0"/>
    <n v="0"/>
    <n v="0"/>
    <n v="0"/>
    <n v="0"/>
    <n v="1"/>
    <n v="0"/>
    <n v="1"/>
    <n v="0"/>
    <n v="1"/>
    <n v="0"/>
    <x v="4"/>
    <x v="1"/>
    <x v="18"/>
    <x v="2"/>
    <m/>
    <n v="1"/>
    <n v="0"/>
    <n v="0"/>
    <n v="0"/>
    <n v="0"/>
    <n v="0"/>
    <x v="0"/>
    <m/>
    <x v="0"/>
    <x v="0"/>
    <x v="0"/>
    <x v="0"/>
    <m/>
    <s v="Valor certo sem arredondamentos"/>
    <x v="3"/>
    <x v="2"/>
    <x v="3"/>
    <x v="3"/>
    <s v="Receber menos do que i valor real; esquecerem se de pagar"/>
  </r>
  <r>
    <x v="4"/>
    <x v="0"/>
    <s v="Ensino Superior"/>
    <x v="1"/>
    <x v="39"/>
    <x v="0"/>
    <x v="0"/>
    <x v="0"/>
    <x v="0"/>
    <x v="0"/>
    <x v="0"/>
    <x v="1"/>
    <x v="0"/>
    <x v="0"/>
    <x v="1"/>
    <x v="1"/>
    <x v="1"/>
    <x v="0"/>
    <x v="0"/>
    <n v="1"/>
    <n v="1"/>
    <n v="1"/>
    <n v="1"/>
    <n v="0"/>
    <x v="0"/>
    <x v="4"/>
    <x v="2"/>
    <n v="0"/>
    <n v="0"/>
    <n v="1"/>
    <n v="1"/>
    <n v="0"/>
    <n v="0"/>
    <n v="0"/>
    <n v="1"/>
    <x v="1"/>
    <n v="0"/>
    <n v="0"/>
    <n v="0"/>
    <n v="0"/>
    <n v="1"/>
    <n v="1"/>
    <n v="0"/>
    <n v="0"/>
    <n v="0"/>
    <n v="0"/>
    <n v="0"/>
    <x v="0"/>
    <x v="1"/>
    <x v="19"/>
    <x v="2"/>
    <m/>
    <n v="0"/>
    <n v="1"/>
    <n v="0"/>
    <n v="0"/>
    <n v="1"/>
    <n v="0"/>
    <x v="4"/>
    <m/>
    <x v="0"/>
    <x v="0"/>
    <x v="0"/>
    <x v="0"/>
    <m/>
    <s v="Facilidade em fazer contas"/>
    <x v="1"/>
    <x v="2"/>
    <x v="1"/>
    <x v="1"/>
    <m/>
  </r>
  <r>
    <x v="1"/>
    <x v="1"/>
    <s v="Ensino Superior"/>
    <x v="1"/>
    <x v="40"/>
    <x v="0"/>
    <x v="0"/>
    <x v="0"/>
    <x v="0"/>
    <x v="0"/>
    <x v="0"/>
    <x v="1"/>
    <x v="0"/>
    <x v="0"/>
    <x v="1"/>
    <x v="1"/>
    <x v="0"/>
    <x v="1"/>
    <x v="0"/>
    <n v="0"/>
    <n v="1"/>
    <n v="1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0"/>
    <x v="0"/>
    <s v="Ensino Secundário"/>
    <x v="0"/>
    <x v="41"/>
    <x v="0"/>
    <x v="0"/>
    <x v="0"/>
    <x v="0"/>
    <x v="0"/>
    <x v="0"/>
    <x v="0"/>
    <x v="0"/>
    <x v="0"/>
    <x v="0"/>
    <x v="0"/>
    <x v="0"/>
    <x v="0"/>
    <x v="0"/>
    <n v="0"/>
    <n v="0"/>
    <n v="0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0"/>
    <x v="0"/>
    <s v="Ensino Secundário"/>
    <x v="0"/>
    <x v="41"/>
    <x v="0"/>
    <x v="0"/>
    <x v="0"/>
    <x v="0"/>
    <x v="0"/>
    <x v="0"/>
    <x v="0"/>
    <x v="0"/>
    <x v="0"/>
    <x v="0"/>
    <x v="0"/>
    <x v="0"/>
    <x v="0"/>
    <x v="0"/>
    <n v="0"/>
    <n v="0"/>
    <n v="0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1"/>
    <x v="1"/>
    <s v="Formação esteticista "/>
    <x v="3"/>
    <x v="42"/>
    <x v="1"/>
    <x v="1"/>
    <x v="1"/>
    <x v="1"/>
    <x v="1"/>
    <x v="1"/>
    <x v="0"/>
    <x v="1"/>
    <x v="0"/>
    <x v="1"/>
    <x v="0"/>
    <x v="0"/>
    <x v="1"/>
    <x v="0"/>
    <n v="0"/>
    <n v="0"/>
    <n v="0"/>
    <n v="0"/>
    <n v="0"/>
    <x v="0"/>
    <x v="3"/>
    <x v="2"/>
    <n v="0"/>
    <n v="1"/>
    <n v="1"/>
    <n v="0"/>
    <n v="0"/>
    <n v="0"/>
    <n v="0"/>
    <n v="1"/>
    <x v="0"/>
    <n v="1"/>
    <n v="1"/>
    <n v="1"/>
    <n v="0"/>
    <n v="0"/>
    <n v="1"/>
    <n v="0"/>
    <n v="1"/>
    <n v="1"/>
    <n v="1"/>
    <n v="0"/>
    <x v="3"/>
    <x v="1"/>
    <x v="20"/>
    <x v="2"/>
    <m/>
    <n v="1"/>
    <n v="1"/>
    <n v="0"/>
    <n v="0"/>
    <n v="0"/>
    <n v="0"/>
    <x v="0"/>
    <m/>
    <x v="0"/>
    <x v="0"/>
    <x v="0"/>
    <x v="0"/>
    <m/>
    <s v="Faço quando não há outra maneira"/>
    <x v="0"/>
    <x v="3"/>
    <x v="3"/>
    <x v="0"/>
    <m/>
  </r>
  <r>
    <x v="2"/>
    <x v="1"/>
    <s v="Ensino Superior"/>
    <x v="1"/>
    <x v="37"/>
    <x v="0"/>
    <x v="0"/>
    <x v="0"/>
    <x v="0"/>
    <x v="0"/>
    <x v="0"/>
    <x v="1"/>
    <x v="0"/>
    <x v="0"/>
    <x v="1"/>
    <x v="1"/>
    <x v="0"/>
    <x v="0"/>
    <x v="0"/>
    <n v="0"/>
    <n v="1"/>
    <n v="1"/>
    <n v="0"/>
    <n v="0"/>
    <x v="0"/>
    <x v="2"/>
    <x v="3"/>
    <n v="0"/>
    <n v="1"/>
    <n v="0"/>
    <n v="0"/>
    <n v="0"/>
    <n v="0"/>
    <n v="0"/>
    <n v="1"/>
    <x v="1"/>
    <n v="1"/>
    <n v="1"/>
    <n v="1"/>
    <n v="0"/>
    <n v="0"/>
    <n v="1"/>
    <n v="0"/>
    <n v="0"/>
    <n v="0"/>
    <n v="1"/>
    <n v="0"/>
    <x v="5"/>
    <x v="0"/>
    <x v="0"/>
    <x v="0"/>
    <m/>
    <n v="1"/>
    <n v="1"/>
    <n v="0"/>
    <n v="0"/>
    <n v="0"/>
    <n v="0"/>
    <x v="0"/>
    <m/>
    <x v="0"/>
    <x v="0"/>
    <x v="0"/>
    <x v="0"/>
    <m/>
    <s v="Não ser necessário levantar dinheiro no multibanco e ter o dinheiro certo ou dar trocos"/>
    <x v="3"/>
    <x v="0"/>
    <x v="3"/>
    <x v="3"/>
    <s v="a divisão de despesas em que se deve a vários intervenientes (cada um tem que receber x e também pagar x, tem que se fazer a diferença) Passagem de ano"/>
  </r>
  <r>
    <x v="1"/>
    <x v="0"/>
    <s v="Ensino Superior"/>
    <x v="1"/>
    <x v="43"/>
    <x v="0"/>
    <x v="0"/>
    <x v="0"/>
    <x v="0"/>
    <x v="0"/>
    <x v="0"/>
    <x v="0"/>
    <x v="0"/>
    <x v="0"/>
    <x v="1"/>
    <x v="0"/>
    <x v="1"/>
    <x v="0"/>
    <x v="0"/>
    <n v="0"/>
    <n v="1"/>
    <n v="0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4"/>
    <x v="0"/>
    <s v="Ensino Superior"/>
    <x v="1"/>
    <x v="44"/>
    <x v="0"/>
    <x v="0"/>
    <x v="0"/>
    <x v="0"/>
    <x v="0"/>
    <x v="0"/>
    <x v="1"/>
    <x v="0"/>
    <x v="0"/>
    <x v="1"/>
    <x v="1"/>
    <x v="1"/>
    <x v="0"/>
    <x v="0"/>
    <n v="0"/>
    <n v="0"/>
    <n v="1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4"/>
    <x v="0"/>
    <s v="Ensino Secundário"/>
    <x v="0"/>
    <x v="22"/>
    <x v="0"/>
    <x v="0"/>
    <x v="0"/>
    <x v="0"/>
    <x v="0"/>
    <x v="0"/>
    <x v="1"/>
    <x v="0"/>
    <x v="0"/>
    <x v="1"/>
    <x v="1"/>
    <x v="1"/>
    <x v="1"/>
    <x v="0"/>
    <n v="0"/>
    <n v="1"/>
    <n v="1"/>
    <n v="1"/>
    <n v="0"/>
    <x v="0"/>
    <x v="3"/>
    <x v="4"/>
    <n v="1"/>
    <n v="0"/>
    <n v="1"/>
    <n v="1"/>
    <n v="0"/>
    <n v="1"/>
    <n v="0"/>
    <n v="1"/>
    <x v="1"/>
    <n v="0"/>
    <n v="0"/>
    <n v="0"/>
    <n v="1"/>
    <n v="0"/>
    <n v="1"/>
    <n v="1"/>
    <n v="1"/>
    <n v="0"/>
    <n v="1"/>
    <n v="0"/>
    <x v="4"/>
    <x v="0"/>
    <x v="0"/>
    <x v="0"/>
    <m/>
    <n v="1"/>
    <n v="1"/>
    <n v="0"/>
    <n v="0"/>
    <n v="0"/>
    <n v="0"/>
    <x v="3"/>
    <s v="Coveniencia"/>
    <x v="2"/>
    <x v="2"/>
    <x v="1"/>
    <x v="1"/>
    <s v="Esquecer, Caloteiros, Falta de Dinheiro"/>
    <m/>
    <x v="2"/>
    <x v="1"/>
    <x v="2"/>
    <x v="2"/>
    <m/>
  </r>
  <r>
    <x v="4"/>
    <x v="1"/>
    <s v="Ensino Secundário"/>
    <x v="0"/>
    <x v="26"/>
    <x v="0"/>
    <x v="0"/>
    <x v="0"/>
    <x v="0"/>
    <x v="0"/>
    <x v="0"/>
    <x v="1"/>
    <x v="0"/>
    <x v="0"/>
    <x v="1"/>
    <x v="1"/>
    <x v="1"/>
    <x v="0"/>
    <x v="0"/>
    <n v="0"/>
    <n v="0"/>
    <n v="1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4"/>
    <x v="0"/>
    <s v="Ensino Superior"/>
    <x v="1"/>
    <x v="45"/>
    <x v="0"/>
    <x v="0"/>
    <x v="0"/>
    <x v="0"/>
    <x v="0"/>
    <x v="0"/>
    <x v="1"/>
    <x v="0"/>
    <x v="0"/>
    <x v="1"/>
    <x v="1"/>
    <x v="0"/>
    <x v="1"/>
    <x v="0"/>
    <n v="0"/>
    <n v="1"/>
    <n v="0"/>
    <n v="0"/>
    <n v="0"/>
    <x v="0"/>
    <x v="4"/>
    <x v="2"/>
    <n v="1"/>
    <n v="0"/>
    <n v="1"/>
    <n v="1"/>
    <n v="0"/>
    <n v="0"/>
    <n v="0"/>
    <n v="1"/>
    <x v="0"/>
    <n v="0"/>
    <n v="0"/>
    <n v="0"/>
    <n v="1"/>
    <n v="0"/>
    <n v="1"/>
    <n v="1"/>
    <n v="0"/>
    <n v="0"/>
    <n v="1"/>
    <n v="0"/>
    <x v="4"/>
    <x v="0"/>
    <x v="0"/>
    <x v="0"/>
    <m/>
    <n v="1"/>
    <n v="1"/>
    <n v="0"/>
    <n v="0"/>
    <n v="0"/>
    <n v="0"/>
    <x v="3"/>
    <s v="Facilidade e rapidez."/>
    <x v="2"/>
    <x v="1"/>
    <x v="1"/>
    <x v="1"/>
    <s v="Não ter dinheiro certo. Demorarem a dar-me o NIB."/>
    <m/>
    <x v="2"/>
    <x v="1"/>
    <x v="2"/>
    <x v="2"/>
    <m/>
  </r>
  <r>
    <x v="1"/>
    <x v="1"/>
    <s v="Ensino Superior"/>
    <x v="1"/>
    <x v="46"/>
    <x v="0"/>
    <x v="0"/>
    <x v="0"/>
    <x v="0"/>
    <x v="0"/>
    <x v="0"/>
    <x v="1"/>
    <x v="0"/>
    <x v="0"/>
    <x v="1"/>
    <x v="1"/>
    <x v="1"/>
    <x v="0"/>
    <x v="0"/>
    <n v="0"/>
    <n v="1"/>
    <n v="1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2"/>
    <x v="1"/>
    <s v="Ensino Superior"/>
    <x v="1"/>
    <x v="47"/>
    <x v="0"/>
    <x v="0"/>
    <x v="0"/>
    <x v="0"/>
    <x v="0"/>
    <x v="0"/>
    <x v="1"/>
    <x v="0"/>
    <x v="0"/>
    <x v="1"/>
    <x v="1"/>
    <x v="1"/>
    <x v="0"/>
    <x v="0"/>
    <n v="0"/>
    <n v="1"/>
    <n v="1"/>
    <n v="1"/>
    <n v="0"/>
    <x v="0"/>
    <x v="0"/>
    <x v="4"/>
    <n v="0"/>
    <n v="1"/>
    <n v="1"/>
    <n v="1"/>
    <n v="0"/>
    <n v="0"/>
    <n v="0"/>
    <n v="1"/>
    <x v="1"/>
    <n v="1"/>
    <n v="1"/>
    <n v="1"/>
    <n v="0"/>
    <n v="1"/>
    <n v="1"/>
    <n v="0"/>
    <n v="1"/>
    <n v="0"/>
    <n v="1"/>
    <n v="0"/>
    <x v="3"/>
    <x v="1"/>
    <x v="21"/>
    <x v="2"/>
    <m/>
    <n v="1"/>
    <n v="1"/>
    <n v="0"/>
    <n v="0"/>
    <n v="0"/>
    <n v="0"/>
    <x v="0"/>
    <m/>
    <x v="0"/>
    <x v="0"/>
    <x v="0"/>
    <x v="0"/>
    <m/>
    <s v="Disponível em todo o lado"/>
    <x v="1"/>
    <x v="0"/>
    <x v="1"/>
    <x v="1"/>
    <m/>
  </r>
  <r>
    <x v="1"/>
    <x v="1"/>
    <s v="Ensino Superior"/>
    <x v="1"/>
    <x v="48"/>
    <x v="0"/>
    <x v="0"/>
    <x v="0"/>
    <x v="0"/>
    <x v="0"/>
    <x v="0"/>
    <x v="1"/>
    <x v="0"/>
    <x v="0"/>
    <x v="1"/>
    <x v="1"/>
    <x v="0"/>
    <x v="1"/>
    <x v="0"/>
    <n v="0"/>
    <n v="0"/>
    <n v="1"/>
    <n v="1"/>
    <n v="0"/>
    <x v="0"/>
    <x v="2"/>
    <x v="0"/>
    <n v="1"/>
    <n v="1"/>
    <n v="1"/>
    <n v="0"/>
    <n v="0"/>
    <n v="0"/>
    <n v="0"/>
    <n v="1"/>
    <x v="1"/>
    <n v="0"/>
    <n v="0"/>
    <n v="0"/>
    <n v="0"/>
    <n v="0"/>
    <n v="1"/>
    <n v="0"/>
    <n v="0"/>
    <n v="0"/>
    <n v="1"/>
    <n v="0"/>
    <x v="4"/>
    <x v="0"/>
    <x v="0"/>
    <x v="0"/>
    <m/>
    <n v="1"/>
    <n v="0"/>
    <n v="1"/>
    <n v="0"/>
    <n v="0"/>
    <n v="0"/>
    <x v="0"/>
    <m/>
    <x v="0"/>
    <x v="0"/>
    <x v="0"/>
    <x v="0"/>
    <m/>
    <m/>
    <x v="1"/>
    <x v="2"/>
    <x v="3"/>
    <x v="1"/>
    <m/>
  </r>
  <r>
    <x v="0"/>
    <x v="1"/>
    <s v="Ensino Secundário"/>
    <x v="0"/>
    <x v="49"/>
    <x v="1"/>
    <x v="1"/>
    <x v="1"/>
    <x v="1"/>
    <x v="1"/>
    <x v="1"/>
    <x v="0"/>
    <x v="1"/>
    <x v="0"/>
    <x v="1"/>
    <x v="1"/>
    <x v="0"/>
    <x v="0"/>
    <x v="0"/>
    <n v="0"/>
    <n v="0"/>
    <n v="0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1"/>
    <x v="0"/>
    <s v="Ensino Secundário"/>
    <x v="0"/>
    <x v="50"/>
    <x v="0"/>
    <x v="0"/>
    <x v="0"/>
    <x v="0"/>
    <x v="0"/>
    <x v="0"/>
    <x v="1"/>
    <x v="0"/>
    <x v="0"/>
    <x v="1"/>
    <x v="1"/>
    <x v="0"/>
    <x v="1"/>
    <x v="0"/>
    <n v="0"/>
    <n v="0"/>
    <n v="0"/>
    <n v="0"/>
    <n v="0"/>
    <x v="0"/>
    <x v="0"/>
    <x v="3"/>
    <n v="0"/>
    <n v="0"/>
    <n v="0"/>
    <n v="0"/>
    <n v="1"/>
    <n v="0"/>
    <n v="0"/>
    <n v="1"/>
    <x v="0"/>
    <n v="1"/>
    <n v="1"/>
    <n v="1"/>
    <n v="0"/>
    <n v="0"/>
    <n v="0"/>
    <n v="0"/>
    <n v="0"/>
    <n v="0"/>
    <n v="1"/>
    <n v="0"/>
    <x v="0"/>
    <x v="0"/>
    <x v="0"/>
    <x v="0"/>
    <m/>
    <n v="1"/>
    <n v="1"/>
    <n v="0"/>
    <n v="0"/>
    <n v="0"/>
    <n v="0"/>
    <x v="0"/>
    <m/>
    <x v="0"/>
    <x v="0"/>
    <x v="0"/>
    <x v="0"/>
    <m/>
    <s v="Mais pratico"/>
    <x v="1"/>
    <x v="2"/>
    <x v="1"/>
    <x v="1"/>
    <m/>
  </r>
  <r>
    <x v="4"/>
    <x v="0"/>
    <s v="Ensino Superior"/>
    <x v="1"/>
    <x v="51"/>
    <x v="0"/>
    <x v="0"/>
    <x v="0"/>
    <x v="0"/>
    <x v="0"/>
    <x v="0"/>
    <x v="1"/>
    <x v="0"/>
    <x v="1"/>
    <x v="1"/>
    <x v="0"/>
    <x v="1"/>
    <x v="1"/>
    <x v="0"/>
    <n v="1"/>
    <n v="1"/>
    <n v="1"/>
    <n v="1"/>
    <n v="1"/>
    <x v="0"/>
    <x v="2"/>
    <x v="0"/>
    <n v="0"/>
    <n v="1"/>
    <n v="1"/>
    <n v="0"/>
    <n v="1"/>
    <n v="0"/>
    <n v="0"/>
    <n v="1"/>
    <x v="0"/>
    <n v="1"/>
    <n v="1"/>
    <n v="1"/>
    <n v="1"/>
    <n v="0"/>
    <n v="1"/>
    <n v="1"/>
    <n v="0"/>
    <n v="0"/>
    <n v="1"/>
    <n v="0"/>
    <x v="3"/>
    <x v="1"/>
    <x v="7"/>
    <x v="1"/>
    <s v="podia usar um método mais eficaz"/>
    <n v="1"/>
    <n v="0"/>
    <n v="0"/>
    <n v="0"/>
    <n v="0"/>
    <n v="0"/>
    <x v="3"/>
    <s v="mais conveniente"/>
    <x v="2"/>
    <x v="1"/>
    <x v="1"/>
    <x v="1"/>
    <m/>
    <m/>
    <x v="2"/>
    <x v="1"/>
    <x v="2"/>
    <x v="2"/>
    <m/>
  </r>
  <r>
    <x v="0"/>
    <x v="1"/>
    <s v="Ensino Superior"/>
    <x v="1"/>
    <x v="52"/>
    <x v="0"/>
    <x v="0"/>
    <x v="0"/>
    <x v="0"/>
    <x v="0"/>
    <x v="0"/>
    <x v="1"/>
    <x v="0"/>
    <x v="0"/>
    <x v="1"/>
    <x v="1"/>
    <x v="1"/>
    <x v="0"/>
    <x v="0"/>
    <n v="0"/>
    <n v="0"/>
    <n v="0"/>
    <n v="1"/>
    <n v="0"/>
    <x v="0"/>
    <x v="5"/>
    <x v="2"/>
    <n v="1"/>
    <n v="0"/>
    <n v="1"/>
    <n v="1"/>
    <n v="0"/>
    <n v="0"/>
    <n v="0"/>
    <n v="1"/>
    <x v="1"/>
    <n v="0"/>
    <n v="0"/>
    <n v="0"/>
    <n v="1"/>
    <n v="0"/>
    <n v="1"/>
    <n v="0"/>
    <n v="1"/>
    <n v="0"/>
    <n v="0"/>
    <n v="0"/>
    <x v="4"/>
    <x v="0"/>
    <x v="0"/>
    <x v="0"/>
    <m/>
    <n v="1"/>
    <n v="1"/>
    <n v="0"/>
    <n v="0"/>
    <n v="0"/>
    <n v="0"/>
    <x v="0"/>
    <m/>
    <x v="0"/>
    <x v="0"/>
    <x v="0"/>
    <x v="0"/>
    <m/>
    <s v="Segurança e comodidade"/>
    <x v="0"/>
    <x v="3"/>
    <x v="3"/>
    <x v="0"/>
    <m/>
  </r>
  <r>
    <x v="4"/>
    <x v="1"/>
    <s v="Ensino Superior"/>
    <x v="1"/>
    <x v="10"/>
    <x v="0"/>
    <x v="0"/>
    <x v="0"/>
    <x v="0"/>
    <x v="0"/>
    <x v="0"/>
    <x v="0"/>
    <x v="0"/>
    <x v="0"/>
    <x v="1"/>
    <x v="0"/>
    <x v="1"/>
    <x v="0"/>
    <x v="0"/>
    <n v="0"/>
    <n v="0"/>
    <n v="1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1"/>
    <x v="1"/>
    <s v="Ensino Superior"/>
    <x v="1"/>
    <x v="53"/>
    <x v="0"/>
    <x v="0"/>
    <x v="0"/>
    <x v="0"/>
    <x v="0"/>
    <x v="0"/>
    <x v="1"/>
    <x v="0"/>
    <x v="0"/>
    <x v="1"/>
    <x v="0"/>
    <x v="1"/>
    <x v="1"/>
    <x v="0"/>
    <n v="0"/>
    <n v="1"/>
    <n v="1"/>
    <n v="1"/>
    <n v="0"/>
    <x v="0"/>
    <x v="0"/>
    <x v="4"/>
    <n v="1"/>
    <n v="1"/>
    <n v="1"/>
    <n v="1"/>
    <n v="0"/>
    <n v="0"/>
    <n v="0"/>
    <n v="1"/>
    <x v="1"/>
    <n v="1"/>
    <n v="1"/>
    <n v="1"/>
    <n v="1"/>
    <n v="0"/>
    <n v="1"/>
    <n v="1"/>
    <n v="0"/>
    <n v="0"/>
    <n v="1"/>
    <n v="0"/>
    <x v="5"/>
    <x v="1"/>
    <x v="22"/>
    <x v="2"/>
    <m/>
    <n v="1"/>
    <n v="1"/>
    <n v="0"/>
    <n v="0"/>
    <n v="0"/>
    <n v="0"/>
    <x v="0"/>
    <m/>
    <x v="0"/>
    <x v="0"/>
    <x v="0"/>
    <x v="0"/>
    <m/>
    <s v="Mais prático "/>
    <x v="1"/>
    <x v="0"/>
    <x v="1"/>
    <x v="1"/>
    <m/>
  </r>
  <r>
    <x v="1"/>
    <x v="1"/>
    <s v="Ensino Superior"/>
    <x v="1"/>
    <x v="54"/>
    <x v="1"/>
    <x v="1"/>
    <x v="1"/>
    <x v="1"/>
    <x v="1"/>
    <x v="1"/>
    <x v="0"/>
    <x v="1"/>
    <x v="0"/>
    <x v="1"/>
    <x v="1"/>
    <x v="1"/>
    <x v="0"/>
    <x v="0"/>
    <n v="0"/>
    <n v="0"/>
    <n v="1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4"/>
    <x v="1"/>
    <s v="Ensino Superior"/>
    <x v="1"/>
    <x v="55"/>
    <x v="0"/>
    <x v="0"/>
    <x v="0"/>
    <x v="0"/>
    <x v="0"/>
    <x v="0"/>
    <x v="1"/>
    <x v="0"/>
    <x v="0"/>
    <x v="0"/>
    <x v="0"/>
    <x v="0"/>
    <x v="0"/>
    <x v="0"/>
    <n v="0"/>
    <n v="0"/>
    <n v="0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4"/>
    <x v="0"/>
    <s v="Ensino Superior"/>
    <x v="1"/>
    <x v="56"/>
    <x v="0"/>
    <x v="0"/>
    <x v="0"/>
    <x v="0"/>
    <x v="0"/>
    <x v="0"/>
    <x v="1"/>
    <x v="0"/>
    <x v="0"/>
    <x v="1"/>
    <x v="0"/>
    <x v="0"/>
    <x v="1"/>
    <x v="0"/>
    <n v="0"/>
    <n v="1"/>
    <n v="0"/>
    <n v="0"/>
    <n v="0"/>
    <x v="0"/>
    <x v="0"/>
    <x v="4"/>
    <n v="0"/>
    <n v="1"/>
    <n v="1"/>
    <n v="0"/>
    <n v="0"/>
    <n v="0"/>
    <n v="0"/>
    <n v="1"/>
    <x v="0"/>
    <n v="1"/>
    <n v="1"/>
    <n v="1"/>
    <n v="1"/>
    <n v="0"/>
    <n v="1"/>
    <n v="0"/>
    <n v="0"/>
    <n v="1"/>
    <n v="1"/>
    <n v="0"/>
    <x v="4"/>
    <x v="1"/>
    <x v="19"/>
    <x v="2"/>
    <m/>
    <n v="1"/>
    <n v="1"/>
    <n v="0"/>
    <n v="0"/>
    <n v="0"/>
    <n v="0"/>
    <x v="0"/>
    <m/>
    <x v="0"/>
    <x v="0"/>
    <x v="0"/>
    <x v="0"/>
    <m/>
    <s v="Facilidade / comodismo"/>
    <x v="3"/>
    <x v="0"/>
    <x v="1"/>
    <x v="3"/>
    <m/>
  </r>
  <r>
    <x v="0"/>
    <x v="1"/>
    <s v="Ensino Superior"/>
    <x v="1"/>
    <x v="36"/>
    <x v="0"/>
    <x v="0"/>
    <x v="0"/>
    <x v="0"/>
    <x v="1"/>
    <x v="1"/>
    <x v="0"/>
    <x v="1"/>
    <x v="0"/>
    <x v="0"/>
    <x v="0"/>
    <x v="0"/>
    <x v="0"/>
    <x v="0"/>
    <n v="0"/>
    <n v="0"/>
    <n v="0"/>
    <n v="0"/>
    <n v="0"/>
    <x v="0"/>
    <x v="2"/>
    <x v="0"/>
    <n v="0"/>
    <n v="0"/>
    <n v="1"/>
    <n v="0"/>
    <n v="0"/>
    <n v="0"/>
    <n v="1"/>
    <n v="1"/>
    <x v="0"/>
    <n v="0"/>
    <n v="1"/>
    <n v="1"/>
    <n v="0"/>
    <n v="0"/>
    <n v="1"/>
    <n v="0"/>
    <n v="1"/>
    <n v="0"/>
    <n v="1"/>
    <n v="0"/>
    <x v="5"/>
    <x v="1"/>
    <x v="23"/>
    <x v="2"/>
    <m/>
    <n v="1"/>
    <n v="0"/>
    <n v="0"/>
    <n v="0"/>
    <n v="0"/>
    <n v="0"/>
    <x v="3"/>
    <s v="Paga-se na hora e é mais rápido"/>
    <x v="1"/>
    <x v="3"/>
    <x v="1"/>
    <x v="1"/>
    <m/>
    <m/>
    <x v="2"/>
    <x v="1"/>
    <x v="2"/>
    <x v="2"/>
    <m/>
  </r>
  <r>
    <x v="1"/>
    <x v="0"/>
    <s v="Ensino Superior"/>
    <x v="1"/>
    <x v="57"/>
    <x v="0"/>
    <x v="0"/>
    <x v="0"/>
    <x v="0"/>
    <x v="0"/>
    <x v="0"/>
    <x v="1"/>
    <x v="0"/>
    <x v="0"/>
    <x v="1"/>
    <x v="1"/>
    <x v="1"/>
    <x v="1"/>
    <x v="0"/>
    <n v="0"/>
    <n v="1"/>
    <n v="1"/>
    <n v="1"/>
    <n v="0"/>
    <x v="0"/>
    <x v="2"/>
    <x v="0"/>
    <n v="1"/>
    <n v="1"/>
    <n v="1"/>
    <n v="1"/>
    <n v="0"/>
    <n v="0"/>
    <n v="0"/>
    <n v="0"/>
    <x v="1"/>
    <n v="0"/>
    <n v="0"/>
    <n v="0"/>
    <n v="1"/>
    <n v="0"/>
    <n v="1"/>
    <n v="1"/>
    <n v="1"/>
    <n v="0"/>
    <n v="1"/>
    <n v="0"/>
    <x v="5"/>
    <x v="1"/>
    <x v="24"/>
    <x v="1"/>
    <s v="gostaria de ter uma aplicação que possa registar dividas entre contactos do telemovel (tal como  whatsapp), cada contacto pudesse indicar quanto é que contribuiu, e a aplicação calculasse automaticamente quem deve a quem. E depois que fosse possível pagar automaticamente as dívida até um montante, apenas com autorização de impressão digital, gesto, etc."/>
    <n v="1"/>
    <n v="1"/>
    <n v="0"/>
    <n v="0"/>
    <n v="0"/>
    <n v="0"/>
    <x v="7"/>
    <m/>
    <x v="0"/>
    <x v="0"/>
    <x v="0"/>
    <x v="0"/>
    <m/>
    <s v="é mais facil e automatico de fazer os pagamentos, não preciso de ter dinheiro fisico e pagar pessoalmente a outra pessoa"/>
    <x v="1"/>
    <x v="2"/>
    <x v="1"/>
    <x v="1"/>
    <s v="esquecimento da divida, não estar com a pessoa fisicamente para poder pagar, ter que relembrar a pessoa para pagar"/>
  </r>
  <r>
    <x v="1"/>
    <x v="1"/>
    <s v="Ensino Secundário"/>
    <x v="0"/>
    <x v="58"/>
    <x v="0"/>
    <x v="0"/>
    <x v="0"/>
    <x v="0"/>
    <x v="0"/>
    <x v="0"/>
    <x v="1"/>
    <x v="1"/>
    <x v="0"/>
    <x v="1"/>
    <x v="0"/>
    <x v="0"/>
    <x v="0"/>
    <x v="0"/>
    <n v="0"/>
    <n v="1"/>
    <n v="0"/>
    <n v="0"/>
    <n v="0"/>
    <x v="0"/>
    <x v="3"/>
    <x v="4"/>
    <n v="1"/>
    <n v="0"/>
    <n v="1"/>
    <n v="1"/>
    <n v="0"/>
    <n v="1"/>
    <n v="0"/>
    <n v="1"/>
    <x v="1"/>
    <n v="0"/>
    <n v="0"/>
    <n v="0"/>
    <n v="0"/>
    <n v="0"/>
    <n v="1"/>
    <n v="1"/>
    <n v="1"/>
    <n v="0"/>
    <n v="1"/>
    <n v="0"/>
    <x v="3"/>
    <x v="0"/>
    <x v="0"/>
    <x v="0"/>
    <m/>
    <n v="1"/>
    <n v="1"/>
    <n v="0"/>
    <n v="0"/>
    <n v="0"/>
    <n v="0"/>
    <x v="0"/>
    <m/>
    <x v="0"/>
    <x v="0"/>
    <x v="0"/>
    <x v="0"/>
    <m/>
    <s v="Fácil e prático e evita-se de andar com quantias de dinheiro ."/>
    <x v="1"/>
    <x v="0"/>
    <x v="1"/>
    <x v="1"/>
    <s v="Sem problemas"/>
  </r>
  <r>
    <x v="0"/>
    <x v="0"/>
    <s v="Ensino Secundário"/>
    <x v="0"/>
    <x v="59"/>
    <x v="0"/>
    <x v="0"/>
    <x v="0"/>
    <x v="0"/>
    <x v="0"/>
    <x v="0"/>
    <x v="0"/>
    <x v="1"/>
    <x v="0"/>
    <x v="0"/>
    <x v="0"/>
    <x v="0"/>
    <x v="0"/>
    <x v="0"/>
    <n v="0"/>
    <n v="0"/>
    <n v="0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2"/>
    <x v="0"/>
    <s v="Ensino Superior"/>
    <x v="1"/>
    <x v="60"/>
    <x v="0"/>
    <x v="0"/>
    <x v="0"/>
    <x v="0"/>
    <x v="0"/>
    <x v="0"/>
    <x v="1"/>
    <x v="0"/>
    <x v="0"/>
    <x v="1"/>
    <x v="0"/>
    <x v="0"/>
    <x v="0"/>
    <x v="0"/>
    <n v="0"/>
    <n v="1"/>
    <n v="0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1"/>
    <x v="1"/>
    <s v="Ensino Secundário"/>
    <x v="0"/>
    <x v="37"/>
    <x v="0"/>
    <x v="0"/>
    <x v="0"/>
    <x v="0"/>
    <x v="0"/>
    <x v="0"/>
    <x v="1"/>
    <x v="0"/>
    <x v="0"/>
    <x v="1"/>
    <x v="0"/>
    <x v="0"/>
    <x v="1"/>
    <x v="0"/>
    <n v="0"/>
    <n v="0"/>
    <n v="0"/>
    <n v="0"/>
    <n v="0"/>
    <x v="0"/>
    <x v="0"/>
    <x v="2"/>
    <n v="1"/>
    <n v="1"/>
    <n v="1"/>
    <n v="0"/>
    <n v="0"/>
    <n v="0"/>
    <n v="0"/>
    <n v="1"/>
    <x v="0"/>
    <n v="0"/>
    <n v="1"/>
    <n v="1"/>
    <n v="0"/>
    <n v="0"/>
    <n v="1"/>
    <n v="1"/>
    <n v="0"/>
    <n v="0"/>
    <n v="1"/>
    <n v="0"/>
    <x v="2"/>
    <x v="1"/>
    <x v="25"/>
    <x v="2"/>
    <m/>
    <n v="1"/>
    <n v="1"/>
    <n v="0"/>
    <n v="0"/>
    <n v="0"/>
    <n v="0"/>
    <x v="0"/>
    <m/>
    <x v="0"/>
    <x v="0"/>
    <x v="0"/>
    <x v="0"/>
    <m/>
    <s v="Mais rápido"/>
    <x v="3"/>
    <x v="2"/>
    <x v="0"/>
    <x v="3"/>
    <m/>
  </r>
  <r>
    <x v="1"/>
    <x v="0"/>
    <s v="Ensino Secundário"/>
    <x v="0"/>
    <x v="61"/>
    <x v="0"/>
    <x v="0"/>
    <x v="0"/>
    <x v="0"/>
    <x v="0"/>
    <x v="0"/>
    <x v="1"/>
    <x v="0"/>
    <x v="0"/>
    <x v="1"/>
    <x v="1"/>
    <x v="0"/>
    <x v="1"/>
    <x v="0"/>
    <n v="0"/>
    <n v="1"/>
    <n v="1"/>
    <n v="0"/>
    <n v="0"/>
    <x v="0"/>
    <x v="0"/>
    <x v="0"/>
    <n v="0"/>
    <n v="1"/>
    <n v="0"/>
    <n v="0"/>
    <n v="1"/>
    <n v="0"/>
    <n v="0"/>
    <n v="1"/>
    <x v="0"/>
    <n v="1"/>
    <n v="1"/>
    <n v="1"/>
    <n v="0"/>
    <n v="0"/>
    <n v="0"/>
    <n v="1"/>
    <n v="0"/>
    <n v="0"/>
    <n v="1"/>
    <n v="0"/>
    <x v="0"/>
    <x v="1"/>
    <x v="18"/>
    <x v="2"/>
    <m/>
    <n v="0"/>
    <n v="1"/>
    <n v="0"/>
    <n v="0"/>
    <n v="0"/>
    <n v="0"/>
    <x v="0"/>
    <m/>
    <x v="0"/>
    <x v="0"/>
    <x v="0"/>
    <x v="0"/>
    <m/>
    <s v="Comodidade"/>
    <x v="3"/>
    <x v="2"/>
    <x v="0"/>
    <x v="3"/>
    <m/>
  </r>
  <r>
    <x v="0"/>
    <x v="1"/>
    <s v="Ensino Superior"/>
    <x v="1"/>
    <x v="62"/>
    <x v="1"/>
    <x v="1"/>
    <x v="1"/>
    <x v="1"/>
    <x v="1"/>
    <x v="1"/>
    <x v="0"/>
    <x v="1"/>
    <x v="0"/>
    <x v="1"/>
    <x v="1"/>
    <x v="1"/>
    <x v="1"/>
    <x v="0"/>
    <n v="0"/>
    <n v="0"/>
    <n v="1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0"/>
    <x v="1"/>
    <s v="Ensino Superior"/>
    <x v="1"/>
    <x v="63"/>
    <x v="1"/>
    <x v="1"/>
    <x v="1"/>
    <x v="1"/>
    <x v="1"/>
    <x v="1"/>
    <x v="0"/>
    <x v="1"/>
    <x v="0"/>
    <x v="1"/>
    <x v="1"/>
    <x v="0"/>
    <x v="1"/>
    <x v="0"/>
    <n v="0"/>
    <n v="0"/>
    <n v="1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2"/>
    <x v="0"/>
    <s v="Ensino Superior"/>
    <x v="1"/>
    <x v="6"/>
    <x v="0"/>
    <x v="0"/>
    <x v="0"/>
    <x v="0"/>
    <x v="0"/>
    <x v="0"/>
    <x v="1"/>
    <x v="0"/>
    <x v="0"/>
    <x v="1"/>
    <x v="0"/>
    <x v="0"/>
    <x v="0"/>
    <x v="0"/>
    <n v="0"/>
    <n v="1"/>
    <n v="0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4"/>
    <x v="0"/>
    <s v="Ensino Superior"/>
    <x v="1"/>
    <x v="51"/>
    <x v="1"/>
    <x v="1"/>
    <x v="1"/>
    <x v="1"/>
    <x v="1"/>
    <x v="1"/>
    <x v="0"/>
    <x v="1"/>
    <x v="0"/>
    <x v="1"/>
    <x v="1"/>
    <x v="0"/>
    <x v="1"/>
    <x v="0"/>
    <n v="0"/>
    <n v="1"/>
    <n v="1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4"/>
    <x v="0"/>
    <s v="Mestrado"/>
    <x v="1"/>
    <x v="64"/>
    <x v="0"/>
    <x v="0"/>
    <x v="0"/>
    <x v="0"/>
    <x v="0"/>
    <x v="0"/>
    <x v="1"/>
    <x v="0"/>
    <x v="1"/>
    <x v="1"/>
    <x v="1"/>
    <x v="0"/>
    <x v="1"/>
    <x v="0"/>
    <n v="0"/>
    <n v="1"/>
    <n v="1"/>
    <n v="1"/>
    <n v="1"/>
    <x v="0"/>
    <x v="0"/>
    <x v="4"/>
    <n v="0"/>
    <n v="1"/>
    <n v="0"/>
    <n v="0"/>
    <n v="0"/>
    <n v="0"/>
    <n v="0"/>
    <n v="1"/>
    <x v="0"/>
    <n v="1"/>
    <n v="1"/>
    <n v="1"/>
    <n v="1"/>
    <n v="1"/>
    <n v="1"/>
    <n v="0"/>
    <n v="0"/>
    <n v="0"/>
    <n v="1"/>
    <n v="0"/>
    <x v="3"/>
    <x v="1"/>
    <x v="26"/>
    <x v="1"/>
    <s v="A facilidade de introdução das mesmas"/>
    <n v="0"/>
    <n v="1"/>
    <n v="0"/>
    <n v="0"/>
    <n v="0"/>
    <n v="0"/>
    <x v="0"/>
    <m/>
    <x v="0"/>
    <x v="0"/>
    <x v="0"/>
    <x v="0"/>
    <m/>
    <s v="Online banking é mais cómodo que dirigirme ao multibanco ou dar dinheiro trocado"/>
    <x v="1"/>
    <x v="2"/>
    <x v="1"/>
    <x v="1"/>
    <s v="Sub dividir despesas, ter uma forma em que as duas pessoas estejam confortáveis em usar"/>
  </r>
  <r>
    <x v="4"/>
    <x v="1"/>
    <s v="Ensino Superior"/>
    <x v="1"/>
    <x v="65"/>
    <x v="0"/>
    <x v="0"/>
    <x v="0"/>
    <x v="0"/>
    <x v="0"/>
    <x v="0"/>
    <x v="1"/>
    <x v="0"/>
    <x v="0"/>
    <x v="1"/>
    <x v="1"/>
    <x v="1"/>
    <x v="1"/>
    <x v="0"/>
    <n v="0"/>
    <n v="1"/>
    <n v="1"/>
    <n v="1"/>
    <n v="0"/>
    <x v="0"/>
    <x v="0"/>
    <x v="4"/>
    <n v="1"/>
    <n v="1"/>
    <n v="1"/>
    <n v="1"/>
    <n v="0"/>
    <n v="0"/>
    <n v="0"/>
    <n v="1"/>
    <x v="0"/>
    <n v="1"/>
    <n v="1"/>
    <n v="1"/>
    <n v="1"/>
    <n v="0"/>
    <n v="1"/>
    <n v="1"/>
    <n v="1"/>
    <n v="1"/>
    <n v="1"/>
    <n v="0"/>
    <x v="3"/>
    <x v="1"/>
    <x v="13"/>
    <x v="2"/>
    <m/>
    <n v="1"/>
    <n v="1"/>
    <n v="0"/>
    <n v="0"/>
    <n v="0"/>
    <n v="0"/>
    <x v="0"/>
    <m/>
    <x v="0"/>
    <x v="0"/>
    <x v="0"/>
    <x v="0"/>
    <m/>
    <s v="Rapidez e comodidade"/>
    <x v="1"/>
    <x v="0"/>
    <x v="1"/>
    <x v="1"/>
    <s v="Demorarem muito tempo a pagar/ cair no esquecimento"/>
  </r>
  <r>
    <x v="2"/>
    <x v="1"/>
    <s v="Ensino Secundário"/>
    <x v="0"/>
    <x v="2"/>
    <x v="0"/>
    <x v="0"/>
    <x v="0"/>
    <x v="0"/>
    <x v="0"/>
    <x v="0"/>
    <x v="1"/>
    <x v="0"/>
    <x v="0"/>
    <x v="1"/>
    <x v="1"/>
    <x v="0"/>
    <x v="0"/>
    <x v="0"/>
    <n v="0"/>
    <n v="1"/>
    <n v="0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4"/>
    <x v="1"/>
    <s v="Ensino Superior"/>
    <x v="1"/>
    <x v="66"/>
    <x v="0"/>
    <x v="0"/>
    <x v="0"/>
    <x v="0"/>
    <x v="0"/>
    <x v="0"/>
    <x v="1"/>
    <x v="0"/>
    <x v="0"/>
    <x v="1"/>
    <x v="1"/>
    <x v="0"/>
    <x v="1"/>
    <x v="0"/>
    <n v="0"/>
    <n v="1"/>
    <n v="1"/>
    <n v="1"/>
    <n v="0"/>
    <x v="0"/>
    <x v="0"/>
    <x v="2"/>
    <n v="0"/>
    <n v="1"/>
    <n v="0"/>
    <n v="0"/>
    <n v="0"/>
    <n v="0"/>
    <n v="0"/>
    <n v="0"/>
    <x v="0"/>
    <n v="1"/>
    <n v="1"/>
    <n v="1"/>
    <n v="0"/>
    <n v="0"/>
    <n v="1"/>
    <n v="0"/>
    <n v="0"/>
    <n v="1"/>
    <n v="0"/>
    <n v="0"/>
    <x v="5"/>
    <x v="1"/>
    <x v="27"/>
    <x v="2"/>
    <m/>
    <n v="0"/>
    <n v="1"/>
    <n v="0"/>
    <n v="0"/>
    <n v="0"/>
    <n v="0"/>
    <x v="0"/>
    <m/>
    <x v="0"/>
    <x v="0"/>
    <x v="0"/>
    <x v="0"/>
    <m/>
    <s v="facilidade de pagamento e baixos custos"/>
    <x v="1"/>
    <x v="0"/>
    <x v="1"/>
    <x v="1"/>
    <s v="as pessoas nao pagam a tempo e horas, estou spr a controlar a conta a ver se &quot;ja caiu o dinheiro&quot;, irresponsabilidade"/>
  </r>
  <r>
    <x v="4"/>
    <x v="0"/>
    <s v="Ensino Secundário"/>
    <x v="0"/>
    <x v="67"/>
    <x v="0"/>
    <x v="0"/>
    <x v="0"/>
    <x v="0"/>
    <x v="0"/>
    <x v="1"/>
    <x v="1"/>
    <x v="0"/>
    <x v="1"/>
    <x v="1"/>
    <x v="1"/>
    <x v="1"/>
    <x v="1"/>
    <x v="0"/>
    <n v="0"/>
    <n v="1"/>
    <n v="1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2"/>
    <x v="1"/>
    <s v="Ensino Secundário"/>
    <x v="0"/>
    <x v="68"/>
    <x v="0"/>
    <x v="0"/>
    <x v="0"/>
    <x v="0"/>
    <x v="1"/>
    <x v="0"/>
    <x v="1"/>
    <x v="0"/>
    <x v="0"/>
    <x v="1"/>
    <x v="0"/>
    <x v="0"/>
    <x v="0"/>
    <x v="0"/>
    <n v="0"/>
    <n v="1"/>
    <n v="0"/>
    <n v="0"/>
    <n v="0"/>
    <x v="0"/>
    <x v="4"/>
    <x v="2"/>
    <n v="1"/>
    <n v="0"/>
    <n v="0"/>
    <n v="0"/>
    <n v="0"/>
    <n v="0"/>
    <n v="0"/>
    <n v="0"/>
    <x v="1"/>
    <n v="0"/>
    <n v="0"/>
    <n v="0"/>
    <n v="1"/>
    <n v="0"/>
    <n v="1"/>
    <n v="0"/>
    <n v="0"/>
    <n v="0"/>
    <n v="0"/>
    <n v="0"/>
    <x v="4"/>
    <x v="0"/>
    <x v="0"/>
    <x v="0"/>
    <m/>
    <n v="1"/>
    <n v="1"/>
    <n v="0"/>
    <n v="0"/>
    <n v="0"/>
    <n v="0"/>
    <x v="0"/>
    <m/>
    <x v="0"/>
    <x v="0"/>
    <x v="0"/>
    <x v="0"/>
    <m/>
    <s v="Não estar com problemas de dar troco e etc "/>
    <x v="1"/>
    <x v="0"/>
    <x v="1"/>
    <x v="1"/>
    <m/>
  </r>
  <r>
    <x v="4"/>
    <x v="0"/>
    <s v="curso profissional"/>
    <x v="3"/>
    <x v="69"/>
    <x v="0"/>
    <x v="0"/>
    <x v="0"/>
    <x v="0"/>
    <x v="0"/>
    <x v="0"/>
    <x v="1"/>
    <x v="0"/>
    <x v="0"/>
    <x v="1"/>
    <x v="1"/>
    <x v="1"/>
    <x v="0"/>
    <x v="0"/>
    <n v="0"/>
    <n v="1"/>
    <n v="1"/>
    <n v="1"/>
    <n v="0"/>
    <x v="0"/>
    <x v="3"/>
    <x v="4"/>
    <n v="1"/>
    <n v="1"/>
    <n v="1"/>
    <n v="1"/>
    <n v="0"/>
    <n v="0"/>
    <n v="0"/>
    <n v="1"/>
    <x v="0"/>
    <n v="1"/>
    <n v="1"/>
    <n v="1"/>
    <n v="1"/>
    <n v="0"/>
    <n v="1"/>
    <n v="1"/>
    <n v="1"/>
    <n v="0"/>
    <n v="1"/>
    <n v="0"/>
    <x v="3"/>
    <x v="1"/>
    <x v="13"/>
    <x v="1"/>
    <s v="A ferramenta usada não é vocacionada para isso e portanto torna-se moroso parametrizar a mesma"/>
    <n v="0"/>
    <n v="1"/>
    <n v="0"/>
    <n v="0"/>
    <n v="0"/>
    <n v="0"/>
    <x v="0"/>
    <m/>
    <x v="0"/>
    <x v="0"/>
    <x v="0"/>
    <x v="0"/>
    <m/>
    <s v="facilidade, controlo"/>
    <x v="1"/>
    <x v="0"/>
    <x v="0"/>
    <x v="3"/>
    <s v="Quando a despesa é partilhada de forma diferente por n pessoas pode-se tornar dificil fazer a conta."/>
  </r>
  <r>
    <x v="1"/>
    <x v="1"/>
    <s v="Ensino Secundário"/>
    <x v="0"/>
    <x v="5"/>
    <x v="0"/>
    <x v="0"/>
    <x v="0"/>
    <x v="0"/>
    <x v="1"/>
    <x v="0"/>
    <x v="1"/>
    <x v="0"/>
    <x v="0"/>
    <x v="0"/>
    <x v="0"/>
    <x v="0"/>
    <x v="0"/>
    <x v="0"/>
    <n v="0"/>
    <n v="0"/>
    <n v="0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0"/>
    <x v="1"/>
    <s v="Ensino Secundário"/>
    <x v="0"/>
    <x v="5"/>
    <x v="1"/>
    <x v="1"/>
    <x v="1"/>
    <x v="1"/>
    <x v="1"/>
    <x v="1"/>
    <x v="0"/>
    <x v="1"/>
    <x v="0"/>
    <x v="1"/>
    <x v="0"/>
    <x v="0"/>
    <x v="0"/>
    <x v="0"/>
    <n v="0"/>
    <n v="0"/>
    <n v="1"/>
    <n v="0"/>
    <n v="0"/>
    <x v="0"/>
    <x v="2"/>
    <x v="2"/>
    <n v="1"/>
    <n v="0"/>
    <n v="1"/>
    <n v="0"/>
    <n v="0"/>
    <n v="0"/>
    <n v="0"/>
    <n v="0"/>
    <x v="1"/>
    <n v="0"/>
    <n v="0"/>
    <n v="0"/>
    <n v="0"/>
    <n v="1"/>
    <n v="1"/>
    <n v="1"/>
    <n v="1"/>
    <n v="0"/>
    <n v="0"/>
    <n v="0"/>
    <x v="4"/>
    <x v="0"/>
    <x v="0"/>
    <x v="0"/>
    <m/>
    <n v="1"/>
    <n v="1"/>
    <n v="0"/>
    <n v="0"/>
    <n v="1"/>
    <n v="0"/>
    <x v="0"/>
    <m/>
    <x v="0"/>
    <x v="0"/>
    <x v="0"/>
    <x v="0"/>
    <m/>
    <s v="fácil"/>
    <x v="3"/>
    <x v="2"/>
    <x v="0"/>
    <x v="1"/>
    <m/>
  </r>
  <r>
    <x v="0"/>
    <x v="0"/>
    <s v="Ensino Secundário"/>
    <x v="0"/>
    <x v="70"/>
    <x v="0"/>
    <x v="0"/>
    <x v="0"/>
    <x v="0"/>
    <x v="0"/>
    <x v="0"/>
    <x v="1"/>
    <x v="0"/>
    <x v="0"/>
    <x v="1"/>
    <x v="0"/>
    <x v="1"/>
    <x v="1"/>
    <x v="0"/>
    <n v="0"/>
    <n v="0"/>
    <n v="1"/>
    <n v="0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0"/>
    <x v="0"/>
    <s v="Ensino Secundário"/>
    <x v="0"/>
    <x v="71"/>
    <x v="0"/>
    <x v="0"/>
    <x v="0"/>
    <x v="0"/>
    <x v="0"/>
    <x v="0"/>
    <x v="1"/>
    <x v="0"/>
    <x v="0"/>
    <x v="1"/>
    <x v="0"/>
    <x v="1"/>
    <x v="1"/>
    <x v="0"/>
    <n v="0"/>
    <n v="0"/>
    <n v="1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0"/>
    <x v="1"/>
    <s v="Ensino Secundário"/>
    <x v="0"/>
    <x v="72"/>
    <x v="0"/>
    <x v="0"/>
    <x v="0"/>
    <x v="0"/>
    <x v="0"/>
    <x v="0"/>
    <x v="1"/>
    <x v="0"/>
    <x v="0"/>
    <x v="1"/>
    <x v="1"/>
    <x v="0"/>
    <x v="0"/>
    <x v="0"/>
    <n v="0"/>
    <n v="1"/>
    <n v="1"/>
    <n v="1"/>
    <n v="0"/>
    <x v="1"/>
    <x v="1"/>
    <x v="1"/>
    <n v="0"/>
    <n v="0"/>
    <n v="0"/>
    <n v="0"/>
    <n v="0"/>
    <n v="0"/>
    <n v="0"/>
    <n v="0"/>
    <x v="1"/>
    <n v="0"/>
    <n v="0"/>
    <n v="0"/>
    <n v="0"/>
    <n v="0"/>
    <n v="0"/>
    <n v="0"/>
    <n v="0"/>
    <n v="0"/>
    <n v="0"/>
    <n v="0"/>
    <x v="1"/>
    <x v="2"/>
    <x v="0"/>
    <x v="0"/>
    <m/>
    <n v="0"/>
    <n v="0"/>
    <n v="0"/>
    <n v="0"/>
    <n v="0"/>
    <n v="0"/>
    <x v="1"/>
    <m/>
    <x v="0"/>
    <x v="0"/>
    <x v="0"/>
    <x v="0"/>
    <m/>
    <m/>
    <x v="2"/>
    <x v="1"/>
    <x v="2"/>
    <x v="2"/>
    <m/>
  </r>
  <r>
    <x v="2"/>
    <x v="0"/>
    <s v="Ensino Superior"/>
    <x v="1"/>
    <x v="73"/>
    <x v="0"/>
    <x v="0"/>
    <x v="0"/>
    <x v="0"/>
    <x v="0"/>
    <x v="0"/>
    <x v="1"/>
    <x v="0"/>
    <x v="1"/>
    <x v="1"/>
    <x v="1"/>
    <x v="1"/>
    <x v="1"/>
    <x v="0"/>
    <n v="0"/>
    <n v="1"/>
    <n v="1"/>
    <n v="1"/>
    <n v="0"/>
    <x v="0"/>
    <x v="3"/>
    <x v="4"/>
    <n v="0"/>
    <n v="1"/>
    <n v="1"/>
    <n v="0"/>
    <n v="0"/>
    <n v="0"/>
    <n v="0"/>
    <n v="1"/>
    <x v="1"/>
    <n v="0"/>
    <n v="0"/>
    <n v="0"/>
    <n v="0"/>
    <n v="1"/>
    <n v="1"/>
    <n v="0"/>
    <n v="1"/>
    <n v="0"/>
    <n v="1"/>
    <n v="0"/>
    <x v="4"/>
    <x v="0"/>
    <x v="0"/>
    <x v="0"/>
    <m/>
    <n v="1"/>
    <n v="1"/>
    <n v="0"/>
    <n v="0"/>
    <n v="1"/>
    <n v="0"/>
    <x v="4"/>
    <m/>
    <x v="0"/>
    <x v="0"/>
    <x v="0"/>
    <x v="0"/>
    <m/>
    <s v="São mais rápidos e comodos"/>
    <x v="1"/>
    <x v="0"/>
    <x v="1"/>
    <x v="1"/>
    <s v="O tempo que levamos a ficar com as dividas saldadas; Dificuldade na divisão dos valores quando são muitas despesas; lembrar-me os valores todo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3">
  <location ref="A3:B9" firstHeaderRow="1" firstDataRow="1" firstDataCol="1"/>
  <pivotFields count="71">
    <pivotField axis="axisRow" dataField="1" showAll="0">
      <items count="6">
        <item x="3"/>
        <item x="2"/>
        <item x="4"/>
        <item x="1"/>
        <item x="0"/>
        <item t="default"/>
      </items>
    </pivotField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Q1" fld="0" subtotal="count" baseField="0" baseItem="0"/>
  </dataField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3:B6" firstHeaderRow="1" firstDataRow="1" firstDataCol="1"/>
  <pivotFields count="71">
    <pivotField showAll="0"/>
    <pivotField axis="axisRow" dataField="1" showAll="0">
      <items count="3">
        <item x="1"/>
        <item x="0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Q2" fld="1" subtotal="count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D10" firstHeaderRow="1" firstDataRow="2" firstDataCol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Col" dataField="1" showAll="0">
      <items count="3">
        <item x="1"/>
        <item x="0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Q2" fld="1" subtotal="count" baseField="0" baseItem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7">
  <location ref="A3:F7" firstHeaderRow="1" firstDataRow="2" firstDataCol="1"/>
  <pivotFields count="71">
    <pivotField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 defaultSubtotal="0"/>
    <pivotField axis="axisCol" dataField="1" showAll="0">
      <items count="10">
        <item x="3"/>
        <item x="2"/>
        <item m="1" x="4"/>
        <item x="0"/>
        <item x="1"/>
        <item m="1" x="7"/>
        <item m="1" x="8"/>
        <item m="1" x="6"/>
        <item m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5">
    <i>
      <x/>
    </i>
    <i>
      <x v="1"/>
    </i>
    <i>
      <x v="3"/>
    </i>
    <i>
      <x v="4"/>
    </i>
    <i t="grand">
      <x/>
    </i>
  </colItems>
  <dataFields count="1">
    <dataField name="Count of Q3" fld="3" subtotal="count" showDataAs="percentOfRow" baseField="1" baseItem="0" numFmtId="9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3:B8" firstHeaderRow="1" firstDataRow="1" firstDataCol="1"/>
  <pivotFields count="71">
    <pivotField showAll="0"/>
    <pivotField showAll="0"/>
    <pivotField showAll="0" defaultSubtotal="0"/>
    <pivotField axis="axisRow" dataField="1" showAll="0">
      <items count="10">
        <item x="3"/>
        <item x="2"/>
        <item x="0"/>
        <item x="1"/>
        <item m="1" x="7"/>
        <item m="1" x="8"/>
        <item m="1" x="6"/>
        <item m="1" x="5"/>
        <item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Q3" fld="3" subtotal="count" baseField="0" baseItem="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8" firstHeaderRow="1" firstDataRow="1" firstDataCol="1"/>
  <pivotFields count="71">
    <pivotField showAll="0"/>
    <pivotField showAll="0"/>
    <pivotField showAll="0" defaultSubtotal="0"/>
    <pivotField showAll="0"/>
    <pivotField axis="axisRow" dataField="1" showAll="0">
      <items count="75">
        <item x="43"/>
        <item x="5"/>
        <item x="3"/>
        <item x="36"/>
        <item x="42"/>
        <item x="69"/>
        <item x="52"/>
        <item x="46"/>
        <item x="1"/>
        <item x="30"/>
        <item x="59"/>
        <item x="65"/>
        <item x="37"/>
        <item x="13"/>
        <item x="28"/>
        <item x="23"/>
        <item x="39"/>
        <item x="11"/>
        <item x="10"/>
        <item x="21"/>
        <item x="24"/>
        <item x="60"/>
        <item x="15"/>
        <item x="41"/>
        <item x="6"/>
        <item x="56"/>
        <item x="18"/>
        <item x="54"/>
        <item x="12"/>
        <item x="29"/>
        <item x="20"/>
        <item x="49"/>
        <item x="38"/>
        <item x="9"/>
        <item x="66"/>
        <item x="64"/>
        <item x="44"/>
        <item x="57"/>
        <item x="16"/>
        <item x="68"/>
        <item x="2"/>
        <item x="27"/>
        <item x="51"/>
        <item x="58"/>
        <item x="70"/>
        <item x="71"/>
        <item x="4"/>
        <item x="14"/>
        <item x="32"/>
        <item x="31"/>
        <item x="0"/>
        <item x="26"/>
        <item x="67"/>
        <item x="72"/>
        <item x="34"/>
        <item x="50"/>
        <item x="63"/>
        <item x="62"/>
        <item x="40"/>
        <item x="25"/>
        <item x="22"/>
        <item x="55"/>
        <item x="17"/>
        <item x="7"/>
        <item x="53"/>
        <item x="45"/>
        <item x="47"/>
        <item x="8"/>
        <item x="33"/>
        <item x="19"/>
        <item x="35"/>
        <item x="73"/>
        <item x="61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Items count="1">
    <i/>
  </colItems>
  <dataFields count="1">
    <dataField name="Count of Q4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1000000}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A3:D10" firstHeaderRow="1" firstDataRow="2" firstDataCol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showAll="0" defaultSubtota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Q5" fld="5" subtotal="count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A13:B16" firstHeaderRow="1" firstDataRow="1" firstDataCol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/>
    <pivotField showAll="0" defaultSubtota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Q5" fld="5" subtotal="count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1000000}" name="PivotTable25" cacheId="0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B31:C39" firstHeaderRow="1" firstDataRow="1" firstDataCol="1" rowPageCount="1" colPageCount="1"/>
  <pivotFields count="71">
    <pivotField showAll="0"/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Items count="1">
    <i/>
  </colItems>
  <pageFields count="1">
    <pageField fld="24" item="1" hier="-1"/>
  </pageFields>
  <dataFields count="8">
    <dataField name="Efectuar e receber chamadas" fld="6" baseField="0" baseItem="1"/>
    <dataField name="Enviar e receber sms" fld="7" baseField="0" baseItem="83"/>
    <dataField name="Fotografar" fld="8" baseField="0" baseItem="0"/>
    <dataField name="Consultar e enviar e­mails" fld="9" baseField="0" baseItem="0"/>
    <dataField name="Navegar na internet" fld="10" baseField="0" baseItem="0"/>
    <dataField name="Utilizar aplicações" fld="11" baseField="0" baseItem="0"/>
    <dataField name="Usar redes sociais" fld="12" baseField="0" baseItem="0"/>
    <dataField name="Outra" fld="13" baseField="0" baseItem="0"/>
  </dataFields>
  <formats count="2">
    <format dxfId="5">
      <pivotArea collapsedLevelsAreSubtotals="1" fieldPosition="0">
        <references count="1">
          <reference field="4294967294" count="1">
            <x v="5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5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" cacheId="0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B3:C11" firstHeaderRow="1" firstDataRow="1" firstDataCol="1"/>
  <pivotFields count="71">
    <pivotField showAll="0"/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Items count="1">
    <i/>
  </colItems>
  <dataFields count="8">
    <dataField name="Efectuar e receber chamadas" fld="6" baseField="0" baseItem="1"/>
    <dataField name="Enviar e receber sms" fld="7" baseField="0" baseItem="83"/>
    <dataField name="Fotografar" fld="8" baseField="0" baseItem="0"/>
    <dataField name="Consultar e enviar e­mails" fld="9" baseField="0" baseItem="0"/>
    <dataField name="Navegar na internet" fld="10" baseField="0" baseItem="0"/>
    <dataField name="Utilizar aplicações" fld="11" baseField="0" baseItem="0"/>
    <dataField name="Usar redes sociais" fld="12" baseField="0" baseItem="0"/>
    <dataField name="Outra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 defaultSubtota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5" hier="-1"/>
  </pageFields>
  <dataFields count="1">
    <dataField name="Sum of Q6.1" fld="6" baseField="1" baseItem="0"/>
  </dataField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 defaultSubtota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5" hier="-1"/>
  </pageFields>
  <dataFields count="1">
    <dataField name="Sum of Q6.2" fld="7" baseField="0" baseItem="2"/>
  </dataField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 defaultSubtota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5" hier="-1"/>
  </pageFields>
  <dataFields count="1">
    <dataField name="Sum of Q6.3" fld="8" baseField="0" baseItem="3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 defaultSubtota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5" hier="-1"/>
  </pageFields>
  <dataFields count="1">
    <dataField name="Sum of Q6.4" fld="9" baseField="0" baseItem="3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5" item="1" hier="-1"/>
  </pageFields>
  <dataFields count="1">
    <dataField name="Sum of Q6.5" fld="10" baseField="1" baseItem="1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5" item="1" hier="-1"/>
  </pageFields>
  <dataFields count="1">
    <dataField name="Sum of Q6.6" fld="11" baseField="1" baseItem="1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5" item="1" hier="-1"/>
  </pageFields>
  <dataFields count="1">
    <dataField name="Sum of Q6.7" fld="12" baseField="0" baseItem="4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4" firstHeaderRow="0" firstDataRow="1" firstDataCol="0" rowPageCount="1" colPageCount="1"/>
  <pivotFields count="71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5" item="1" hier="-1"/>
  </pageFields>
  <dataFields count="7">
    <dataField name="Sum of Q6.1" fld="6" baseField="0" baseItem="0"/>
    <dataField name="Sum of Q6.2" fld="7" baseField="0" baseItem="0"/>
    <dataField name="Sum of Q6.3" fld="8" baseField="0" baseItem="0"/>
    <dataField name="Sum of Q6.4" fld="9" baseField="0" baseItem="0"/>
    <dataField name="Sum of Q6.5" fld="10" baseField="0" baseItem="0"/>
    <dataField name="Sum of Q6.6" fld="11" baseField="0" baseItem="0"/>
    <dataField name="Sum of Q6.7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B6" firstHeaderRow="1" firstDataRow="1" firstDataCol="1"/>
  <pivotFields count="7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Pgt. Online" fld="14" subtotal="count" baseField="14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D10" firstHeaderRow="1" firstDataRow="2" firstDataCol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Q7" fld="14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1000000}" name="PivotTable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5:C22" firstHeaderRow="1" firstDataRow="2" firstDataCol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Q7" fld="14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PivotTable3" cacheId="0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B3:C12" firstHeaderRow="1" firstDataRow="1" firstDataCol="1"/>
  <pivotFields count="7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Items count="1">
    <i/>
  </colItems>
  <dataFields count="9">
    <dataField name="Cartão de crédito" fld="15" baseField="0" baseItem="0"/>
    <dataField name="Cartão de débito" fld="16" baseField="0" baseItem="0"/>
    <dataField name="PayPal" fld="17" baseField="0" baseItem="0"/>
    <dataField name="Caixa plim" fld="18" baseField="0" baseItem="0"/>
    <dataField name="MB WAY" fld="19" baseField="0" baseItem="0"/>
    <dataField name="MB NET" fld="20" baseField="0" baseItem="0"/>
    <dataField name="Homebanking - transferências bancárias" fld="21" baseField="0" baseItem="0"/>
    <dataField name="Pagamento de serviços" fld="22" baseField="0" baseItem="0"/>
    <dataField name="Outra" fld="2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14" item="1" hier="-1"/>
  </pageFields>
  <dataFields count="1">
    <dataField name="Sum of Q8.1" fld="15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14" item="1" hier="-1"/>
  </pageFields>
  <dataFields count="1">
    <dataField name="Sum of Q8.2" fld="16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14" item="1" hier="-1"/>
  </pageFields>
  <dataFields count="1">
    <dataField name="Sum of Q8.3" fld="17" baseField="0" baseItem="0"/>
  </dataFields>
  <chartFormats count="1"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8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14" item="1" hier="-1"/>
  </pageFields>
  <dataFields count="1">
    <dataField name="Sum of Q8.4" fld="18" baseField="0" baseItem="0"/>
  </dataFields>
  <chartFormats count="1">
    <chartFormat chart="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9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14" item="1" hier="-1"/>
  </pageFields>
  <dataFields count="1">
    <dataField name="Sum of Q8.5" fld="19" baseField="0" baseItem="0"/>
  </dataFields>
  <chartFormats count="1"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A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14" item="1" hier="-1"/>
  </pageFields>
  <dataFields count="1">
    <dataField name="Sum of Q8.6" fld="20" baseField="0" baseItem="0"/>
  </dataFields>
  <chartFormats count="1">
    <chartFormat chart="4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B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14" item="1" hier="-1"/>
  </pageFields>
  <dataFields count="1">
    <dataField name="Sum of Q8.7" fld="21" baseField="0" baseItem="0"/>
  </dataFields>
  <chartFormats count="1">
    <chartFormat chart="5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C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14" item="1" hier="-1"/>
  </pageFields>
  <dataFields count="1">
    <dataField name="Sum of Q8.8" fld="22" baseField="0" baseItem="0"/>
  </dataFields>
  <chartFormats count="1">
    <chartFormat chart="6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D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H4" firstHeaderRow="0" firstDataRow="1" firstDataCol="0" rowPageCount="1" colPageCount="1"/>
  <pivotFields count="71"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14" item="1" hier="-1"/>
  </pageFields>
  <dataFields count="8">
    <dataField name="Sum of Q8.1" fld="15" baseField="0" baseItem="0"/>
    <dataField name="Sum of Q8.2" fld="16" baseField="0" baseItem="0"/>
    <dataField name="Sum of Q8.3" fld="17" baseField="0" baseItem="0"/>
    <dataField name="Sum of Q8.4" fld="18" baseField="0" baseItem="0"/>
    <dataField name="Sum of Q8.5" fld="19" baseField="0" baseItem="0"/>
    <dataField name="Sum of Q8.6" fld="20" baseField="0" baseItem="0"/>
    <dataField name="Sum of Q8.7" fld="21" baseField="0" baseItem="0"/>
    <dataField name="Sum of Q8.8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E00-000001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3">
  <location ref="A5:D9" firstHeaderRow="1" firstDataRow="2" firstDataCol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3">
        <item n="Não usa apps" x="0"/>
        <item n="Usa apps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Não partilha despesas" x="1"/>
        <item n="Partilha despesas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Q6.6" fld="11" subtotal="count" baseField="24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E00-000000000000}" name="PivotTable1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22:D25" firstHeaderRow="1" firstDataRow="2" firstDataCol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3">
        <item n="Não usa apps" x="0"/>
        <item n="Usa apps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Não partilha despesas" h="1" x="1"/>
        <item n="Partilha despesas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2"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Q6.6" fld="11" subtotal="count" showDataAs="percentOfRow" baseField="24" baseItem="0" numFmtId="10"/>
  </dataFields>
  <chartFormats count="10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E00-000002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>
  <location ref="A13:D17" firstHeaderRow="1" firstDataRow="2" firstDataCol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3">
        <item n="Não usa apps" x="0"/>
        <item n="Usa apps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Não partilha despesas" x="1"/>
        <item n="Partilha despesas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Q6.6" fld="11" subtotal="count" showDataAs="percentOfRow" baseField="24" baseItem="0" numFmtId="10"/>
  </dataFields>
  <chartFormats count="8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F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B6" firstHeaderRow="1" firstDataRow="1" firstDataCol="1"/>
  <pivotFields count="7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Items count="1">
    <i/>
  </colItems>
  <dataFields count="1">
    <dataField name="Partilha de despesas" fld="24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000-000001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D10" firstHeaderRow="1" firstDataRow="2" firstDataCol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4"/>
  </colFields>
  <colItems count="3">
    <i>
      <x/>
    </i>
    <i>
      <x v="1"/>
    </i>
    <i t="grand">
      <x/>
    </i>
  </colItems>
  <dataFields count="1">
    <dataField name="Count of Q9" fld="24" subtotal="count" baseField="0" baseItem="0"/>
  </dataFields>
  <chartFormats count="3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0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3">
  <location ref="A13:D20" firstHeaderRow="1" firstDataRow="2" firstDataCol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4"/>
  </colFields>
  <colItems count="3">
    <i>
      <x/>
    </i>
    <i>
      <x v="1"/>
    </i>
    <i t="grand">
      <x/>
    </i>
  </colItems>
  <dataFields count="1">
    <dataField name="Count of Q9" fld="24" subtotal="count" showDataAs="percentOfCol" baseField="0" baseItem="1" numFmtId="10"/>
  </dataFields>
  <chartFormats count="5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100-000001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D7" firstHeaderRow="1" firstDataRow="2" firstDataCol="1"/>
  <pivotFields count="71">
    <pivotField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4"/>
  </colFields>
  <colItems count="3">
    <i>
      <x/>
    </i>
    <i>
      <x v="1"/>
    </i>
    <i t="grand">
      <x/>
    </i>
  </colItems>
  <dataFields count="1">
    <dataField name="Count of Q9" fld="24" subtotal="count" baseField="0" baseItem="0"/>
  </dataFields>
  <chartFormats count="4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4">
  <location ref="A11:D15" firstHeaderRow="1" firstDataRow="2" firstDataCol="1"/>
  <pivotFields count="71">
    <pivotField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4"/>
  </colFields>
  <colItems count="3">
    <i>
      <x/>
    </i>
    <i>
      <x v="1"/>
    </i>
    <i t="grand">
      <x/>
    </i>
  </colItems>
  <dataFields count="1">
    <dataField name="Count of Q9" fld="24" subtotal="count" showDataAs="percentOfRow" baseField="1" baseItem="1" numFmtId="10"/>
  </dataFields>
  <chartFormats count="6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200-000002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D9" firstHeaderRow="1" firstDataRow="2" firstDataCol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axis="axisRow" showAll="0">
      <items count="10">
        <item x="3"/>
        <item x="2"/>
        <item m="1" x="4"/>
        <item x="0"/>
        <item x="1"/>
        <item m="1" x="7"/>
        <item m="1" x="8"/>
        <item m="1" x="6"/>
        <item m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3"/>
    </i>
    <i>
      <x v="4"/>
    </i>
    <i t="grand">
      <x/>
    </i>
  </rowItems>
  <colFields count="1">
    <field x="24"/>
  </colFields>
  <colItems count="3">
    <i>
      <x/>
    </i>
    <i>
      <x v="1"/>
    </i>
    <i t="grand">
      <x/>
    </i>
  </colItems>
  <dataFields count="1">
    <dataField name="Count of Q9" fld="24" subtotal="count" baseField="0" baseItem="0"/>
  </dataFields>
  <chartFormats count="6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200-000000000000}" name="PivotTable2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24:D30" firstHeaderRow="1" firstDataRow="2" firstDataCol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axis="axisRow" showAll="0">
      <items count="10">
        <item x="3"/>
        <item x="2"/>
        <item m="1" x="4"/>
        <item x="0"/>
        <item x="1"/>
        <item m="1" x="7"/>
        <item m="1" x="8"/>
        <item m="1" x="6"/>
        <item m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3"/>
    </i>
    <i>
      <x v="4"/>
    </i>
    <i t="grand">
      <x/>
    </i>
  </rowItems>
  <colFields count="1">
    <field x="24"/>
  </colFields>
  <colItems count="3">
    <i>
      <x/>
    </i>
    <i>
      <x v="1"/>
    </i>
    <i t="grand">
      <x/>
    </i>
  </colItems>
  <dataFields count="1">
    <dataField name="Count of Q9" fld="24" subtotal="count" baseField="0" baseItem="0"/>
  </dataFields>
  <chartFormats count="6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200-000001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7">
  <location ref="A12:D18" firstHeaderRow="1" firstDataRow="2" firstDataCol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axis="axisRow" showAll="0">
      <items count="10">
        <item x="3"/>
        <item x="2"/>
        <item m="1" x="4"/>
        <item x="0"/>
        <item x="1"/>
        <item m="1" x="7"/>
        <item m="1" x="8"/>
        <item m="1" x="6"/>
        <item m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3"/>
    </i>
    <i>
      <x v="4"/>
    </i>
    <i t="grand">
      <x/>
    </i>
  </rowItems>
  <colFields count="1">
    <field x="24"/>
  </colFields>
  <colItems count="3">
    <i>
      <x/>
    </i>
    <i>
      <x v="1"/>
    </i>
    <i t="grand">
      <x/>
    </i>
  </colItems>
  <dataFields count="1">
    <dataField name="Count of Q9" fld="24" subtotal="count" showDataAs="percentOfCol" baseField="3" baseItem="1" numFmtId="10"/>
  </dataFields>
  <chartFormats count="8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3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26:D30" firstHeaderRow="1" firstDataRow="2" firstDataCol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10">
        <item x="3"/>
        <item x="2"/>
        <item m="1" x="4"/>
        <item x="0"/>
        <item x="1"/>
        <item m="1" x="7"/>
        <item m="1" x="8"/>
        <item m="1" x="6"/>
        <item m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n="Não faz pagamentos online" x="0"/>
        <item n="Faz pagamentos online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Não partilha despesas" x="1"/>
        <item n="Partilha despesas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Q7" fld="14" subtotal="count" baseField="0" baseItem="0"/>
  </dataFields>
  <chartFormats count="4">
    <chartFormat chart="4" format="16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4" format="17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300-000002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7">
  <location ref="A11:D15" firstHeaderRow="1" firstDataRow="2" firstDataCol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10">
        <item x="3"/>
        <item x="2"/>
        <item m="1" x="4"/>
        <item x="0"/>
        <item x="1"/>
        <item m="1" x="7"/>
        <item m="1" x="8"/>
        <item m="1" x="6"/>
        <item m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n="Não faz pagamentos online" x="0"/>
        <item n="Faz pagamentos online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Não partilha despesas" x="1"/>
        <item n="Partilha despesas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Q7" fld="14" subtotal="count" showDataAs="percentOfRow" baseField="24" baseItem="1" numFmtId="10"/>
  </dataFields>
  <chartFormats count="6">
    <chartFormat chart="4" format="16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4" format="17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300-000001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D7" firstHeaderRow="1" firstDataRow="2" firstDataCol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10">
        <item x="3"/>
        <item x="2"/>
        <item m="1" x="4"/>
        <item x="0"/>
        <item x="1"/>
        <item m="1" x="7"/>
        <item m="1" x="8"/>
        <item m="1" x="6"/>
        <item m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n="Não faz pagamentos online" x="0"/>
        <item n="Faz pagamentos online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Não partilha despesas" x="1"/>
        <item n="Partilha despesas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Q7" fld="14" subtotal="count" baseField="0" baseItem="0"/>
  </dataFields>
  <chartFormats count="4">
    <chartFormat chart="4" format="16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4" format="17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400-000000000000}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B5:C11" firstHeaderRow="1" firstDataRow="1" firstDataCol="1" rowPageCount="1" colPageCount="1"/>
  <pivotFields count="7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axis="axisRow" dataField="1" showAll="0">
      <items count="7">
        <item x="5"/>
        <item x="4"/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24" item="1" hier="-1"/>
  </pageFields>
  <dataFields count="1">
    <dataField name="Frequência da partilha" fld="25" subtotal="count" baseField="0" baseItem="0"/>
  </dataFields>
  <formats count="2">
    <format dxfId="3">
      <pivotArea collapsedLevelsAreSubtotals="1" fieldPosition="0">
        <references count="1">
          <reference field="25" count="1">
            <x v="2"/>
          </reference>
        </references>
      </pivotArea>
    </format>
    <format dxfId="2">
      <pivotArea dataOnly="0" labelOnly="1" fieldPosition="0">
        <references count="1">
          <reference field="25" count="1">
            <x v="2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5:G12" firstHeaderRow="1" firstDataRow="2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axis="axisCol" dataField="1" showAll="0">
      <items count="7">
        <item x="5"/>
        <item x="4"/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4" item="1" hier="-1"/>
  </pageFields>
  <dataFields count="1">
    <dataField name="Count of Q10" fld="25" subtotal="count" baseField="0" baseItem="0"/>
  </dataFields>
  <chartFormats count="5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B5:C10" firstHeaderRow="1" firstDataRow="1" firstDataCol="1" rowPageCount="1" colPageCount="1"/>
  <pivotFields count="7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axis="axisRow" dataField="1" showAll="0">
      <items count="6">
        <item x="2"/>
        <item x="0"/>
        <item x="3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24" item="1" hier="-1"/>
  </pageFields>
  <dataFields count="1">
    <dataField name="nº partilhas últimos 3 meses" fld="26" subtotal="count" baseField="0" baseItem="0"/>
  </dataFields>
  <formats count="2">
    <format dxfId="1">
      <pivotArea collapsedLevelsAreSubtotals="1" fieldPosition="0">
        <references count="1">
          <reference field="26" count="1">
            <x v="1"/>
          </reference>
        </references>
      </pivotArea>
    </format>
    <format dxfId="0">
      <pivotArea dataOnly="0" labelOnly="1" fieldPosition="0">
        <references count="1">
          <reference field="26" count="1">
            <x v="1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7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F10" firstHeaderRow="1" firstDataRow="2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>
      <items count="7">
        <item x="5"/>
        <item x="4"/>
        <item x="2"/>
        <item x="3"/>
        <item x="0"/>
        <item x="1"/>
        <item t="default"/>
      </items>
    </pivotField>
    <pivotField axis="axisCol" dataField="1" showAll="0">
      <items count="6">
        <item x="2"/>
        <item x="0"/>
        <item x="3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4" item="1" hier="-1"/>
  </pageFields>
  <dataFields count="1">
    <dataField name="Count of Q11" fld="26" subtotal="count" baseField="0" baseItem="0"/>
  </dataFields>
  <chartFormats count="5">
    <chartFormat chart="3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800-000000000000}" name="PivotTable7" cacheId="0" dataOnRows="1" applyNumberFormats="0" applyBorderFormats="0" applyFontFormats="0" applyPatternFormats="0" applyAlignmentFormats="0" applyWidthHeightFormats="1" dataCaption="Ocasiões da Partilha" updatedVersion="5" minRefreshableVersion="3" useAutoFormatting="1" itemPrintTitles="1" createdVersion="5" indent="0" outline="1" outlineData="1" multipleFieldFilters="0" chartFormat="3">
  <location ref="B5:C12" firstHeaderRow="1" firstDataRow="1" firstDataCol="1" rowPageCount="1" colPageCount="1"/>
  <pivotFields count="7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pageFields count="1">
    <pageField fld="24" item="1" hier="-1"/>
  </pageFields>
  <dataFields count="7">
    <dataField name="Compra de prendas" fld="27" baseField="0" baseItem="0"/>
    <dataField name="Contas da casa" fld="28" baseField="0" baseItem="83"/>
    <dataField name="Jantares de grupo" fld="29" baseField="0" baseItem="0"/>
    <dataField name="Viagens com amigos" fld="30" baseField="0" baseItem="0"/>
    <dataField name="Despesas com dependentes" fld="31" baseField="0" baseItem="0"/>
    <dataField name="Despesas com ascendentes" fld="32" baseField="0" baseItem="0"/>
    <dataField name="Outra" fld="3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9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2.1" fld="27" baseField="0" baseItem="0"/>
  </dataFields>
  <chartFormats count="1">
    <chartFormat chart="7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A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hier="-1"/>
  </pageFields>
  <dataFields count="1">
    <dataField name="Sum of Q12.2" fld="28" baseField="0" baseItem="0"/>
  </dataFields>
  <chartFormats count="1">
    <chartFormat chart="8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B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2.3" fld="29" baseField="0" baseItem="0"/>
  </dataFields>
  <chartFormats count="1">
    <chartFormat chart="9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C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2.4" fld="30" baseField="0" baseItem="0"/>
  </dataFields>
  <chartFormats count="1">
    <chartFormat chart="10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D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2.5" fld="31" baseField="0" baseItem="0"/>
  </dataFields>
  <chartFormats count="1">
    <chartFormat chart="11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E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3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2.6" fld="32" baseField="0" baseItem="0"/>
  </dataFields>
  <chartFormats count="1">
    <chartFormat chart="12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F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4" firstHeaderRow="0" firstDataRow="1" firstDataCol="0" rowPageCount="1" colPageCount="1"/>
  <pivotFields count="71"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24" item="1" hier="-1"/>
  </pageFields>
  <dataFields count="6">
    <dataField name="Sum of Q12.1" fld="27" baseField="0" baseItem="0"/>
    <dataField name="Sum of Q12.2" fld="28" baseField="0" baseItem="0"/>
    <dataField name="Sum of Q12.3" fld="29" baseField="0" baseItem="0"/>
    <dataField name="Sum of Q12.4" fld="30" baseField="0" baseItem="0"/>
    <dataField name="Sum of Q12.5" fld="31" baseField="0" baseItem="0"/>
    <dataField name="Sum of Q12.6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000-000000000000}" name="PivotTable8" cacheId="0" dataOnRows="1" applyNumberFormats="0" applyBorderFormats="0" applyFontFormats="0" applyPatternFormats="0" applyAlignmentFormats="0" applyWidthHeightFormats="1" dataCaption="Tipo de despesa já partilhada" updatedVersion="5" minRefreshableVersion="3" useAutoFormatting="1" itemPrintTitles="1" createdVersion="5" indent="0" outline="1" outlineData="1" multipleFieldFilters="0" chartFormat="4">
  <location ref="B5:C12" firstHeaderRow="1" firstDataRow="1" firstDataCol="1" rowPageCount="1" colPageCount="1"/>
  <pivotFields count="7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pageFields count="1">
    <pageField fld="24" item="1" hier="-1"/>
  </pageFields>
  <dataFields count="7">
    <dataField name="Compras de Supermercado" fld="34" baseField="0" baseItem="0"/>
    <dataField name="Renda da Casa" fld="35" baseField="0" baseItem="0"/>
    <dataField name="TV Internet Telefone" fld="36" baseField="0" baseItem="0"/>
    <dataField name="Água" fld="37" baseField="0" baseItem="0"/>
    <dataField name="Electricidade" fld="38" baseField="0" baseItem="0"/>
    <dataField name="Gasolina / Portagens" fld="39" baseField="0" baseItem="0"/>
    <dataField name="Outra" fld="4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1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3.1" fld="34" baseField="0" baseItem="0"/>
  </dataFields>
  <chartFormats count="1">
    <chartFormat chart="8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2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3.2" fld="35" baseField="0" baseItem="0"/>
  </dataFields>
  <chartFormats count="1">
    <chartFormat chart="9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3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3.3" fld="36" baseField="0" baseItem="0"/>
  </dataFields>
  <chartFormats count="1">
    <chartFormat chart="10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4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3.4" fld="37" baseField="0" baseItem="0"/>
  </dataFields>
  <chartFormats count="1">
    <chartFormat chart="11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5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3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3.5" fld="38" baseField="0" baseItem="0"/>
  </dataFields>
  <chartFormats count="1">
    <chartFormat chart="12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6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4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3.6" fld="39" baseField="0" baseItem="0"/>
  </dataFields>
  <chartFormats count="1">
    <chartFormat chart="13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7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4" firstHeaderRow="0" firstDataRow="1" firstDataCol="0" rowPageCount="1" colPageCount="1"/>
  <pivotFields count="71"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24" item="1" hier="-1"/>
  </pageFields>
  <dataFields count="7">
    <dataField name="Sum of Q13.1" fld="34" baseField="0" baseItem="0"/>
    <dataField name="Sum of Q13.2" fld="35" baseField="0" baseItem="0"/>
    <dataField name="Sum of Q13.3" fld="36" baseField="0" baseItem="0"/>
    <dataField name="Sum of Q13.4" fld="37" baseField="0" baseItem="0"/>
    <dataField name="Sum of Q13.5" fld="38" baseField="0" baseItem="0"/>
    <dataField name="Sum of Q13.6" fld="39" baseField="0" baseItem="0"/>
    <dataField name="Sum of Q13.7" fld="4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800-000000000000}" name="PivotTable9" cacheId="0" dataOnRows="1" applyNumberFormats="0" applyBorderFormats="0" applyFontFormats="0" applyPatternFormats="0" applyAlignmentFormats="0" applyWidthHeightFormats="1" dataCaption="Com Quem Partilhou" updatedVersion="5" minRefreshableVersion="3" useAutoFormatting="1" itemPrintTitles="1" createdVersion="5" indent="0" outline="1" outlineData="1" multipleFieldFilters="0" chartFormat="3">
  <location ref="B5:C11" firstHeaderRow="1" firstDataRow="1" firstDataCol="1" rowPageCount="1" colPageCount="1"/>
  <pivotFields count="7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pageFields count="1">
    <pageField fld="24" item="1" hier="-1"/>
  </pageFields>
  <dataFields count="6">
    <dataField name="Amigos" fld="41" baseField="0" baseItem="0"/>
    <dataField name="Familiares" fld="42" baseField="0" baseItem="83"/>
    <dataField name="Colegas de trabalho" fld="43" baseField="0" baseItem="0"/>
    <dataField name="Colegas de casa" fld="44" baseField="0" baseItem="0"/>
    <dataField name="Companheiro/a" fld="45" baseField="0" baseItem="0"/>
    <dataField name="Outra" fld="4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9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4.1" fld="41" baseField="0" baseItem="0"/>
  </dataFields>
  <chartFormats count="1">
    <chartFormat chart="9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A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4.2" fld="42" baseField="0" baseItem="0"/>
  </dataFields>
  <chartFormats count="1">
    <chartFormat chart="10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B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4.3" fld="43" baseField="0" baseItem="0"/>
  </dataFields>
  <chartFormats count="1">
    <chartFormat chart="11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C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3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4.4" fld="44" baseField="0" baseItem="0"/>
  </dataFields>
  <chartFormats count="1">
    <chartFormat chart="12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D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4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14.5" fld="45" baseField="0" baseItem="0"/>
  </dataFields>
  <chartFormats count="1">
    <chartFormat chart="13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E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F6" firstHeaderRow="0" firstDataRow="1" firstDataCol="0" rowPageCount="1" colPageCount="1"/>
  <pivotFields count="71"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24" item="1" hier="-1"/>
  </pageFields>
  <dataFields count="6">
    <dataField name="Sum of Q14.1" fld="41" baseField="0" baseItem="0"/>
    <dataField name="Sum of Q14.2" fld="42" baseField="0" baseItem="0"/>
    <dataField name="Sum of Q14.3" fld="43" baseField="0" baseItem="0"/>
    <dataField name="Sum of Q14.4" fld="44" baseField="0" baseItem="0"/>
    <dataField name="Sum of Q14.5" fld="45" baseField="0" baseItem="0"/>
    <dataField name="Sum of Q14.6" fld="4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F00-000000000000}" name="PivotTable1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 rowHeaderCaption="Montantes Pagos pelo Próprio">
  <location ref="B5:C11" firstHeaderRow="1" firstDataRow="1" firstDataCol="1" rowPageCount="1" colPageCount="1"/>
  <pivotFields count="7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4"/>
        <item x="0"/>
        <item x="3"/>
        <item x="5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24" item="1" hier="-1"/>
  </pageFields>
  <dataFields count="1">
    <dataField name="Count of Q15" fld="4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0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5:G18" firstHeaderRow="1" firstDataRow="2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 defaultSubtotal="0"/>
    <pivotField showAll="0"/>
    <pivotField showAll="0"/>
    <pivotField multipleItemSelectionAllowed="1" showAll="0">
      <items count="3">
        <item h="1"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4"/>
        <item x="0"/>
        <item x="3"/>
        <item x="5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Fields count="1">
    <field x="47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4" hier="-1"/>
  </pageFields>
  <dataFields count="1">
    <dataField name="Count of Q15" fld="47" subtotal="count" baseField="0" baseItem="0"/>
  </dataFields>
  <chartFormats count="5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47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47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47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4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100-000000000000}" name="PivotTable1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 rowHeaderCaption="Registo de Valores ">
  <location ref="B5:C8" firstHeaderRow="1" firstDataRow="1" firstDataCol="1" rowPageCount="1" colPageCount="1"/>
  <pivotFields count="7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8"/>
  </rowFields>
  <rowItems count="3">
    <i>
      <x/>
    </i>
    <i>
      <x v="1"/>
    </i>
    <i t="grand">
      <x/>
    </i>
  </rowItems>
  <colItems count="1">
    <i/>
  </colItems>
  <pageFields count="1">
    <pageField fld="24" item="1" hier="-1"/>
  </pageFields>
  <dataFields count="1">
    <dataField name="Count of Q16" fld="48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48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48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2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5:D18" firstHeaderRow="1" firstDataRow="2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Fields count="1">
    <field x="48"/>
  </colFields>
  <colItems count="3">
    <i>
      <x/>
    </i>
    <i>
      <x v="1"/>
    </i>
    <i t="grand">
      <x/>
    </i>
  </colItems>
  <pageFields count="1">
    <pageField fld="24" item="1" hier="-1"/>
  </pageFields>
  <dataFields count="1">
    <dataField name="Count of Q16" fld="48" subtotal="count" baseField="0" baseItem="0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8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300-000000000000}" name="PivotTable1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Método de registo">
  <location ref="B5:C33" firstHeaderRow="1" firstDataRow="1" firstDataCol="1" rowPageCount="1" colPageCount="1"/>
  <pivotFields count="7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Row" dataField="1" showAll="0">
      <items count="29">
        <item x="18"/>
        <item x="20"/>
        <item x="23"/>
        <item x="19"/>
        <item x="12"/>
        <item x="5"/>
        <item x="15"/>
        <item x="25"/>
        <item x="10"/>
        <item x="2"/>
        <item x="14"/>
        <item x="13"/>
        <item x="21"/>
        <item x="27"/>
        <item x="26"/>
        <item x="1"/>
        <item x="22"/>
        <item x="16"/>
        <item x="9"/>
        <item x="17"/>
        <item x="7"/>
        <item x="11"/>
        <item x="24"/>
        <item x="3"/>
        <item x="8"/>
        <item x="6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pageFields count="1">
    <pageField fld="48" item="1" hier="-1"/>
  </pageFields>
  <dataFields count="1">
    <dataField name="Count of Q17" fld="4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400-000000000000}" name="PivotTable1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 rowHeaderCaption="Satisfação Método de Registo">
  <location ref="B5:C8" firstHeaderRow="1" firstDataRow="1" firstDataCol="1" rowPageCount="1" colPageCount="1"/>
  <pivotFields count="7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0"/>
  </rowFields>
  <rowItems count="3">
    <i>
      <x/>
    </i>
    <i>
      <x v="1"/>
    </i>
    <i t="grand">
      <x/>
    </i>
  </rowItems>
  <colItems count="1">
    <i/>
  </colItems>
  <pageFields count="1">
    <pageField fld="48" item="1" hier="-1"/>
  </pageFields>
  <dataFields count="1">
    <dataField name="Count of Q18" fld="5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50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50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5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5:D18" firstHeaderRow="1" firstDataRow="2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Col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Fields count="1">
    <field x="50"/>
  </colFields>
  <colItems count="3">
    <i>
      <x/>
    </i>
    <i>
      <x v="1"/>
    </i>
    <i t="grand">
      <x/>
    </i>
  </colItems>
  <pageFields count="1">
    <pageField fld="48" item="1" hier="-1"/>
  </pageFields>
  <dataFields count="1">
    <dataField name="Count of Q18" fld="50" subtotal="count" baseField="0" baseItem="0"/>
  </dataFields>
  <chartFormats count="3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700-000000000000}" name="PivotTable15" cacheId="0" dataOnRows="1" applyNumberFormats="0" applyBorderFormats="0" applyFontFormats="0" applyPatternFormats="0" applyAlignmentFormats="0" applyWidthHeightFormats="1" dataCaption="Meio de Pagamento na Partilha" updatedVersion="5" minRefreshableVersion="3" useAutoFormatting="1" itemPrintTitles="1" createdVersion="5" indent="0" outline="1" outlineData="1" multipleFieldFilters="0" chartFormat="1">
  <location ref="B5:C11" firstHeaderRow="1" firstDataRow="1" firstDataCol="1" rowPageCount="1" colPageCount="1"/>
  <pivotFields count="7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pageFields count="1">
    <pageField fld="24" item="1" hier="-1"/>
  </pageFields>
  <dataFields count="6">
    <dataField name="Notas e moedas" fld="52" baseField="0" baseItem="0"/>
    <dataField name="Transferência Bancária" fld="53" baseField="0" baseItem="0"/>
    <dataField name="Transferência PayPal" fld="54" baseField="0" baseItem="0"/>
    <dataField name="Caixa plim" fld="55" baseField="0" baseItem="0"/>
    <dataField name="Transferência MB WAY" fld="56" baseField="0" baseItem="0"/>
    <dataField name="Outra" fld="5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8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20.1" fld="52" baseField="0" baseItem="0"/>
  </dataFields>
  <chartFormats count="1"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9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20.2" fld="53" baseField="0" baseItem="0"/>
  </dataFields>
  <chartFormats count="1"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A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20.3" fld="54" baseField="0" baseItem="0"/>
  </dataFields>
  <chartFormats count="1"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B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20.4" fld="55" baseField="0" baseItem="0"/>
  </dataFields>
  <chartFormats count="1">
    <chartFormat chart="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C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A5:B17" firstHeaderRow="1" firstDataRow="1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24" item="1" hier="-1"/>
  </pageFields>
  <dataFields count="1">
    <dataField name="Sum of Q20.5" fld="56" baseField="0" baseItem="0"/>
  </dataFields>
  <chartFormats count="1">
    <chartFormat chart="8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D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F6" firstHeaderRow="0" firstDataRow="1" firstDataCol="0" rowPageCount="1" colPageCount="1"/>
  <pivotFields count="71"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24" item="1" hier="-1"/>
  </pageFields>
  <dataFields count="6">
    <dataField name="Sum of Q20.1" fld="52" baseField="0" baseItem="0"/>
    <dataField name="Sum of Q20.2" fld="53" baseField="0" baseItem="0"/>
    <dataField name="Sum of Q20.3" fld="54" baseField="0" baseItem="0"/>
    <dataField name="Sum of Q20.4" fld="55" baseField="0" baseItem="0"/>
    <dataField name="Sum of Q20.5" fld="56" baseField="0" baseItem="0"/>
    <dataField name="Sum of Q20.6" fld="5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E00-000000000000}" name="PivotTable1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Meio de Pagamento Preferencial">
  <location ref="B5:C13" firstHeaderRow="1" firstDataRow="1" firstDataCol="1" rowPageCount="1" colPageCount="1"/>
  <pivotFields count="7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9">
        <item x="7"/>
        <item x="6"/>
        <item x="5"/>
        <item x="3"/>
        <item x="2"/>
        <item x="0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24" item="1" hier="-1"/>
  </pageFields>
  <dataFields count="1">
    <dataField name="Count of Q21" fld="5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F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>
  <location ref="A5:I18" firstHeaderRow="1" firstDataRow="2" firstDataCol="1" rowPageCount="1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9">
        <item x="7"/>
        <item x="6"/>
        <item x="5"/>
        <item x="3"/>
        <item x="2"/>
        <item x="0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Fields count="1">
    <field x="5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4" item="1" hier="-1"/>
  </pageFields>
  <dataFields count="1">
    <dataField name="Count of Q21" fld="58" subtotal="count" baseField="0" baseItem="0"/>
  </dataFields>
  <chartFormats count="7">
    <chartFormat chart="9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1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2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3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4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5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5100-000003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4:B7" firstHeaderRow="1" firstDataRow="1" firstDataCol="1" rowPageCount="1" colPageCount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">
        <item x="7"/>
        <item x="6"/>
        <item x="5"/>
        <item x="3"/>
        <item x="2"/>
        <item x="0"/>
        <item x="4"/>
        <item x="1"/>
        <item t="default"/>
      </items>
    </pivotField>
    <pivotField showAll="0"/>
    <pivotField axis="axisRow" dataField="1" showAll="0">
      <items count="4">
        <item x="1"/>
        <item x="2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0"/>
  </rowFields>
  <rowItems count="3">
    <i>
      <x/>
    </i>
    <i>
      <x v="1"/>
    </i>
    <i t="grand">
      <x/>
    </i>
  </rowItems>
  <colItems count="1">
    <i/>
  </colItems>
  <pageFields count="1">
    <pageField fld="58" item="3" hier="-1"/>
  </pageFields>
  <dataFields count="1">
    <dataField name="Count of Q23.1" fld="6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5100-000000000000}" name="PivotTable1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12:B16" firstHeaderRow="1" firstDataRow="1" firstDataCol="1" rowPageCount="1" colPageCount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">
        <item x="7"/>
        <item x="6"/>
        <item x="5"/>
        <item x="3"/>
        <item x="2"/>
        <item x="0"/>
        <item x="4"/>
        <item x="1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axis="axisRow" dataField="1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58" item="3" hier="-1"/>
  </pageFields>
  <dataFields count="1">
    <dataField name="Count of Q23.2" fld="6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5100-000001000000}" name="PivotTable1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21:B24" firstHeaderRow="1" firstDataRow="1" firstDataCol="1" rowPageCount="1" colPageCount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">
        <item x="7"/>
        <item x="6"/>
        <item x="5"/>
        <item x="3"/>
        <item x="2"/>
        <item x="0"/>
        <item x="4"/>
        <item x="1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axis="axisRow" dataField="1" showAll="0">
      <items count="4">
        <item n="influencia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2"/>
  </rowFields>
  <rowItems count="3">
    <i>
      <x/>
    </i>
    <i>
      <x v="1"/>
    </i>
    <i t="grand">
      <x/>
    </i>
  </rowItems>
  <colItems count="1">
    <i/>
  </colItems>
  <pageFields count="1">
    <pageField fld="58" item="3" hier="-1"/>
  </pageFields>
  <dataFields count="1">
    <dataField name="Count of Q23.3" fld="6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5100-000002000000}" name="PivotTable1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29:B32" firstHeaderRow="1" firstDataRow="1" firstDataCol="1" rowPageCount="1" colPageCount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">
        <item x="7"/>
        <item x="6"/>
        <item x="5"/>
        <item x="3"/>
        <item x="2"/>
        <item x="0"/>
        <item x="4"/>
        <item x="1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3"/>
  </rowFields>
  <rowItems count="3">
    <i>
      <x/>
    </i>
    <i>
      <x v="1"/>
    </i>
    <i t="grand">
      <x/>
    </i>
  </rowItems>
  <colItems count="1">
    <i/>
  </colItems>
  <pageFields count="1">
    <pageField fld="58" item="3" hier="-1"/>
  </pageFields>
  <dataFields count="1">
    <dataField name="Count of Q23.4" fld="6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5400-000000000000}" name="PivotTable1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16:B20" firstHeaderRow="1" firstDataRow="1" firstDataCol="1" rowPageCount="2" colPageCount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x="7"/>
        <item x="6"/>
        <item x="5"/>
        <item h="1" x="3"/>
        <item x="2"/>
        <item x="0"/>
        <item x="4"/>
        <item x="1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</pivotFields>
  <rowFields count="1">
    <field x="67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58" hier="-1"/>
    <pageField fld="24" item="1" hier="-1"/>
  </pageFields>
  <dataFields count="1">
    <dataField name="Count of Q26.2" fld="6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5400-000003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6:B10" firstHeaderRow="1" firstDataRow="1" firstDataCol="1" rowPageCount="2" colPageCount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x="7"/>
        <item x="6"/>
        <item x="5"/>
        <item h="1" x="3"/>
        <item x="2"/>
        <item x="0"/>
        <item x="4"/>
        <item x="1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66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58" hier="-1"/>
    <pageField fld="24" item="1" hier="-1"/>
  </pageFields>
  <dataFields count="1">
    <dataField name="Count of Q26.1" fld="6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5400-000002000000}" name="PivotTable1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35:B39" firstHeaderRow="1" firstDataRow="1" firstDataCol="1" rowPageCount="2" colPageCount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x="7"/>
        <item x="6"/>
        <item x="5"/>
        <item h="1" x="3"/>
        <item x="2"/>
        <item x="0"/>
        <item x="4"/>
        <item x="1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5">
        <item x="3"/>
        <item x="1"/>
        <item x="0"/>
        <item x="2"/>
        <item t="default"/>
      </items>
    </pivotField>
    <pivotField showAll="0"/>
  </pivotFields>
  <rowFields count="1">
    <field x="69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58" hier="-1"/>
    <pageField fld="24" item="1" hier="-1"/>
  </pageFields>
  <dataFields count="1">
    <dataField name="Count of Q26.4" fld="6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5400-000001000000}" name="PivotTable1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26:B30" firstHeaderRow="1" firstDataRow="1" firstDataCol="1" rowPageCount="2" colPageCount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x="7"/>
        <item x="6"/>
        <item x="5"/>
        <item h="1" x="3"/>
        <item x="2"/>
        <item x="0"/>
        <item x="4"/>
        <item x="1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x="3"/>
        <item x="2"/>
        <item t="default"/>
      </items>
    </pivotField>
    <pivotField showAll="0"/>
    <pivotField showAll="0"/>
  </pivotFields>
  <rowFields count="1">
    <field x="68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58" hier="-1"/>
    <pageField fld="24" item="1" hier="-1"/>
  </pageFields>
  <dataFields count="1">
    <dataField name="Count of Q26.3" fld="6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56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4">
  <location ref="A6:G8" firstHeaderRow="1" firstDataRow="2" firstDataCol="1" rowPageCount="2" colPageCount="1"/>
  <pivotFields count="71">
    <pivotField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9">
        <item x="7"/>
        <item x="6"/>
        <item x="5"/>
        <item x="3"/>
        <item x="2"/>
        <item x="0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58"/>
  </colFields>
  <colItems count="6">
    <i>
      <x v="1"/>
    </i>
    <i>
      <x v="2"/>
    </i>
    <i>
      <x v="3"/>
    </i>
    <i>
      <x v="5"/>
    </i>
    <i>
      <x v="6"/>
    </i>
    <i t="grand">
      <x/>
    </i>
  </colItems>
  <pageFields count="2">
    <pageField fld="24" item="1" hier="-1"/>
    <pageField fld="35" item="1" hier="-1"/>
  </pageFields>
  <dataFields count="1">
    <dataField name="36" fld="58" subtotal="count" baseField="0" baseItem="0"/>
  </dataFields>
  <chartFormats count="19">
    <chartFormat chart="9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1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2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3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4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5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6"/>
          </reference>
        </references>
      </pivotArea>
    </chartFormat>
    <chartFormat chart="10" format="20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0"/>
          </reference>
        </references>
      </pivotArea>
    </chartFormat>
    <chartFormat chart="10" format="21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1"/>
          </reference>
        </references>
      </pivotArea>
    </chartFormat>
    <chartFormat chart="10" format="22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2"/>
          </reference>
        </references>
      </pivotArea>
    </chartFormat>
    <chartFormat chart="10" format="23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3"/>
          </reference>
        </references>
      </pivotArea>
    </chartFormat>
    <chartFormat chart="10" format="24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4"/>
          </reference>
        </references>
      </pivotArea>
    </chartFormat>
    <chartFormat chart="10" format="25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5"/>
          </reference>
        </references>
      </pivotArea>
    </chartFormat>
    <chartFormat chart="10" format="26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6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1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2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3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5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5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5700-000003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4:B19" firstHeaderRow="1" firstDataRow="1" firstDataCol="1" rowPageCount="2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x="7"/>
        <item x="6"/>
        <item x="5"/>
        <item h="1" x="3"/>
        <item x="2"/>
        <item x="0"/>
        <item x="4"/>
        <item x="1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2">
    <field x="0"/>
    <field x="66"/>
  </rowFields>
  <rowItems count="15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pageFields count="2">
    <pageField fld="24" item="1" hier="-1"/>
    <pageField fld="58" hier="-1"/>
  </pageFields>
  <dataFields count="1">
    <dataField name="Count of Q26.1" fld="6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5700-000000000000}" name="PivotTable2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E4:F19" firstHeaderRow="1" firstDataRow="1" firstDataCol="1" rowPageCount="2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x="7"/>
        <item x="6"/>
        <item x="5"/>
        <item h="1" x="3"/>
        <item x="2"/>
        <item x="0"/>
        <item x="4"/>
        <item x="1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>
      <items count="5">
        <item x="3"/>
        <item x="1"/>
        <item x="0"/>
        <item x="2"/>
        <item t="default"/>
      </items>
    </pivotField>
    <pivotField axis="axisRow" dataField="1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</pivotFields>
  <rowFields count="2">
    <field x="0"/>
    <field x="67"/>
  </rowFields>
  <rowItems count="15"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pageFields count="2">
    <pageField fld="24" item="1" hier="-1"/>
    <pageField fld="58" hier="-1"/>
  </pageFields>
  <dataFields count="1">
    <dataField name="Count of Q26.2" fld="6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5700-000001000000}" name="PivotTable2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I4:J21" firstHeaderRow="1" firstDataRow="1" firstDataCol="1" rowPageCount="2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x="7"/>
        <item x="6"/>
        <item x="5"/>
        <item h="1" x="3"/>
        <item x="2"/>
        <item x="0"/>
        <item x="4"/>
        <item x="1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>
      <items count="5">
        <item x="3"/>
        <item x="1"/>
        <item x="0"/>
        <item x="2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axis="axisRow" dataField="1" showAll="0">
      <items count="5">
        <item x="0"/>
        <item x="1"/>
        <item x="3"/>
        <item x="2"/>
        <item t="default"/>
      </items>
    </pivotField>
    <pivotField showAll="0"/>
    <pivotField showAll="0"/>
  </pivotFields>
  <rowFields count="2">
    <field x="0"/>
    <field x="68"/>
  </rowFields>
  <rowItems count="17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pageFields count="2">
    <pageField fld="24" item="1" hier="-1"/>
    <pageField fld="58" hier="-1"/>
  </pageFields>
  <dataFields count="1">
    <dataField name="Count of Q26.3" fld="6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5700-000002000000}" name="PivotTable2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M4:N18" firstHeaderRow="1" firstDataRow="1" firstDataCol="1" rowPageCount="2" colPageCount="1"/>
  <pivotFields count="71">
    <pivotField axis="axisRow" showAll="0">
      <items count="6">
        <item x="3"/>
        <item x="2"/>
        <item x="4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x="7"/>
        <item x="6"/>
        <item x="5"/>
        <item h="1" x="3"/>
        <item x="2"/>
        <item x="0"/>
        <item x="4"/>
        <item x="1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>
      <items count="5">
        <item x="3"/>
        <item x="1"/>
        <item x="0"/>
        <item x="2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>
      <items count="5">
        <item x="0"/>
        <item x="1"/>
        <item x="3"/>
        <item x="2"/>
        <item t="default"/>
      </items>
    </pivotField>
    <pivotField axis="axisRow" dataField="1" showAll="0">
      <items count="5">
        <item x="3"/>
        <item x="1"/>
        <item x="0"/>
        <item x="2"/>
        <item t="default"/>
      </items>
    </pivotField>
    <pivotField showAll="0"/>
  </pivotFields>
  <rowFields count="2">
    <field x="0"/>
    <field x="69"/>
  </rowFields>
  <rowItems count="14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r="1">
      <x v="2"/>
    </i>
    <i>
      <x v="4"/>
    </i>
    <i r="1">
      <x v="1"/>
    </i>
    <i r="1">
      <x v="2"/>
    </i>
    <i t="grand">
      <x/>
    </i>
  </rowItems>
  <colItems count="1">
    <i/>
  </colItems>
  <pageFields count="2">
    <pageField fld="24" item="1" hier="-1"/>
    <pageField fld="58" hier="-1"/>
  </pageFields>
  <dataFields count="1">
    <dataField name="Count of Q26.4" fld="6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Colorful alterad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FAE97"/>
      </a:accent1>
      <a:accent2>
        <a:srgbClr val="ED7D31"/>
      </a:accent2>
      <a:accent3>
        <a:srgbClr val="A8D08D"/>
      </a:accent3>
      <a:accent4>
        <a:srgbClr val="FFC000"/>
      </a:accent4>
      <a:accent5>
        <a:srgbClr val="C490AA"/>
      </a:accent5>
      <a:accent6>
        <a:srgbClr val="58A9F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ivotTable" Target="../pivotTables/pivotTable21.xml"/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2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2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4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5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26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ivotTable" Target="../pivotTables/pivotTable27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ivotTable" Target="../pivotTables/pivotTable28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ivotTable" Target="../pivotTables/pivotTable29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ivotTable" Target="../pivotTables/pivotTable30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ivotTable" Target="../pivotTables/pivotTable31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4.xml"/><Relationship Id="rId2" Type="http://schemas.openxmlformats.org/officeDocument/2006/relationships/pivotTable" Target="../pivotTables/pivotTable33.xml"/><Relationship Id="rId1" Type="http://schemas.openxmlformats.org/officeDocument/2006/relationships/pivotTable" Target="../pivotTables/pivotTable32.xml"/><Relationship Id="rId4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ivotTable" Target="../pivotTables/pivotTable35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0.xml"/><Relationship Id="rId2" Type="http://schemas.openxmlformats.org/officeDocument/2006/relationships/pivotTable" Target="../pivotTables/pivotTable37.xml"/><Relationship Id="rId1" Type="http://schemas.openxmlformats.org/officeDocument/2006/relationships/pivotTable" Target="../pivotTables/pivotTable36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39.xml"/><Relationship Id="rId1" Type="http://schemas.openxmlformats.org/officeDocument/2006/relationships/pivotTable" Target="../pivotTables/pivotTable38.xml"/><Relationship Id="rId4" Type="http://schemas.openxmlformats.org/officeDocument/2006/relationships/drawing" Target="../drawings/drawing31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2.xml"/><Relationship Id="rId2" Type="http://schemas.openxmlformats.org/officeDocument/2006/relationships/pivotTable" Target="../pivotTables/pivotTable41.xml"/><Relationship Id="rId1" Type="http://schemas.openxmlformats.org/officeDocument/2006/relationships/pivotTable" Target="../pivotTables/pivotTable40.xml"/><Relationship Id="rId5" Type="http://schemas.openxmlformats.org/officeDocument/2006/relationships/drawing" Target="../drawings/drawing32.xml"/><Relationship Id="rId4" Type="http://schemas.openxmlformats.org/officeDocument/2006/relationships/printerSettings" Target="../printerSettings/printerSettings3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5.xml"/><Relationship Id="rId2" Type="http://schemas.openxmlformats.org/officeDocument/2006/relationships/pivotTable" Target="../pivotTables/pivotTable44.xml"/><Relationship Id="rId1" Type="http://schemas.openxmlformats.org/officeDocument/2006/relationships/pivotTable" Target="../pivotTables/pivotTable43.xml"/><Relationship Id="rId5" Type="http://schemas.openxmlformats.org/officeDocument/2006/relationships/drawing" Target="../drawings/drawing33.xml"/><Relationship Id="rId4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ivotTable" Target="../pivotTables/pivotTable46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7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ivotTable" Target="../pivotTables/pivotTable48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ivotTable" Target="../pivotTables/pivotTable49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ivotTable" Target="../pivotTables/pivotTable50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ivotTable" Target="../pivotTables/pivotTable51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ivotTable" Target="../pivotTables/pivotTable52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ivotTable" Target="../pivotTables/pivotTable53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ivotTable" Target="../pivotTables/pivotTable54.x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ivotTable" Target="../pivotTables/pivotTable55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ivotTable" Target="../pivotTables/pivotTable56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ivotTable" Target="../pivotTables/pivotTable57.x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ivotTable" Target="../pivotTables/pivotTable58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ivotTable" Target="../pivotTables/pivotTable59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ivotTable" Target="../pivotTables/pivotTable60.x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ivotTable" Target="../pivotTables/pivotTable61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ivotTable" Target="../pivotTables/pivotTable62.x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ivotTable" Target="../pivotTables/pivotTable63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ivotTable" Target="../pivotTables/pivotTable64.x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ivotTable" Target="../pivotTables/pivotTable65.x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ivotTable" Target="../pivotTables/pivotTable66.x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ivotTable" Target="../pivotTables/pivotTable67.x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ivotTable" Target="../pivotTables/pivotTable68.xm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ivotTable" Target="../pivotTables/pivotTable69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ivotTable" Target="../pivotTables/pivotTable70.xm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ivotTable" Target="../pivotTables/pivotTable71.xm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ivotTable" Target="../pivotTables/pivotTable72.xm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ivotTable" Target="../pivotTables/pivotTable73.xm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ivotTable" Target="../pivotTables/pivotTable74.xm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ivotTable" Target="../pivotTables/pivotTable75.xm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ivotTable" Target="../pivotTables/pivotTable76.xm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ivotTable" Target="../pivotTables/pivotTable77.xm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ivotTable" Target="../pivotTables/pivotTable78.xm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ivotTable" Target="../pivotTables/pivotTable79.xml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ivotTable" Target="../pivotTables/pivotTable80.xml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ivotTable" Target="../pivotTables/pivotTable81.xm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ivotTable" Target="../pivotTables/pivotTable82.xm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ivotTable" Target="../pivotTables/pivotTable83.xm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ivotTable" Target="../pivotTables/pivotTable84.xm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ivotTable" Target="../pivotTables/pivotTable85.xm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ivotTable" Target="../pivotTables/pivotTable86.xm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ivotTable" Target="../pivotTables/pivotTable87.xm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ivotTable" Target="../pivotTables/pivotTable88.xml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1.xml"/><Relationship Id="rId2" Type="http://schemas.openxmlformats.org/officeDocument/2006/relationships/pivotTable" Target="../pivotTables/pivotTable90.xml"/><Relationship Id="rId1" Type="http://schemas.openxmlformats.org/officeDocument/2006/relationships/pivotTable" Target="../pivotTables/pivotTable89.xml"/><Relationship Id="rId5" Type="http://schemas.openxmlformats.org/officeDocument/2006/relationships/drawing" Target="../drawings/drawing77.xml"/><Relationship Id="rId4" Type="http://schemas.openxmlformats.org/officeDocument/2006/relationships/pivotTable" Target="../pivotTables/pivotTable92.xm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5.xml"/><Relationship Id="rId2" Type="http://schemas.openxmlformats.org/officeDocument/2006/relationships/pivotTable" Target="../pivotTables/pivotTable94.xml"/><Relationship Id="rId1" Type="http://schemas.openxmlformats.org/officeDocument/2006/relationships/pivotTable" Target="../pivotTables/pivotTable93.xml"/><Relationship Id="rId6" Type="http://schemas.openxmlformats.org/officeDocument/2006/relationships/drawing" Target="../drawings/drawing78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96.xm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ivotTable" Target="../pivotTables/pivotTable97.xm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0.xml"/><Relationship Id="rId2" Type="http://schemas.openxmlformats.org/officeDocument/2006/relationships/pivotTable" Target="../pivotTables/pivotTable99.xml"/><Relationship Id="rId1" Type="http://schemas.openxmlformats.org/officeDocument/2006/relationships/pivotTable" Target="../pivotTables/pivotTable98.xml"/><Relationship Id="rId6" Type="http://schemas.openxmlformats.org/officeDocument/2006/relationships/drawing" Target="../drawings/drawing80.xml"/><Relationship Id="rId5" Type="http://schemas.openxmlformats.org/officeDocument/2006/relationships/printerSettings" Target="../printerSettings/printerSettings7.bin"/><Relationship Id="rId4" Type="http://schemas.openxmlformats.org/officeDocument/2006/relationships/pivotTable" Target="../pivotTables/pivotTable10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 x14ac:dyDescent="0.15"/>
  <cols>
    <col min="1" max="3" width="21.5" customWidth="1"/>
    <col min="4" max="4" width="35.33203125" customWidth="1"/>
    <col min="5" max="5" width="32.33203125" customWidth="1"/>
    <col min="6" max="6" width="21.5" customWidth="1"/>
    <col min="7" max="7" width="68.6640625" customWidth="1"/>
    <col min="8" max="35" width="21.5" customWidth="1"/>
  </cols>
  <sheetData>
    <row r="1" spans="1:35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29</v>
      </c>
    </row>
    <row r="2" spans="1:35" ht="15.75" customHeight="1" x14ac:dyDescent="0.15">
      <c r="A2" s="1">
        <v>42817.613404641204</v>
      </c>
      <c r="B2" s="2" t="s">
        <v>30</v>
      </c>
      <c r="C2" s="3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J2" s="2" t="s">
        <v>34</v>
      </c>
      <c r="K2" s="2">
        <v>5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36</v>
      </c>
      <c r="U2" s="2" t="s">
        <v>42</v>
      </c>
      <c r="V2" s="2" t="s">
        <v>43</v>
      </c>
      <c r="AD2" s="2" t="s">
        <v>44</v>
      </c>
      <c r="AE2" s="2" t="s">
        <v>45</v>
      </c>
      <c r="AF2" s="2" t="s">
        <v>46</v>
      </c>
      <c r="AG2" s="2" t="s">
        <v>44</v>
      </c>
      <c r="AI2" s="2" t="s">
        <v>47</v>
      </c>
    </row>
    <row r="3" spans="1:35" ht="15.75" customHeight="1" x14ac:dyDescent="0.15">
      <c r="A3" s="1">
        <v>42817.617025821761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36</v>
      </c>
      <c r="H3" s="2" t="s">
        <v>34</v>
      </c>
      <c r="I3" s="2" t="s">
        <v>52</v>
      </c>
      <c r="J3" s="2" t="s">
        <v>34</v>
      </c>
      <c r="K3" s="2">
        <v>5</v>
      </c>
      <c r="L3" s="2" t="s">
        <v>37</v>
      </c>
      <c r="M3" s="2" t="s">
        <v>53</v>
      </c>
      <c r="N3" s="2" t="s">
        <v>54</v>
      </c>
      <c r="O3" s="2" t="s">
        <v>55</v>
      </c>
      <c r="P3" s="2" t="s">
        <v>41</v>
      </c>
      <c r="Q3" s="2" t="s">
        <v>34</v>
      </c>
      <c r="R3" s="2" t="s">
        <v>56</v>
      </c>
      <c r="S3" s="2" t="s">
        <v>36</v>
      </c>
      <c r="T3" s="2" t="s">
        <v>57</v>
      </c>
      <c r="U3" s="2" t="s">
        <v>43</v>
      </c>
      <c r="V3" s="2" t="s">
        <v>43</v>
      </c>
      <c r="AC3" s="2" t="s">
        <v>58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59</v>
      </c>
      <c r="AI3" s="2" t="s">
        <v>60</v>
      </c>
    </row>
    <row r="4" spans="1:35" ht="15.75" customHeight="1" x14ac:dyDescent="0.15">
      <c r="A4" s="1">
        <v>42817.619480960653</v>
      </c>
      <c r="B4" s="2" t="s">
        <v>61</v>
      </c>
      <c r="C4" s="2" t="s">
        <v>49</v>
      </c>
      <c r="D4" s="2" t="s">
        <v>50</v>
      </c>
      <c r="E4" s="2" t="s">
        <v>62</v>
      </c>
      <c r="F4" s="2" t="s">
        <v>34</v>
      </c>
      <c r="G4" s="3" t="s">
        <v>120</v>
      </c>
      <c r="H4" s="2" t="s">
        <v>36</v>
      </c>
      <c r="J4" s="2" t="s">
        <v>36</v>
      </c>
    </row>
    <row r="5" spans="1:35" ht="15.75" customHeight="1" x14ac:dyDescent="0.15">
      <c r="A5" s="1">
        <v>42817.620258784722</v>
      </c>
      <c r="B5" s="2" t="s">
        <v>30</v>
      </c>
      <c r="C5" s="2" t="s">
        <v>49</v>
      </c>
      <c r="D5" s="2" t="s">
        <v>32</v>
      </c>
      <c r="E5" s="2" t="s">
        <v>63</v>
      </c>
      <c r="F5" s="2" t="s">
        <v>34</v>
      </c>
      <c r="G5" s="3" t="s">
        <v>120</v>
      </c>
      <c r="H5" s="2" t="s">
        <v>34</v>
      </c>
      <c r="I5" s="2" t="s">
        <v>64</v>
      </c>
      <c r="J5" s="2" t="s">
        <v>36</v>
      </c>
    </row>
    <row r="6" spans="1:35" ht="15.75" customHeight="1" x14ac:dyDescent="0.15">
      <c r="A6" s="1">
        <v>42817.620527916668</v>
      </c>
      <c r="B6" s="2" t="s">
        <v>61</v>
      </c>
      <c r="C6" s="2" t="s">
        <v>49</v>
      </c>
      <c r="D6" s="2" t="s">
        <v>50</v>
      </c>
      <c r="E6" s="2" t="s">
        <v>65</v>
      </c>
      <c r="F6" s="2" t="s">
        <v>34</v>
      </c>
      <c r="G6" s="3" t="s">
        <v>120</v>
      </c>
      <c r="H6" s="2" t="s">
        <v>36</v>
      </c>
      <c r="J6" s="2" t="s">
        <v>34</v>
      </c>
      <c r="K6" s="2">
        <v>3</v>
      </c>
      <c r="L6" s="2" t="s">
        <v>37</v>
      </c>
      <c r="M6" s="2" t="s">
        <v>66</v>
      </c>
      <c r="N6" s="2" t="s">
        <v>67</v>
      </c>
      <c r="O6" s="2" t="s">
        <v>68</v>
      </c>
      <c r="P6" s="2" t="s">
        <v>69</v>
      </c>
      <c r="Q6" s="2" t="s">
        <v>36</v>
      </c>
      <c r="U6" s="2" t="s">
        <v>70</v>
      </c>
      <c r="V6" s="2" t="s">
        <v>43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71</v>
      </c>
    </row>
    <row r="7" spans="1:35" ht="15.75" customHeight="1" x14ac:dyDescent="0.15">
      <c r="A7" s="1">
        <v>42817.621317060184</v>
      </c>
      <c r="B7" s="2" t="s">
        <v>30</v>
      </c>
      <c r="C7" s="2" t="s">
        <v>31</v>
      </c>
      <c r="D7" s="2" t="s">
        <v>32</v>
      </c>
      <c r="E7" s="2" t="s">
        <v>72</v>
      </c>
      <c r="F7" s="2" t="s">
        <v>34</v>
      </c>
      <c r="G7" s="3" t="s">
        <v>120</v>
      </c>
      <c r="H7" s="2" t="s">
        <v>34</v>
      </c>
      <c r="I7" s="2" t="s">
        <v>73</v>
      </c>
      <c r="J7" s="2" t="s">
        <v>34</v>
      </c>
      <c r="K7" s="2">
        <v>3</v>
      </c>
      <c r="L7" s="2" t="s">
        <v>37</v>
      </c>
      <c r="M7" s="2" t="s">
        <v>74</v>
      </c>
      <c r="N7" s="2" t="s">
        <v>75</v>
      </c>
      <c r="O7" s="2" t="s">
        <v>76</v>
      </c>
      <c r="P7" s="2" t="s">
        <v>77</v>
      </c>
      <c r="Q7" s="2" t="s">
        <v>36</v>
      </c>
      <c r="U7" s="2" t="s">
        <v>78</v>
      </c>
      <c r="V7" s="2" t="s">
        <v>79</v>
      </c>
      <c r="AC7" s="2" t="s">
        <v>80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81</v>
      </c>
      <c r="AI7" s="2" t="s">
        <v>82</v>
      </c>
    </row>
    <row r="8" spans="1:35" ht="15.75" customHeight="1" x14ac:dyDescent="0.15">
      <c r="A8" s="1">
        <v>42817.622408831019</v>
      </c>
      <c r="B8" s="2" t="s">
        <v>83</v>
      </c>
      <c r="C8" s="2" t="s">
        <v>49</v>
      </c>
      <c r="D8" s="2" t="s">
        <v>50</v>
      </c>
      <c r="E8" s="2" t="s">
        <v>65</v>
      </c>
      <c r="F8" s="2" t="s">
        <v>34</v>
      </c>
      <c r="G8" s="3" t="s">
        <v>120</v>
      </c>
      <c r="H8" s="2" t="s">
        <v>34</v>
      </c>
      <c r="I8" s="2" t="s">
        <v>84</v>
      </c>
      <c r="J8" s="2" t="s">
        <v>36</v>
      </c>
      <c r="AI8" s="2" t="s">
        <v>85</v>
      </c>
    </row>
    <row r="9" spans="1:35" ht="15.75" customHeight="1" x14ac:dyDescent="0.15">
      <c r="A9" s="1">
        <v>42817.622515254625</v>
      </c>
      <c r="B9" s="2" t="s">
        <v>61</v>
      </c>
      <c r="C9" s="2" t="s">
        <v>49</v>
      </c>
      <c r="D9" s="2" t="s">
        <v>50</v>
      </c>
      <c r="E9" s="2" t="s">
        <v>65</v>
      </c>
      <c r="F9" s="2" t="s">
        <v>34</v>
      </c>
      <c r="G9" s="3" t="s">
        <v>442</v>
      </c>
      <c r="H9" s="2" t="s">
        <v>34</v>
      </c>
      <c r="I9" s="2" t="s">
        <v>86</v>
      </c>
      <c r="J9" s="2" t="s">
        <v>34</v>
      </c>
      <c r="K9" s="2">
        <v>4</v>
      </c>
      <c r="L9" s="2" t="s">
        <v>37</v>
      </c>
      <c r="M9" s="2" t="s">
        <v>53</v>
      </c>
      <c r="N9" s="2" t="s">
        <v>87</v>
      </c>
      <c r="O9" s="2" t="s">
        <v>88</v>
      </c>
      <c r="P9" s="3" t="s">
        <v>89</v>
      </c>
      <c r="Q9" s="2" t="s">
        <v>34</v>
      </c>
      <c r="R9" s="2" t="s">
        <v>90</v>
      </c>
      <c r="S9" s="2" t="s">
        <v>36</v>
      </c>
      <c r="T9" s="2" t="s">
        <v>91</v>
      </c>
      <c r="U9" s="2" t="s">
        <v>70</v>
      </c>
      <c r="V9" s="2" t="s">
        <v>70</v>
      </c>
      <c r="W9" s="2" t="s">
        <v>92</v>
      </c>
      <c r="X9" s="2" t="s">
        <v>46</v>
      </c>
      <c r="Y9" s="2" t="s">
        <v>46</v>
      </c>
      <c r="Z9" s="2" t="s">
        <v>45</v>
      </c>
      <c r="AA9" s="2" t="s">
        <v>45</v>
      </c>
      <c r="AB9" s="2" t="s">
        <v>93</v>
      </c>
      <c r="AI9" s="2" t="s">
        <v>94</v>
      </c>
    </row>
    <row r="10" spans="1:35" ht="15.75" customHeight="1" x14ac:dyDescent="0.15">
      <c r="A10" s="1">
        <v>42817.624189930561</v>
      </c>
      <c r="B10" s="2" t="s">
        <v>30</v>
      </c>
      <c r="C10" s="2" t="s">
        <v>49</v>
      </c>
      <c r="D10" s="2" t="s">
        <v>32</v>
      </c>
      <c r="E10" s="2" t="s">
        <v>95</v>
      </c>
      <c r="F10" s="2" t="s">
        <v>36</v>
      </c>
      <c r="H10" s="2" t="s">
        <v>36</v>
      </c>
      <c r="J10" s="2" t="s">
        <v>34</v>
      </c>
      <c r="K10" s="2">
        <v>2</v>
      </c>
      <c r="L10" s="2" t="s">
        <v>96</v>
      </c>
      <c r="M10" s="2" t="s">
        <v>97</v>
      </c>
      <c r="N10" s="2" t="s">
        <v>98</v>
      </c>
      <c r="O10" s="2" t="s">
        <v>76</v>
      </c>
      <c r="P10" s="2" t="s">
        <v>89</v>
      </c>
      <c r="Q10" s="2" t="s">
        <v>36</v>
      </c>
      <c r="U10" s="2" t="s">
        <v>70</v>
      </c>
      <c r="V10" s="2" t="s">
        <v>43</v>
      </c>
      <c r="AC10" s="2" t="s">
        <v>99</v>
      </c>
      <c r="AD10" s="2" t="s">
        <v>46</v>
      </c>
      <c r="AE10" s="2" t="s">
        <v>46</v>
      </c>
      <c r="AF10" s="2" t="s">
        <v>46</v>
      </c>
      <c r="AG10" s="2" t="s">
        <v>45</v>
      </c>
      <c r="AH10" s="2" t="s">
        <v>100</v>
      </c>
      <c r="AI10" s="2" t="s">
        <v>101</v>
      </c>
    </row>
    <row r="11" spans="1:35" ht="15.75" customHeight="1" x14ac:dyDescent="0.15">
      <c r="A11" s="1">
        <v>42817.627020428241</v>
      </c>
      <c r="B11" s="2" t="s">
        <v>102</v>
      </c>
      <c r="C11" s="2" t="s">
        <v>49</v>
      </c>
      <c r="D11" s="2" t="s">
        <v>50</v>
      </c>
      <c r="E11" s="2" t="s">
        <v>103</v>
      </c>
      <c r="F11" s="2" t="s">
        <v>34</v>
      </c>
      <c r="G11" s="3" t="s">
        <v>120</v>
      </c>
      <c r="H11" s="2" t="s">
        <v>36</v>
      </c>
      <c r="J11" s="2" t="s">
        <v>34</v>
      </c>
      <c r="K11" s="2">
        <v>5</v>
      </c>
      <c r="L11" s="2" t="s">
        <v>104</v>
      </c>
      <c r="M11" s="2" t="s">
        <v>105</v>
      </c>
      <c r="N11" s="2" t="s">
        <v>67</v>
      </c>
      <c r="O11" s="2" t="s">
        <v>106</v>
      </c>
      <c r="P11" s="2" t="s">
        <v>41</v>
      </c>
      <c r="Q11" s="2" t="s">
        <v>36</v>
      </c>
      <c r="U11" s="2" t="s">
        <v>42</v>
      </c>
      <c r="V11" s="2" t="s">
        <v>43</v>
      </c>
      <c r="AC11" s="2" t="s">
        <v>107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108</v>
      </c>
      <c r="AI11" s="2" t="s">
        <v>109</v>
      </c>
    </row>
    <row r="12" spans="1:35" ht="15.75" customHeight="1" x14ac:dyDescent="0.15">
      <c r="A12" s="1">
        <v>42817.633441759259</v>
      </c>
      <c r="B12" s="2" t="s">
        <v>48</v>
      </c>
      <c r="C12" s="2" t="s">
        <v>49</v>
      </c>
      <c r="D12" s="2" t="s">
        <v>32</v>
      </c>
      <c r="E12" s="2" t="s">
        <v>110</v>
      </c>
      <c r="F12" s="2" t="s">
        <v>34</v>
      </c>
      <c r="G12" s="3" t="s">
        <v>120</v>
      </c>
      <c r="H12" s="2" t="s">
        <v>34</v>
      </c>
      <c r="I12" s="2" t="s">
        <v>111</v>
      </c>
      <c r="J12" s="2" t="s">
        <v>34</v>
      </c>
      <c r="K12" s="2">
        <v>3</v>
      </c>
      <c r="L12" s="2" t="s">
        <v>96</v>
      </c>
      <c r="M12" s="2" t="s">
        <v>112</v>
      </c>
      <c r="N12" s="2" t="s">
        <v>113</v>
      </c>
      <c r="O12" s="2" t="s">
        <v>114</v>
      </c>
      <c r="P12" s="2" t="s">
        <v>77</v>
      </c>
      <c r="Q12" s="2" t="s">
        <v>34</v>
      </c>
      <c r="R12" s="2" t="s">
        <v>115</v>
      </c>
      <c r="S12" s="2" t="s">
        <v>34</v>
      </c>
      <c r="U12" s="2" t="s">
        <v>70</v>
      </c>
      <c r="V12" s="2" t="s">
        <v>43</v>
      </c>
      <c r="AC12" s="2" t="s">
        <v>116</v>
      </c>
      <c r="AD12" s="2" t="s">
        <v>46</v>
      </c>
      <c r="AE12" s="2" t="s">
        <v>46</v>
      </c>
      <c r="AF12" s="2" t="s">
        <v>46</v>
      </c>
      <c r="AG12" s="2" t="s">
        <v>46</v>
      </c>
      <c r="AH12" s="2" t="s">
        <v>117</v>
      </c>
    </row>
    <row r="13" spans="1:35" ht="15.75" customHeight="1" x14ac:dyDescent="0.15">
      <c r="A13" s="1">
        <v>42817.635871574079</v>
      </c>
      <c r="B13" s="2" t="s">
        <v>61</v>
      </c>
      <c r="C13" s="2" t="s">
        <v>49</v>
      </c>
      <c r="D13" s="2" t="s">
        <v>118</v>
      </c>
      <c r="E13" s="2" t="s">
        <v>119</v>
      </c>
      <c r="F13" s="2" t="s">
        <v>34</v>
      </c>
      <c r="G13" s="2" t="s">
        <v>120</v>
      </c>
      <c r="H13" s="2" t="s">
        <v>36</v>
      </c>
      <c r="J13" s="2" t="s">
        <v>36</v>
      </c>
      <c r="AI13" s="2" t="s">
        <v>121</v>
      </c>
    </row>
    <row r="14" spans="1:35" ht="15.75" customHeight="1" x14ac:dyDescent="0.15">
      <c r="A14" s="1">
        <v>42817.635906840282</v>
      </c>
      <c r="B14" s="2" t="s">
        <v>61</v>
      </c>
      <c r="C14" s="2" t="s">
        <v>49</v>
      </c>
      <c r="D14" s="2" t="s">
        <v>50</v>
      </c>
      <c r="E14" s="2" t="s">
        <v>122</v>
      </c>
      <c r="F14" s="2" t="s">
        <v>34</v>
      </c>
      <c r="G14" s="2" t="s">
        <v>120</v>
      </c>
      <c r="H14" s="2" t="s">
        <v>36</v>
      </c>
      <c r="J14" s="2" t="s">
        <v>36</v>
      </c>
      <c r="AI14" s="2" t="s">
        <v>123</v>
      </c>
    </row>
    <row r="15" spans="1:35" ht="15.75" customHeight="1" x14ac:dyDescent="0.15">
      <c r="A15" s="1">
        <v>42817.63769625</v>
      </c>
      <c r="B15" s="2" t="s">
        <v>102</v>
      </c>
      <c r="C15" s="2" t="s">
        <v>49</v>
      </c>
      <c r="D15" s="2" t="s">
        <v>32</v>
      </c>
      <c r="E15" s="2" t="s">
        <v>65</v>
      </c>
      <c r="F15" s="2" t="s">
        <v>34</v>
      </c>
      <c r="G15" s="2" t="s">
        <v>124</v>
      </c>
      <c r="H15" s="2" t="s">
        <v>34</v>
      </c>
      <c r="I15" s="2" t="s">
        <v>125</v>
      </c>
      <c r="J15" s="2" t="s">
        <v>34</v>
      </c>
      <c r="K15" s="2">
        <v>3</v>
      </c>
      <c r="L15" s="2" t="s">
        <v>37</v>
      </c>
      <c r="M15" s="2" t="s">
        <v>105</v>
      </c>
      <c r="N15" s="2" t="s">
        <v>126</v>
      </c>
      <c r="O15" s="2" t="s">
        <v>114</v>
      </c>
      <c r="P15" s="2" t="s">
        <v>77</v>
      </c>
      <c r="Q15" s="2" t="s">
        <v>34</v>
      </c>
      <c r="R15" s="2" t="s">
        <v>115</v>
      </c>
      <c r="S15" s="2" t="s">
        <v>34</v>
      </c>
      <c r="U15" s="2" t="s">
        <v>42</v>
      </c>
      <c r="V15" s="2" t="s">
        <v>43</v>
      </c>
      <c r="AC15" s="2" t="s">
        <v>127</v>
      </c>
      <c r="AD15" s="2" t="s">
        <v>45</v>
      </c>
      <c r="AE15" s="2" t="s">
        <v>45</v>
      </c>
      <c r="AF15" s="2" t="s">
        <v>45</v>
      </c>
      <c r="AG15" s="2" t="s">
        <v>46</v>
      </c>
    </row>
    <row r="16" spans="1:35" ht="15.75" customHeight="1" x14ac:dyDescent="0.15">
      <c r="A16" s="1">
        <v>42817.638122187505</v>
      </c>
      <c r="B16" s="2" t="s">
        <v>102</v>
      </c>
      <c r="C16" s="2" t="s">
        <v>49</v>
      </c>
      <c r="D16" s="2" t="s">
        <v>50</v>
      </c>
      <c r="E16" s="2" t="s">
        <v>128</v>
      </c>
      <c r="F16" s="2" t="s">
        <v>34</v>
      </c>
      <c r="G16" s="2" t="s">
        <v>129</v>
      </c>
      <c r="H16" s="2" t="s">
        <v>34</v>
      </c>
      <c r="I16" s="2" t="s">
        <v>130</v>
      </c>
      <c r="J16" s="2" t="s">
        <v>34</v>
      </c>
      <c r="K16" s="2">
        <v>2</v>
      </c>
      <c r="L16" s="2" t="s">
        <v>131</v>
      </c>
      <c r="M16" s="2" t="s">
        <v>74</v>
      </c>
      <c r="N16" s="2" t="s">
        <v>75</v>
      </c>
      <c r="O16" s="2" t="s">
        <v>76</v>
      </c>
      <c r="P16" s="2" t="s">
        <v>77</v>
      </c>
      <c r="Q16" s="2" t="s">
        <v>34</v>
      </c>
      <c r="R16" s="2" t="s">
        <v>132</v>
      </c>
      <c r="S16" s="2" t="s">
        <v>34</v>
      </c>
      <c r="U16" s="2" t="s">
        <v>42</v>
      </c>
      <c r="V16" s="2" t="s">
        <v>43</v>
      </c>
      <c r="AD16" s="2" t="s">
        <v>45</v>
      </c>
      <c r="AE16" s="2" t="s">
        <v>46</v>
      </c>
      <c r="AF16" s="2" t="s">
        <v>45</v>
      </c>
      <c r="AG16" s="2" t="s">
        <v>45</v>
      </c>
    </row>
    <row r="17" spans="1:35" ht="15.75" customHeight="1" x14ac:dyDescent="0.15">
      <c r="A17" s="1">
        <v>42817.640884270833</v>
      </c>
      <c r="B17" s="2" t="s">
        <v>102</v>
      </c>
      <c r="C17" s="2" t="s">
        <v>49</v>
      </c>
      <c r="D17" s="2" t="s">
        <v>50</v>
      </c>
      <c r="E17" s="2" t="s">
        <v>133</v>
      </c>
      <c r="F17" s="2" t="s">
        <v>34</v>
      </c>
      <c r="G17" s="2" t="s">
        <v>120</v>
      </c>
      <c r="H17" s="2" t="s">
        <v>34</v>
      </c>
      <c r="I17" s="2" t="s">
        <v>84</v>
      </c>
      <c r="J17" s="2" t="s">
        <v>34</v>
      </c>
      <c r="K17" s="2">
        <v>3</v>
      </c>
      <c r="L17" s="2" t="s">
        <v>37</v>
      </c>
      <c r="M17" s="2" t="s">
        <v>134</v>
      </c>
      <c r="N17" s="2" t="s">
        <v>135</v>
      </c>
      <c r="O17" s="2" t="s">
        <v>76</v>
      </c>
      <c r="P17" s="2" t="s">
        <v>77</v>
      </c>
      <c r="Q17" s="2" t="s">
        <v>34</v>
      </c>
      <c r="R17" s="2" t="s">
        <v>136</v>
      </c>
      <c r="S17" s="2" t="s">
        <v>34</v>
      </c>
      <c r="U17" s="2" t="s">
        <v>137</v>
      </c>
      <c r="V17" s="2" t="s">
        <v>138</v>
      </c>
      <c r="AC17" s="2" t="s">
        <v>139</v>
      </c>
      <c r="AD17" s="2" t="s">
        <v>45</v>
      </c>
      <c r="AE17" s="2" t="s">
        <v>45</v>
      </c>
      <c r="AF17" s="2" t="s">
        <v>45</v>
      </c>
      <c r="AG17" s="2" t="s">
        <v>46</v>
      </c>
      <c r="AH17" s="2" t="s">
        <v>140</v>
      </c>
      <c r="AI17" s="2" t="s">
        <v>141</v>
      </c>
    </row>
    <row r="18" spans="1:35" ht="15.75" customHeight="1" x14ac:dyDescent="0.15">
      <c r="A18" s="1">
        <v>42817.644105821761</v>
      </c>
      <c r="B18" s="2" t="s">
        <v>102</v>
      </c>
      <c r="C18" s="2" t="s">
        <v>49</v>
      </c>
      <c r="D18" s="2" t="s">
        <v>50</v>
      </c>
      <c r="E18" s="2" t="s">
        <v>128</v>
      </c>
      <c r="F18" s="2" t="s">
        <v>34</v>
      </c>
      <c r="G18" s="2" t="s">
        <v>120</v>
      </c>
      <c r="H18" s="2" t="s">
        <v>34</v>
      </c>
      <c r="I18" s="2" t="s">
        <v>142</v>
      </c>
      <c r="J18" s="2" t="s">
        <v>34</v>
      </c>
      <c r="K18" s="2">
        <v>5</v>
      </c>
      <c r="L18" s="2" t="s">
        <v>131</v>
      </c>
      <c r="M18" s="2" t="s">
        <v>105</v>
      </c>
      <c r="N18" s="2" t="s">
        <v>67</v>
      </c>
      <c r="O18" s="2" t="s">
        <v>143</v>
      </c>
      <c r="P18" s="2" t="s">
        <v>89</v>
      </c>
      <c r="Q18" s="2" t="s">
        <v>34</v>
      </c>
      <c r="R18" s="2" t="s">
        <v>144</v>
      </c>
      <c r="S18" s="2" t="s">
        <v>34</v>
      </c>
      <c r="U18" s="2" t="s">
        <v>145</v>
      </c>
      <c r="V18" s="2" t="s">
        <v>138</v>
      </c>
      <c r="AD18" s="2" t="s">
        <v>45</v>
      </c>
      <c r="AE18" s="2" t="s">
        <v>46</v>
      </c>
      <c r="AF18" s="2" t="s">
        <v>45</v>
      </c>
      <c r="AG18" s="2" t="s">
        <v>45</v>
      </c>
    </row>
    <row r="19" spans="1:35" ht="15.75" customHeight="1" x14ac:dyDescent="0.15">
      <c r="A19" s="1">
        <v>42817.646400590282</v>
      </c>
      <c r="B19" s="2" t="s">
        <v>83</v>
      </c>
      <c r="C19" s="2" t="s">
        <v>49</v>
      </c>
      <c r="D19" s="2" t="s">
        <v>32</v>
      </c>
      <c r="E19" s="2" t="s">
        <v>65</v>
      </c>
      <c r="F19" s="2" t="s">
        <v>34</v>
      </c>
      <c r="G19" s="2" t="s">
        <v>120</v>
      </c>
      <c r="H19" s="2" t="s">
        <v>34</v>
      </c>
      <c r="I19" s="2" t="s">
        <v>146</v>
      </c>
      <c r="J19" s="2" t="s">
        <v>34</v>
      </c>
      <c r="K19" s="2">
        <v>5</v>
      </c>
      <c r="L19" s="2" t="s">
        <v>37</v>
      </c>
      <c r="M19" s="2" t="s">
        <v>147</v>
      </c>
      <c r="N19" s="2" t="s">
        <v>75</v>
      </c>
      <c r="O19" s="2" t="s">
        <v>143</v>
      </c>
      <c r="P19" s="2" t="s">
        <v>89</v>
      </c>
      <c r="Q19" s="2" t="s">
        <v>34</v>
      </c>
      <c r="R19" s="2" t="s">
        <v>148</v>
      </c>
      <c r="S19" s="2" t="s">
        <v>34</v>
      </c>
      <c r="U19" s="2" t="s">
        <v>70</v>
      </c>
      <c r="V19" s="2" t="s">
        <v>70</v>
      </c>
      <c r="W19" s="2" t="s">
        <v>149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150</v>
      </c>
    </row>
    <row r="20" spans="1:35" ht="15.75" customHeight="1" x14ac:dyDescent="0.15">
      <c r="A20" s="1">
        <v>42817.646418738426</v>
      </c>
      <c r="B20" s="2" t="s">
        <v>61</v>
      </c>
      <c r="C20" s="2" t="s">
        <v>31</v>
      </c>
      <c r="D20" s="2" t="s">
        <v>50</v>
      </c>
      <c r="E20" s="2" t="s">
        <v>151</v>
      </c>
      <c r="F20" s="2" t="s">
        <v>34</v>
      </c>
      <c r="G20" s="2" t="s">
        <v>120</v>
      </c>
      <c r="H20" s="2" t="s">
        <v>34</v>
      </c>
      <c r="I20" s="2" t="s">
        <v>152</v>
      </c>
      <c r="J20" s="2" t="s">
        <v>36</v>
      </c>
    </row>
    <row r="21" spans="1:35" ht="15.75" customHeight="1" x14ac:dyDescent="0.15">
      <c r="A21" s="1">
        <v>42817.646888229167</v>
      </c>
      <c r="B21" s="2" t="s">
        <v>61</v>
      </c>
      <c r="C21" s="2" t="s">
        <v>49</v>
      </c>
      <c r="D21" s="2" t="s">
        <v>50</v>
      </c>
      <c r="E21" s="2" t="s">
        <v>153</v>
      </c>
      <c r="F21" s="2" t="s">
        <v>34</v>
      </c>
      <c r="G21" s="2" t="s">
        <v>120</v>
      </c>
      <c r="H21" s="2" t="s">
        <v>34</v>
      </c>
      <c r="I21" s="2" t="s">
        <v>154</v>
      </c>
      <c r="J21" s="2" t="s">
        <v>34</v>
      </c>
      <c r="K21" s="2">
        <v>3</v>
      </c>
      <c r="L21" s="2" t="s">
        <v>37</v>
      </c>
      <c r="M21" s="2" t="s">
        <v>155</v>
      </c>
      <c r="N21" s="2" t="s">
        <v>67</v>
      </c>
      <c r="O21" s="2" t="s">
        <v>143</v>
      </c>
      <c r="P21" s="2" t="s">
        <v>41</v>
      </c>
      <c r="Q21" s="2" t="s">
        <v>36</v>
      </c>
      <c r="U21" s="2" t="s">
        <v>145</v>
      </c>
      <c r="V21" s="2" t="s">
        <v>138</v>
      </c>
      <c r="AC21" s="2" t="s">
        <v>156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157</v>
      </c>
    </row>
    <row r="22" spans="1:35" ht="15.75" customHeight="1" x14ac:dyDescent="0.15">
      <c r="A22" s="1">
        <v>42817.652285821758</v>
      </c>
      <c r="B22" s="2" t="s">
        <v>102</v>
      </c>
      <c r="C22" s="2" t="s">
        <v>31</v>
      </c>
      <c r="D22" s="2" t="s">
        <v>50</v>
      </c>
      <c r="E22" s="2" t="s">
        <v>158</v>
      </c>
      <c r="F22" s="2" t="s">
        <v>34</v>
      </c>
      <c r="G22" s="2" t="s">
        <v>120</v>
      </c>
      <c r="H22" s="2" t="s">
        <v>34</v>
      </c>
      <c r="I22" s="2" t="s">
        <v>159</v>
      </c>
      <c r="J22" s="2" t="s">
        <v>34</v>
      </c>
      <c r="K22" s="2">
        <v>2</v>
      </c>
      <c r="L22" s="2" t="s">
        <v>131</v>
      </c>
      <c r="M22" s="2" t="s">
        <v>105</v>
      </c>
      <c r="N22" s="2" t="s">
        <v>67</v>
      </c>
      <c r="O22" s="2" t="s">
        <v>160</v>
      </c>
      <c r="P22" s="2" t="s">
        <v>89</v>
      </c>
      <c r="Q22" s="2" t="s">
        <v>36</v>
      </c>
      <c r="U22" s="2" t="s">
        <v>70</v>
      </c>
      <c r="V22" s="2" t="s">
        <v>70</v>
      </c>
      <c r="W22" s="2" t="s">
        <v>161</v>
      </c>
      <c r="X22" s="2" t="s">
        <v>45</v>
      </c>
      <c r="Y22" s="2" t="s">
        <v>46</v>
      </c>
      <c r="Z22" s="2" t="s">
        <v>45</v>
      </c>
      <c r="AA22" s="2" t="s">
        <v>45</v>
      </c>
      <c r="AB22" s="2" t="s">
        <v>162</v>
      </c>
      <c r="AI22" s="2" t="s">
        <v>163</v>
      </c>
    </row>
    <row r="23" spans="1:35" ht="15.75" customHeight="1" x14ac:dyDescent="0.15">
      <c r="A23" s="1">
        <v>42817.657033657408</v>
      </c>
      <c r="B23" s="2" t="s">
        <v>102</v>
      </c>
      <c r="C23" s="2" t="s">
        <v>31</v>
      </c>
      <c r="D23" s="2" t="s">
        <v>50</v>
      </c>
      <c r="E23" s="2" t="s">
        <v>164</v>
      </c>
      <c r="F23" s="2" t="s">
        <v>34</v>
      </c>
      <c r="G23" s="2" t="s">
        <v>165</v>
      </c>
      <c r="H23" s="2" t="s">
        <v>34</v>
      </c>
      <c r="I23" s="2" t="s">
        <v>166</v>
      </c>
      <c r="J23" s="2" t="s">
        <v>34</v>
      </c>
      <c r="K23" s="2">
        <v>5</v>
      </c>
      <c r="L23" s="2" t="s">
        <v>131</v>
      </c>
      <c r="M23" s="2" t="s">
        <v>53</v>
      </c>
      <c r="N23" s="2" t="s">
        <v>67</v>
      </c>
      <c r="O23" s="2" t="s">
        <v>106</v>
      </c>
      <c r="P23" s="2" t="s">
        <v>77</v>
      </c>
      <c r="Q23" s="2" t="s">
        <v>36</v>
      </c>
      <c r="U23" s="2" t="s">
        <v>70</v>
      </c>
      <c r="V23" s="2" t="s">
        <v>70</v>
      </c>
      <c r="W23" s="2" t="s">
        <v>167</v>
      </c>
      <c r="X23" s="2" t="s">
        <v>45</v>
      </c>
      <c r="Y23" s="2" t="s">
        <v>45</v>
      </c>
      <c r="Z23" s="2" t="s">
        <v>46</v>
      </c>
      <c r="AA23" s="2" t="s">
        <v>45</v>
      </c>
      <c r="AI23" s="2" t="s">
        <v>168</v>
      </c>
    </row>
    <row r="24" spans="1:35" ht="15.75" customHeight="1" x14ac:dyDescent="0.15">
      <c r="A24" s="1">
        <v>42817.661024351852</v>
      </c>
      <c r="B24" s="2" t="s">
        <v>48</v>
      </c>
      <c r="C24" s="2" t="s">
        <v>49</v>
      </c>
      <c r="D24" s="2" t="s">
        <v>50</v>
      </c>
      <c r="E24" s="2" t="s">
        <v>95</v>
      </c>
      <c r="F24" s="2" t="s">
        <v>34</v>
      </c>
      <c r="G24" s="2" t="s">
        <v>120</v>
      </c>
      <c r="H24" s="2" t="s">
        <v>34</v>
      </c>
      <c r="I24" s="2" t="s">
        <v>111</v>
      </c>
      <c r="J24" s="2" t="s">
        <v>34</v>
      </c>
      <c r="K24" s="2">
        <v>3</v>
      </c>
      <c r="L24" s="2" t="s">
        <v>37</v>
      </c>
      <c r="M24" s="2" t="s">
        <v>169</v>
      </c>
      <c r="N24" s="2" t="s">
        <v>126</v>
      </c>
      <c r="O24" s="2" t="s">
        <v>170</v>
      </c>
      <c r="P24" s="2" t="s">
        <v>77</v>
      </c>
      <c r="Q24" s="2" t="s">
        <v>36</v>
      </c>
      <c r="U24" s="2" t="s">
        <v>70</v>
      </c>
      <c r="V24" s="2" t="s">
        <v>70</v>
      </c>
      <c r="W24" s="2" t="s">
        <v>171</v>
      </c>
      <c r="X24" s="2" t="s">
        <v>46</v>
      </c>
      <c r="Y24" s="2" t="s">
        <v>46</v>
      </c>
      <c r="Z24" s="2" t="s">
        <v>46</v>
      </c>
      <c r="AA24" s="2" t="s">
        <v>46</v>
      </c>
      <c r="AB24" s="2" t="s">
        <v>172</v>
      </c>
      <c r="AI24" s="2" t="s">
        <v>173</v>
      </c>
    </row>
    <row r="25" spans="1:35" ht="15.75" customHeight="1" x14ac:dyDescent="0.15">
      <c r="A25" s="1">
        <v>42817.66642908565</v>
      </c>
      <c r="B25" s="2" t="s">
        <v>30</v>
      </c>
      <c r="C25" s="2" t="s">
        <v>31</v>
      </c>
      <c r="D25" s="2" t="s">
        <v>50</v>
      </c>
      <c r="E25" s="2" t="s">
        <v>174</v>
      </c>
      <c r="F25" s="2" t="s">
        <v>34</v>
      </c>
      <c r="G25" s="2" t="s">
        <v>120</v>
      </c>
      <c r="H25" s="2" t="s">
        <v>34</v>
      </c>
      <c r="I25" s="2" t="s">
        <v>175</v>
      </c>
      <c r="J25" s="2" t="s">
        <v>36</v>
      </c>
      <c r="AI25" s="2" t="s">
        <v>176</v>
      </c>
    </row>
    <row r="26" spans="1:35" ht="15.75" customHeight="1" x14ac:dyDescent="0.15">
      <c r="A26" s="1">
        <v>42817.700681736111</v>
      </c>
      <c r="B26" s="2" t="s">
        <v>61</v>
      </c>
      <c r="C26" s="2" t="s">
        <v>31</v>
      </c>
      <c r="D26" s="2" t="s">
        <v>50</v>
      </c>
      <c r="E26" s="2" t="s">
        <v>62</v>
      </c>
      <c r="F26" s="2" t="s">
        <v>34</v>
      </c>
      <c r="G26" s="2" t="s">
        <v>120</v>
      </c>
      <c r="H26" s="2" t="s">
        <v>34</v>
      </c>
      <c r="I26" s="2" t="s">
        <v>146</v>
      </c>
      <c r="J26" s="2" t="s">
        <v>34</v>
      </c>
      <c r="K26" s="2">
        <v>4</v>
      </c>
      <c r="L26" s="2" t="s">
        <v>131</v>
      </c>
      <c r="M26" s="2" t="s">
        <v>177</v>
      </c>
      <c r="N26" s="2" t="s">
        <v>67</v>
      </c>
      <c r="O26" s="2" t="s">
        <v>68</v>
      </c>
      <c r="P26" s="2" t="s">
        <v>89</v>
      </c>
      <c r="Q26" s="2" t="s">
        <v>34</v>
      </c>
      <c r="R26" s="2" t="s">
        <v>178</v>
      </c>
      <c r="S26" s="2" t="s">
        <v>34</v>
      </c>
      <c r="U26" s="2" t="s">
        <v>70</v>
      </c>
      <c r="V26" s="2" t="s">
        <v>179</v>
      </c>
      <c r="AC26" s="2" t="s">
        <v>180</v>
      </c>
      <c r="AD26" s="2" t="s">
        <v>45</v>
      </c>
      <c r="AE26" s="2" t="s">
        <v>45</v>
      </c>
      <c r="AF26" s="2" t="s">
        <v>46</v>
      </c>
      <c r="AG26" s="2" t="s">
        <v>46</v>
      </c>
      <c r="AH26" s="2" t="s">
        <v>181</v>
      </c>
    </row>
    <row r="27" spans="1:35" ht="15.75" customHeight="1" x14ac:dyDescent="0.15">
      <c r="A27" s="1">
        <v>42817.701471770837</v>
      </c>
      <c r="B27" s="2" t="s">
        <v>48</v>
      </c>
      <c r="C27" s="2" t="s">
        <v>49</v>
      </c>
      <c r="D27" s="2" t="s">
        <v>50</v>
      </c>
      <c r="E27" s="2" t="s">
        <v>182</v>
      </c>
      <c r="F27" s="2" t="s">
        <v>34</v>
      </c>
      <c r="G27" s="2" t="s">
        <v>183</v>
      </c>
      <c r="H27" s="2" t="s">
        <v>34</v>
      </c>
      <c r="I27" s="2" t="s">
        <v>184</v>
      </c>
      <c r="J27" s="2" t="s">
        <v>34</v>
      </c>
      <c r="K27" s="2">
        <v>1</v>
      </c>
      <c r="L27" s="2" t="s">
        <v>96</v>
      </c>
      <c r="M27" s="2" t="s">
        <v>185</v>
      </c>
      <c r="N27" s="2" t="s">
        <v>67</v>
      </c>
      <c r="O27" s="2" t="s">
        <v>160</v>
      </c>
      <c r="P27" s="2" t="s">
        <v>89</v>
      </c>
      <c r="Q27" s="2" t="s">
        <v>34</v>
      </c>
      <c r="R27" s="2" t="s">
        <v>186</v>
      </c>
      <c r="S27" s="2" t="s">
        <v>34</v>
      </c>
      <c r="U27" s="2" t="s">
        <v>42</v>
      </c>
      <c r="V27" s="2" t="s">
        <v>43</v>
      </c>
      <c r="AC27" s="2" t="s">
        <v>187</v>
      </c>
      <c r="AD27" s="2" t="s">
        <v>45</v>
      </c>
      <c r="AE27" s="2" t="s">
        <v>45</v>
      </c>
      <c r="AF27" s="2" t="s">
        <v>46</v>
      </c>
      <c r="AG27" s="2" t="s">
        <v>46</v>
      </c>
      <c r="AH27" s="2" t="s">
        <v>188</v>
      </c>
      <c r="AI27" s="2" t="s">
        <v>189</v>
      </c>
    </row>
    <row r="28" spans="1:35" ht="13" x14ac:dyDescent="0.15">
      <c r="A28" s="1">
        <v>42817.702975914348</v>
      </c>
      <c r="B28" s="2" t="s">
        <v>102</v>
      </c>
      <c r="C28" s="2" t="s">
        <v>49</v>
      </c>
      <c r="D28" s="2" t="s">
        <v>50</v>
      </c>
      <c r="E28" s="2" t="s">
        <v>190</v>
      </c>
      <c r="F28" s="2" t="s">
        <v>34</v>
      </c>
      <c r="G28" s="2" t="s">
        <v>191</v>
      </c>
      <c r="H28" s="2" t="s">
        <v>34</v>
      </c>
      <c r="I28" s="2" t="s">
        <v>192</v>
      </c>
      <c r="J28" s="2" t="s">
        <v>34</v>
      </c>
      <c r="K28" s="2">
        <v>2</v>
      </c>
      <c r="L28" s="2" t="s">
        <v>96</v>
      </c>
      <c r="M28" s="2" t="s">
        <v>193</v>
      </c>
      <c r="N28" s="2" t="s">
        <v>67</v>
      </c>
      <c r="O28" s="2" t="s">
        <v>194</v>
      </c>
      <c r="P28" s="2" t="s">
        <v>89</v>
      </c>
      <c r="Q28" s="2" t="s">
        <v>34</v>
      </c>
      <c r="R28" s="2" t="s">
        <v>195</v>
      </c>
      <c r="S28" s="2" t="s">
        <v>34</v>
      </c>
      <c r="U28" s="2" t="s">
        <v>70</v>
      </c>
      <c r="V28" s="2" t="s">
        <v>43</v>
      </c>
      <c r="AD28" s="2" t="s">
        <v>46</v>
      </c>
      <c r="AE28" s="2" t="s">
        <v>44</v>
      </c>
      <c r="AF28" s="2" t="s">
        <v>46</v>
      </c>
      <c r="AG28" s="2" t="s">
        <v>46</v>
      </c>
    </row>
    <row r="29" spans="1:35" ht="13" x14ac:dyDescent="0.15">
      <c r="A29" s="1">
        <v>42817.709692418983</v>
      </c>
      <c r="B29" s="2" t="s">
        <v>102</v>
      </c>
      <c r="C29" s="2" t="s">
        <v>31</v>
      </c>
      <c r="D29" s="2" t="s">
        <v>50</v>
      </c>
      <c r="E29" s="2" t="s">
        <v>153</v>
      </c>
      <c r="F29" s="2" t="s">
        <v>34</v>
      </c>
      <c r="G29" s="2" t="s">
        <v>120</v>
      </c>
      <c r="H29" s="2" t="s">
        <v>34</v>
      </c>
      <c r="I29" s="2" t="s">
        <v>196</v>
      </c>
      <c r="J29" s="2" t="s">
        <v>34</v>
      </c>
      <c r="K29" s="2">
        <v>2</v>
      </c>
      <c r="L29" s="2" t="s">
        <v>37</v>
      </c>
      <c r="M29" s="2" t="s">
        <v>105</v>
      </c>
      <c r="N29" s="2" t="s">
        <v>197</v>
      </c>
      <c r="O29" s="2" t="s">
        <v>198</v>
      </c>
      <c r="P29" s="2" t="s">
        <v>89</v>
      </c>
      <c r="Q29" s="2" t="s">
        <v>34</v>
      </c>
      <c r="R29" s="2" t="s">
        <v>144</v>
      </c>
      <c r="S29" s="2" t="s">
        <v>34</v>
      </c>
      <c r="U29" s="2" t="s">
        <v>199</v>
      </c>
      <c r="V29" s="2" t="s">
        <v>138</v>
      </c>
      <c r="AC29" s="2" t="s">
        <v>200</v>
      </c>
      <c r="AD29" s="2" t="s">
        <v>45</v>
      </c>
      <c r="AE29" s="2" t="s">
        <v>44</v>
      </c>
      <c r="AF29" s="2" t="s">
        <v>45</v>
      </c>
      <c r="AG29" s="2" t="s">
        <v>46</v>
      </c>
      <c r="AH29" s="2" t="s">
        <v>201</v>
      </c>
    </row>
    <row r="30" spans="1:35" ht="13" x14ac:dyDescent="0.15">
      <c r="A30" s="1">
        <v>42817.714042152773</v>
      </c>
      <c r="B30" s="2" t="s">
        <v>102</v>
      </c>
      <c r="C30" s="2" t="s">
        <v>49</v>
      </c>
      <c r="D30" s="2" t="s">
        <v>50</v>
      </c>
      <c r="E30" s="2" t="s">
        <v>202</v>
      </c>
      <c r="F30" s="2" t="s">
        <v>34</v>
      </c>
      <c r="G30" s="2" t="s">
        <v>120</v>
      </c>
      <c r="H30" s="2" t="s">
        <v>34</v>
      </c>
      <c r="I30" s="2" t="s">
        <v>203</v>
      </c>
      <c r="J30" s="2" t="s">
        <v>34</v>
      </c>
      <c r="K30" s="2">
        <v>1</v>
      </c>
      <c r="L30" s="2" t="s">
        <v>96</v>
      </c>
      <c r="M30" s="2" t="s">
        <v>204</v>
      </c>
      <c r="N30" s="2" t="s">
        <v>205</v>
      </c>
      <c r="O30" s="2" t="s">
        <v>206</v>
      </c>
      <c r="P30" s="2" t="s">
        <v>77</v>
      </c>
      <c r="Q30" s="2" t="s">
        <v>36</v>
      </c>
      <c r="U30" s="2" t="s">
        <v>43</v>
      </c>
      <c r="V30" s="2" t="s">
        <v>43</v>
      </c>
      <c r="AC30" s="2" t="s">
        <v>207</v>
      </c>
      <c r="AD30" s="2" t="s">
        <v>45</v>
      </c>
      <c r="AE30" s="2" t="s">
        <v>44</v>
      </c>
      <c r="AF30" s="2" t="s">
        <v>44</v>
      </c>
      <c r="AG30" s="2" t="s">
        <v>45</v>
      </c>
      <c r="AH30" s="2" t="s">
        <v>208</v>
      </c>
      <c r="AI30" s="2" t="s">
        <v>209</v>
      </c>
    </row>
    <row r="31" spans="1:35" ht="13" x14ac:dyDescent="0.15">
      <c r="A31" s="1">
        <v>42817.724755810181</v>
      </c>
      <c r="B31" s="2" t="s">
        <v>102</v>
      </c>
      <c r="C31" s="2" t="s">
        <v>49</v>
      </c>
      <c r="D31" s="2" t="s">
        <v>50</v>
      </c>
      <c r="E31" s="2" t="s">
        <v>122</v>
      </c>
      <c r="F31" s="2" t="s">
        <v>34</v>
      </c>
      <c r="G31" s="2" t="s">
        <v>35</v>
      </c>
      <c r="H31" s="2" t="s">
        <v>36</v>
      </c>
      <c r="J31" s="2" t="s">
        <v>34</v>
      </c>
      <c r="K31" s="2">
        <v>3</v>
      </c>
      <c r="L31" s="2" t="s">
        <v>96</v>
      </c>
      <c r="M31" s="2" t="s">
        <v>210</v>
      </c>
      <c r="N31" s="2" t="s">
        <v>211</v>
      </c>
      <c r="O31" s="2" t="s">
        <v>212</v>
      </c>
      <c r="P31" s="2" t="s">
        <v>77</v>
      </c>
      <c r="Q31" s="2" t="s">
        <v>36</v>
      </c>
      <c r="U31" s="2" t="s">
        <v>70</v>
      </c>
      <c r="V31" s="2" t="s">
        <v>70</v>
      </c>
      <c r="W31" s="2" t="s">
        <v>213</v>
      </c>
      <c r="X31" s="2" t="s">
        <v>45</v>
      </c>
      <c r="Y31" s="2" t="s">
        <v>45</v>
      </c>
      <c r="Z31" s="2" t="s">
        <v>45</v>
      </c>
      <c r="AA31" s="2" t="s">
        <v>45</v>
      </c>
    </row>
    <row r="32" spans="1:35" ht="13" x14ac:dyDescent="0.15">
      <c r="A32" s="1">
        <v>42817.730848888888</v>
      </c>
      <c r="B32" s="2" t="s">
        <v>102</v>
      </c>
      <c r="C32" s="2" t="s">
        <v>31</v>
      </c>
      <c r="D32" s="2" t="s">
        <v>50</v>
      </c>
      <c r="E32" s="2" t="s">
        <v>214</v>
      </c>
      <c r="F32" s="2" t="s">
        <v>34</v>
      </c>
      <c r="G32" s="2" t="s">
        <v>120</v>
      </c>
      <c r="H32" s="2" t="s">
        <v>34</v>
      </c>
      <c r="I32" s="2" t="s">
        <v>184</v>
      </c>
      <c r="J32" s="2" t="s">
        <v>34</v>
      </c>
      <c r="K32" s="2">
        <v>5</v>
      </c>
      <c r="L32" s="2" t="s">
        <v>131</v>
      </c>
      <c r="M32" s="2" t="s">
        <v>155</v>
      </c>
      <c r="N32" s="2" t="s">
        <v>215</v>
      </c>
      <c r="O32" s="2" t="s">
        <v>55</v>
      </c>
      <c r="P32" s="2" t="s">
        <v>77</v>
      </c>
      <c r="Q32" s="2" t="s">
        <v>34</v>
      </c>
      <c r="R32" s="2" t="s">
        <v>216</v>
      </c>
      <c r="S32" s="2" t="s">
        <v>34</v>
      </c>
      <c r="U32" s="2" t="s">
        <v>43</v>
      </c>
      <c r="V32" s="2" t="s">
        <v>43</v>
      </c>
      <c r="AC32" s="2" t="s">
        <v>217</v>
      </c>
      <c r="AD32" s="2" t="s">
        <v>45</v>
      </c>
      <c r="AE32" s="2" t="s">
        <v>46</v>
      </c>
      <c r="AF32" s="2" t="s">
        <v>45</v>
      </c>
      <c r="AG32" s="2" t="s">
        <v>45</v>
      </c>
    </row>
    <row r="33" spans="1:35" ht="13" x14ac:dyDescent="0.15">
      <c r="A33" s="1">
        <v>42817.732657430555</v>
      </c>
      <c r="B33" s="2" t="s">
        <v>102</v>
      </c>
      <c r="C33" s="2" t="s">
        <v>49</v>
      </c>
      <c r="D33" s="2" t="s">
        <v>50</v>
      </c>
      <c r="E33" s="2" t="s">
        <v>218</v>
      </c>
      <c r="F33" s="2" t="s">
        <v>34</v>
      </c>
      <c r="G33" s="2" t="s">
        <v>120</v>
      </c>
      <c r="H33" s="2" t="s">
        <v>36</v>
      </c>
      <c r="J33" s="2" t="s">
        <v>34</v>
      </c>
      <c r="K33" s="2">
        <v>3</v>
      </c>
      <c r="L33" s="2" t="s">
        <v>37</v>
      </c>
      <c r="M33" s="2" t="s">
        <v>219</v>
      </c>
      <c r="N33" s="2" t="s">
        <v>211</v>
      </c>
      <c r="O33" s="2" t="s">
        <v>212</v>
      </c>
      <c r="P33" s="2" t="s">
        <v>89</v>
      </c>
      <c r="Q33" s="2" t="s">
        <v>34</v>
      </c>
      <c r="R33" s="2" t="s">
        <v>220</v>
      </c>
      <c r="S33" s="2" t="s">
        <v>34</v>
      </c>
      <c r="U33" s="2" t="s">
        <v>43</v>
      </c>
      <c r="V33" s="2" t="s">
        <v>43</v>
      </c>
      <c r="AD33" s="2" t="s">
        <v>45</v>
      </c>
      <c r="AE33" s="2" t="s">
        <v>45</v>
      </c>
      <c r="AF33" s="2" t="s">
        <v>45</v>
      </c>
      <c r="AG33" s="2" t="s">
        <v>45</v>
      </c>
      <c r="AI33" s="2" t="s">
        <v>221</v>
      </c>
    </row>
    <row r="34" spans="1:35" ht="13" x14ac:dyDescent="0.15">
      <c r="A34" s="1">
        <v>42817.757797384256</v>
      </c>
      <c r="B34" s="2" t="s">
        <v>48</v>
      </c>
      <c r="C34" s="2" t="s">
        <v>49</v>
      </c>
      <c r="D34" s="2" t="s">
        <v>222</v>
      </c>
      <c r="E34" s="2" t="s">
        <v>223</v>
      </c>
      <c r="F34" s="2" t="s">
        <v>34</v>
      </c>
      <c r="G34" s="2" t="s">
        <v>224</v>
      </c>
      <c r="H34" s="2" t="s">
        <v>34</v>
      </c>
      <c r="I34" s="2" t="s">
        <v>225</v>
      </c>
      <c r="J34" s="2" t="s">
        <v>36</v>
      </c>
      <c r="AI34" s="2" t="s">
        <v>226</v>
      </c>
    </row>
    <row r="35" spans="1:35" ht="13" x14ac:dyDescent="0.15">
      <c r="A35" s="1">
        <v>42817.765936805554</v>
      </c>
      <c r="B35" s="2" t="s">
        <v>102</v>
      </c>
      <c r="C35" s="2" t="s">
        <v>31</v>
      </c>
      <c r="D35" s="2" t="s">
        <v>50</v>
      </c>
      <c r="E35" s="2" t="s">
        <v>227</v>
      </c>
      <c r="F35" s="2" t="s">
        <v>34</v>
      </c>
      <c r="G35" s="2" t="s">
        <v>228</v>
      </c>
      <c r="H35" s="2" t="s">
        <v>34</v>
      </c>
      <c r="I35" s="2" t="s">
        <v>229</v>
      </c>
      <c r="J35" s="2" t="s">
        <v>36</v>
      </c>
      <c r="AI35" s="2" t="s">
        <v>230</v>
      </c>
    </row>
    <row r="36" spans="1:35" ht="13" x14ac:dyDescent="0.15">
      <c r="A36" s="1">
        <v>42817.7782353125</v>
      </c>
      <c r="B36" s="2" t="s">
        <v>102</v>
      </c>
      <c r="C36" s="2" t="s">
        <v>31</v>
      </c>
      <c r="D36" s="2" t="s">
        <v>50</v>
      </c>
      <c r="E36" s="2" t="s">
        <v>231</v>
      </c>
      <c r="F36" s="2" t="s">
        <v>34</v>
      </c>
      <c r="G36" s="2" t="s">
        <v>120</v>
      </c>
      <c r="H36" s="2" t="s">
        <v>34</v>
      </c>
      <c r="I36" s="2" t="s">
        <v>203</v>
      </c>
      <c r="J36" s="2" t="s">
        <v>34</v>
      </c>
      <c r="K36" s="2">
        <v>2</v>
      </c>
      <c r="L36" s="2" t="s">
        <v>96</v>
      </c>
      <c r="M36" s="2" t="s">
        <v>74</v>
      </c>
      <c r="N36" s="2" t="s">
        <v>75</v>
      </c>
      <c r="O36" s="2" t="s">
        <v>143</v>
      </c>
      <c r="P36" s="2" t="s">
        <v>89</v>
      </c>
      <c r="Q36" s="2" t="s">
        <v>36</v>
      </c>
      <c r="U36" s="2" t="s">
        <v>42</v>
      </c>
      <c r="V36" s="2" t="s">
        <v>43</v>
      </c>
      <c r="AD36" s="2" t="s">
        <v>46</v>
      </c>
      <c r="AE36" s="2" t="s">
        <v>45</v>
      </c>
      <c r="AF36" s="2" t="s">
        <v>45</v>
      </c>
      <c r="AG36" s="2" t="s">
        <v>45</v>
      </c>
    </row>
    <row r="37" spans="1:35" ht="13" x14ac:dyDescent="0.15">
      <c r="A37" s="1">
        <v>42817.79100297454</v>
      </c>
      <c r="B37" s="2" t="s">
        <v>102</v>
      </c>
      <c r="C37" s="2" t="s">
        <v>49</v>
      </c>
      <c r="D37" s="2" t="s">
        <v>50</v>
      </c>
      <c r="E37" s="2" t="s">
        <v>232</v>
      </c>
      <c r="F37" s="2" t="s">
        <v>34</v>
      </c>
      <c r="G37" s="2" t="s">
        <v>120</v>
      </c>
      <c r="H37" s="2" t="s">
        <v>36</v>
      </c>
      <c r="J37" s="2" t="s">
        <v>36</v>
      </c>
    </row>
    <row r="38" spans="1:35" ht="13" x14ac:dyDescent="0.15">
      <c r="A38" s="1">
        <v>42817.800831006942</v>
      </c>
      <c r="B38" s="2" t="s">
        <v>102</v>
      </c>
      <c r="C38" s="2" t="s">
        <v>49</v>
      </c>
      <c r="D38" s="2" t="s">
        <v>50</v>
      </c>
      <c r="E38" s="2" t="s">
        <v>233</v>
      </c>
      <c r="F38" s="2" t="s">
        <v>34</v>
      </c>
      <c r="G38" s="2" t="s">
        <v>120</v>
      </c>
      <c r="H38" s="2" t="s">
        <v>36</v>
      </c>
      <c r="J38" s="2" t="s">
        <v>34</v>
      </c>
      <c r="K38" s="2">
        <v>3</v>
      </c>
      <c r="L38" s="2" t="s">
        <v>37</v>
      </c>
      <c r="M38" s="2" t="s">
        <v>185</v>
      </c>
      <c r="N38" s="2" t="s">
        <v>67</v>
      </c>
      <c r="O38" s="2" t="s">
        <v>114</v>
      </c>
      <c r="P38" s="2" t="s">
        <v>89</v>
      </c>
      <c r="Q38" s="2" t="s">
        <v>36</v>
      </c>
      <c r="U38" s="2" t="s">
        <v>42</v>
      </c>
      <c r="V38" s="2" t="s">
        <v>43</v>
      </c>
      <c r="AD38" s="2" t="s">
        <v>46</v>
      </c>
      <c r="AE38" s="2" t="s">
        <v>46</v>
      </c>
      <c r="AF38" s="2" t="s">
        <v>46</v>
      </c>
      <c r="AG38" s="2" t="s">
        <v>46</v>
      </c>
    </row>
    <row r="39" spans="1:35" ht="13" x14ac:dyDescent="0.15">
      <c r="A39" s="1">
        <v>42817.804904027777</v>
      </c>
      <c r="B39" s="2" t="s">
        <v>102</v>
      </c>
      <c r="C39" s="2" t="s">
        <v>49</v>
      </c>
      <c r="D39" s="2" t="s">
        <v>50</v>
      </c>
      <c r="E39" s="2" t="s">
        <v>234</v>
      </c>
      <c r="F39" s="2" t="s">
        <v>34</v>
      </c>
      <c r="G39" s="2" t="s">
        <v>120</v>
      </c>
      <c r="H39" s="2" t="s">
        <v>34</v>
      </c>
      <c r="I39" s="2" t="s">
        <v>235</v>
      </c>
      <c r="J39" s="2" t="s">
        <v>34</v>
      </c>
      <c r="K39" s="2">
        <v>5</v>
      </c>
      <c r="L39" s="2" t="s">
        <v>131</v>
      </c>
      <c r="M39" s="2" t="s">
        <v>169</v>
      </c>
      <c r="N39" s="2" t="s">
        <v>67</v>
      </c>
      <c r="O39" s="2" t="s">
        <v>206</v>
      </c>
      <c r="P39" s="2" t="s">
        <v>41</v>
      </c>
      <c r="Q39" s="2" t="s">
        <v>36</v>
      </c>
      <c r="U39" s="2" t="s">
        <v>42</v>
      </c>
      <c r="V39" s="2" t="s">
        <v>70</v>
      </c>
      <c r="W39" s="2" t="s">
        <v>236</v>
      </c>
      <c r="X39" s="2" t="s">
        <v>46</v>
      </c>
      <c r="Y39" s="2" t="s">
        <v>45</v>
      </c>
      <c r="Z39" s="2" t="s">
        <v>46</v>
      </c>
      <c r="AA39" s="2" t="s">
        <v>46</v>
      </c>
      <c r="AB39" s="2" t="s">
        <v>237</v>
      </c>
      <c r="AI39" s="2" t="s">
        <v>238</v>
      </c>
    </row>
    <row r="40" spans="1:35" ht="13" x14ac:dyDescent="0.15">
      <c r="A40" s="1">
        <v>42817.823740879627</v>
      </c>
      <c r="B40" s="2" t="s">
        <v>102</v>
      </c>
      <c r="C40" s="2" t="s">
        <v>31</v>
      </c>
      <c r="D40" s="2" t="s">
        <v>50</v>
      </c>
      <c r="E40" s="2" t="s">
        <v>153</v>
      </c>
      <c r="F40" s="2" t="s">
        <v>34</v>
      </c>
      <c r="G40" s="2" t="s">
        <v>120</v>
      </c>
      <c r="H40" s="2" t="s">
        <v>34</v>
      </c>
      <c r="I40" s="2" t="s">
        <v>239</v>
      </c>
      <c r="J40" s="2" t="s">
        <v>36</v>
      </c>
      <c r="AI40" s="2" t="s">
        <v>240</v>
      </c>
    </row>
    <row r="41" spans="1:35" ht="13" x14ac:dyDescent="0.15">
      <c r="A41" s="1">
        <v>42817.825117361106</v>
      </c>
      <c r="B41" s="2" t="s">
        <v>102</v>
      </c>
      <c r="C41" s="2" t="s">
        <v>49</v>
      </c>
      <c r="D41" s="2" t="s">
        <v>50</v>
      </c>
      <c r="E41" s="2" t="s">
        <v>241</v>
      </c>
      <c r="F41" s="2" t="s">
        <v>34</v>
      </c>
      <c r="G41" s="2" t="s">
        <v>242</v>
      </c>
      <c r="H41" s="2" t="s">
        <v>34</v>
      </c>
      <c r="I41" s="2" t="s">
        <v>243</v>
      </c>
      <c r="J41" s="2" t="s">
        <v>36</v>
      </c>
      <c r="AI41" s="2" t="s">
        <v>244</v>
      </c>
    </row>
    <row r="42" spans="1:35" ht="13" x14ac:dyDescent="0.15">
      <c r="A42" s="1">
        <v>42817.830957453705</v>
      </c>
      <c r="B42" s="2" t="s">
        <v>102</v>
      </c>
      <c r="C42" s="2" t="s">
        <v>31</v>
      </c>
      <c r="D42" s="2" t="s">
        <v>50</v>
      </c>
      <c r="E42" s="2" t="s">
        <v>245</v>
      </c>
      <c r="F42" s="2" t="s">
        <v>34</v>
      </c>
      <c r="G42" s="2" t="s">
        <v>120</v>
      </c>
      <c r="H42" s="2" t="s">
        <v>34</v>
      </c>
      <c r="I42" s="2" t="s">
        <v>246</v>
      </c>
      <c r="J42" s="2" t="s">
        <v>34</v>
      </c>
      <c r="K42" s="2">
        <v>4</v>
      </c>
      <c r="L42" s="2" t="s">
        <v>131</v>
      </c>
      <c r="M42" s="2" t="s">
        <v>247</v>
      </c>
      <c r="N42" s="2" t="s">
        <v>248</v>
      </c>
      <c r="O42" s="2" t="s">
        <v>143</v>
      </c>
      <c r="P42" s="2" t="s">
        <v>89</v>
      </c>
      <c r="Q42" s="2" t="s">
        <v>34</v>
      </c>
      <c r="R42" s="2" t="s">
        <v>249</v>
      </c>
      <c r="S42" s="2" t="s">
        <v>36</v>
      </c>
      <c r="T42" s="2" t="s">
        <v>250</v>
      </c>
      <c r="U42" s="2" t="s">
        <v>42</v>
      </c>
      <c r="V42" s="2" t="s">
        <v>43</v>
      </c>
      <c r="AC42" s="2" t="s">
        <v>251</v>
      </c>
      <c r="AD42" s="2" t="s">
        <v>45</v>
      </c>
      <c r="AE42" s="2" t="s">
        <v>46</v>
      </c>
      <c r="AF42" s="2" t="s">
        <v>46</v>
      </c>
      <c r="AG42" s="2" t="s">
        <v>45</v>
      </c>
      <c r="AI42" s="2" t="s">
        <v>252</v>
      </c>
    </row>
    <row r="43" spans="1:35" ht="13" x14ac:dyDescent="0.15">
      <c r="A43" s="1">
        <v>42817.847779502314</v>
      </c>
      <c r="B43" s="2" t="s">
        <v>102</v>
      </c>
      <c r="C43" s="2" t="s">
        <v>49</v>
      </c>
      <c r="D43" s="2" t="s">
        <v>50</v>
      </c>
      <c r="E43" s="2" t="s">
        <v>182</v>
      </c>
      <c r="F43" s="2" t="s">
        <v>34</v>
      </c>
      <c r="G43" s="2" t="s">
        <v>120</v>
      </c>
      <c r="H43" s="2" t="s">
        <v>34</v>
      </c>
      <c r="I43" s="2" t="s">
        <v>253</v>
      </c>
      <c r="J43" s="2" t="s">
        <v>34</v>
      </c>
      <c r="K43" s="2">
        <v>2</v>
      </c>
      <c r="L43" s="2" t="s">
        <v>96</v>
      </c>
      <c r="M43" s="2" t="s">
        <v>254</v>
      </c>
      <c r="N43" s="2" t="s">
        <v>67</v>
      </c>
      <c r="O43" s="2" t="s">
        <v>255</v>
      </c>
      <c r="P43" s="2" t="s">
        <v>89</v>
      </c>
      <c r="Q43" s="2" t="s">
        <v>34</v>
      </c>
      <c r="R43" s="2" t="s">
        <v>256</v>
      </c>
      <c r="S43" s="2" t="s">
        <v>36</v>
      </c>
      <c r="T43" s="2" t="s">
        <v>257</v>
      </c>
      <c r="U43" s="2" t="s">
        <v>42</v>
      </c>
      <c r="V43" s="2" t="s">
        <v>70</v>
      </c>
      <c r="W43" s="2" t="s">
        <v>258</v>
      </c>
      <c r="X43" s="2" t="s">
        <v>46</v>
      </c>
      <c r="Y43" s="2" t="s">
        <v>44</v>
      </c>
      <c r="Z43" s="2" t="s">
        <v>46</v>
      </c>
      <c r="AA43" s="2" t="s">
        <v>46</v>
      </c>
      <c r="AB43" s="2" t="s">
        <v>259</v>
      </c>
    </row>
    <row r="44" spans="1:35" ht="13" x14ac:dyDescent="0.15">
      <c r="A44" s="1">
        <v>42817.848237222221</v>
      </c>
      <c r="B44" s="2" t="s">
        <v>102</v>
      </c>
      <c r="C44" s="2" t="s">
        <v>49</v>
      </c>
      <c r="D44" s="2" t="s">
        <v>50</v>
      </c>
      <c r="E44" s="2" t="s">
        <v>260</v>
      </c>
      <c r="F44" s="2" t="s">
        <v>34</v>
      </c>
      <c r="G44" s="2" t="s">
        <v>261</v>
      </c>
      <c r="H44" s="2" t="s">
        <v>34</v>
      </c>
      <c r="I44" s="2" t="s">
        <v>262</v>
      </c>
      <c r="J44" s="2" t="s">
        <v>34</v>
      </c>
      <c r="K44" s="2">
        <v>2</v>
      </c>
      <c r="L44" s="2" t="s">
        <v>37</v>
      </c>
      <c r="M44" s="2" t="s">
        <v>169</v>
      </c>
      <c r="N44" s="2" t="s">
        <v>67</v>
      </c>
      <c r="O44" s="2" t="s">
        <v>143</v>
      </c>
      <c r="P44" s="2" t="s">
        <v>77</v>
      </c>
      <c r="Q44" s="2" t="s">
        <v>34</v>
      </c>
      <c r="R44" s="2" t="s">
        <v>263</v>
      </c>
      <c r="S44" s="2" t="s">
        <v>36</v>
      </c>
      <c r="T44" s="2" t="s">
        <v>264</v>
      </c>
      <c r="U44" s="2" t="s">
        <v>265</v>
      </c>
      <c r="V44" s="2" t="s">
        <v>266</v>
      </c>
      <c r="AC44" s="2" t="s">
        <v>267</v>
      </c>
      <c r="AD44" s="2" t="s">
        <v>45</v>
      </c>
      <c r="AE44" s="2" t="s">
        <v>45</v>
      </c>
      <c r="AF44" s="2" t="s">
        <v>46</v>
      </c>
      <c r="AG44" s="2" t="s">
        <v>45</v>
      </c>
      <c r="AH44" s="2" t="s">
        <v>268</v>
      </c>
      <c r="AI44" s="2" t="s">
        <v>269</v>
      </c>
    </row>
    <row r="45" spans="1:35" ht="13" x14ac:dyDescent="0.15">
      <c r="A45" s="1">
        <v>42817.857631932871</v>
      </c>
      <c r="B45" s="2" t="s">
        <v>61</v>
      </c>
      <c r="C45" s="2" t="s">
        <v>49</v>
      </c>
      <c r="D45" s="2" t="s">
        <v>50</v>
      </c>
      <c r="E45" s="2" t="s">
        <v>270</v>
      </c>
      <c r="F45" s="2" t="s">
        <v>34</v>
      </c>
      <c r="G45" s="2" t="s">
        <v>120</v>
      </c>
      <c r="H45" s="2" t="s">
        <v>34</v>
      </c>
      <c r="I45" s="2" t="s">
        <v>271</v>
      </c>
      <c r="J45" s="2" t="s">
        <v>36</v>
      </c>
      <c r="AI45" s="2" t="s">
        <v>272</v>
      </c>
    </row>
    <row r="46" spans="1:35" ht="13" x14ac:dyDescent="0.15">
      <c r="A46" s="1">
        <v>42817.866984976848</v>
      </c>
      <c r="B46" s="2" t="s">
        <v>102</v>
      </c>
      <c r="C46" s="2" t="s">
        <v>31</v>
      </c>
      <c r="D46" s="2" t="s">
        <v>50</v>
      </c>
      <c r="E46" s="2" t="s">
        <v>273</v>
      </c>
      <c r="F46" s="2" t="s">
        <v>34</v>
      </c>
      <c r="G46" s="2" t="s">
        <v>120</v>
      </c>
      <c r="H46" s="2" t="s">
        <v>34</v>
      </c>
      <c r="I46" s="2" t="s">
        <v>274</v>
      </c>
      <c r="J46" s="2" t="s">
        <v>34</v>
      </c>
      <c r="K46" s="2">
        <v>1</v>
      </c>
      <c r="L46" s="2" t="s">
        <v>37</v>
      </c>
      <c r="M46" s="2" t="s">
        <v>275</v>
      </c>
      <c r="N46" s="2" t="s">
        <v>67</v>
      </c>
      <c r="O46" s="2" t="s">
        <v>143</v>
      </c>
      <c r="P46" s="2" t="s">
        <v>41</v>
      </c>
      <c r="Q46" s="2" t="s">
        <v>34</v>
      </c>
      <c r="R46" s="2" t="s">
        <v>276</v>
      </c>
      <c r="S46" s="2" t="s">
        <v>34</v>
      </c>
      <c r="U46" s="2" t="s">
        <v>265</v>
      </c>
      <c r="V46" s="2" t="s">
        <v>43</v>
      </c>
      <c r="AC46" s="2" t="s">
        <v>277</v>
      </c>
      <c r="AD46" s="2" t="s">
        <v>45</v>
      </c>
      <c r="AE46" s="2" t="s">
        <v>46</v>
      </c>
      <c r="AF46" s="2" t="s">
        <v>45</v>
      </c>
      <c r="AG46" s="2" t="s">
        <v>45</v>
      </c>
      <c r="AH46" s="2" t="s">
        <v>278</v>
      </c>
      <c r="AI46" s="2" t="s">
        <v>279</v>
      </c>
    </row>
    <row r="47" spans="1:35" ht="13" x14ac:dyDescent="0.15">
      <c r="A47" s="1">
        <v>42817.869525312504</v>
      </c>
      <c r="B47" s="2" t="s">
        <v>48</v>
      </c>
      <c r="C47" s="2" t="s">
        <v>49</v>
      </c>
      <c r="D47" s="2" t="s">
        <v>50</v>
      </c>
      <c r="E47" s="2" t="s">
        <v>280</v>
      </c>
      <c r="F47" s="2" t="s">
        <v>34</v>
      </c>
      <c r="G47" s="2" t="s">
        <v>35</v>
      </c>
      <c r="H47" s="2" t="s">
        <v>34</v>
      </c>
      <c r="I47" s="2" t="s">
        <v>281</v>
      </c>
      <c r="J47" s="2" t="s">
        <v>36</v>
      </c>
    </row>
    <row r="48" spans="1:35" ht="13" x14ac:dyDescent="0.15">
      <c r="A48" s="1">
        <v>42817.880149571763</v>
      </c>
      <c r="B48" s="2" t="s">
        <v>48</v>
      </c>
      <c r="C48" s="2" t="s">
        <v>49</v>
      </c>
      <c r="D48" s="2" t="s">
        <v>50</v>
      </c>
      <c r="E48" s="2" t="s">
        <v>233</v>
      </c>
      <c r="F48" s="2" t="s">
        <v>34</v>
      </c>
      <c r="G48" s="2" t="s">
        <v>120</v>
      </c>
      <c r="H48" s="2" t="s">
        <v>34</v>
      </c>
      <c r="I48" s="2" t="s">
        <v>282</v>
      </c>
      <c r="J48" s="2" t="s">
        <v>34</v>
      </c>
      <c r="K48" s="2">
        <v>5</v>
      </c>
      <c r="L48" s="2" t="s">
        <v>37</v>
      </c>
      <c r="M48" s="2" t="s">
        <v>169</v>
      </c>
      <c r="N48" s="2" t="s">
        <v>67</v>
      </c>
      <c r="O48" s="2" t="s">
        <v>283</v>
      </c>
      <c r="P48" s="2" t="s">
        <v>284</v>
      </c>
      <c r="Q48" s="2" t="s">
        <v>34</v>
      </c>
      <c r="R48" s="2" t="s">
        <v>285</v>
      </c>
      <c r="S48" s="2" t="s">
        <v>34</v>
      </c>
      <c r="U48" s="2" t="s">
        <v>70</v>
      </c>
      <c r="V48" s="2" t="s">
        <v>43</v>
      </c>
      <c r="AC48" s="2" t="s">
        <v>286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287</v>
      </c>
      <c r="AI48" s="2" t="s">
        <v>288</v>
      </c>
    </row>
    <row r="49" spans="1:35" ht="13" x14ac:dyDescent="0.15">
      <c r="A49" s="1">
        <v>42817.915130532405</v>
      </c>
      <c r="B49" s="2" t="s">
        <v>102</v>
      </c>
      <c r="C49" s="2" t="s">
        <v>49</v>
      </c>
      <c r="D49" s="2" t="s">
        <v>50</v>
      </c>
      <c r="E49" s="2" t="s">
        <v>289</v>
      </c>
      <c r="F49" s="2" t="s">
        <v>34</v>
      </c>
      <c r="G49" s="2" t="s">
        <v>224</v>
      </c>
      <c r="H49" s="2" t="s">
        <v>36</v>
      </c>
      <c r="J49" s="2" t="s">
        <v>34</v>
      </c>
      <c r="K49" s="2">
        <v>3</v>
      </c>
      <c r="L49" s="2" t="s">
        <v>104</v>
      </c>
      <c r="M49" s="2" t="s">
        <v>290</v>
      </c>
      <c r="N49" s="2" t="s">
        <v>291</v>
      </c>
      <c r="O49" s="2" t="s">
        <v>292</v>
      </c>
      <c r="P49" s="2" t="s">
        <v>284</v>
      </c>
      <c r="Q49" s="2" t="s">
        <v>36</v>
      </c>
      <c r="U49" s="2" t="s">
        <v>70</v>
      </c>
      <c r="V49" s="2" t="s">
        <v>43</v>
      </c>
      <c r="AC49" s="2" t="s">
        <v>293</v>
      </c>
      <c r="AD49" s="2" t="s">
        <v>46</v>
      </c>
      <c r="AE49" s="2" t="s">
        <v>46</v>
      </c>
      <c r="AF49" s="2" t="s">
        <v>45</v>
      </c>
      <c r="AG49" s="2" t="s">
        <v>45</v>
      </c>
      <c r="AH49" s="2" t="s">
        <v>294</v>
      </c>
    </row>
    <row r="50" spans="1:35" ht="13" x14ac:dyDescent="0.15">
      <c r="A50" s="1">
        <v>42817.932273576385</v>
      </c>
      <c r="B50" s="2" t="s">
        <v>48</v>
      </c>
      <c r="C50" s="2" t="s">
        <v>31</v>
      </c>
      <c r="D50" s="2" t="s">
        <v>295</v>
      </c>
      <c r="E50" s="2" t="s">
        <v>296</v>
      </c>
      <c r="F50" s="2" t="s">
        <v>34</v>
      </c>
      <c r="G50" s="2" t="s">
        <v>120</v>
      </c>
      <c r="H50" s="2" t="s">
        <v>34</v>
      </c>
      <c r="I50" s="2" t="s">
        <v>297</v>
      </c>
      <c r="J50" s="2" t="s">
        <v>34</v>
      </c>
      <c r="K50" s="2">
        <v>4</v>
      </c>
      <c r="L50" s="2" t="s">
        <v>37</v>
      </c>
      <c r="M50" s="2" t="s">
        <v>177</v>
      </c>
      <c r="N50" s="2" t="s">
        <v>298</v>
      </c>
      <c r="O50" s="2" t="s">
        <v>114</v>
      </c>
      <c r="P50" s="2" t="s">
        <v>41</v>
      </c>
      <c r="Q50" s="2" t="s">
        <v>36</v>
      </c>
      <c r="U50" s="2" t="s">
        <v>42</v>
      </c>
      <c r="V50" s="2" t="s">
        <v>43</v>
      </c>
      <c r="AC50" s="2" t="s">
        <v>299</v>
      </c>
      <c r="AD50" s="2" t="s">
        <v>46</v>
      </c>
      <c r="AE50" s="2" t="s">
        <v>46</v>
      </c>
      <c r="AF50" s="2" t="s">
        <v>45</v>
      </c>
      <c r="AG50" s="2" t="s">
        <v>45</v>
      </c>
      <c r="AI50" s="2" t="s">
        <v>300</v>
      </c>
    </row>
    <row r="51" spans="1:35" ht="13" x14ac:dyDescent="0.15">
      <c r="A51" s="1">
        <v>42817.933381793977</v>
      </c>
      <c r="B51" s="2" t="s">
        <v>30</v>
      </c>
      <c r="C51" s="2" t="s">
        <v>49</v>
      </c>
      <c r="D51" s="2" t="s">
        <v>32</v>
      </c>
      <c r="E51" s="2" t="s">
        <v>301</v>
      </c>
      <c r="F51" s="2" t="s">
        <v>34</v>
      </c>
      <c r="G51" s="2" t="s">
        <v>120</v>
      </c>
      <c r="H51" s="2" t="s">
        <v>34</v>
      </c>
      <c r="I51" s="2" t="s">
        <v>64</v>
      </c>
      <c r="J51" s="2" t="s">
        <v>36</v>
      </c>
    </row>
    <row r="52" spans="1:35" ht="13" x14ac:dyDescent="0.15">
      <c r="A52" s="1">
        <v>42817.939079976852</v>
      </c>
      <c r="B52" s="2" t="s">
        <v>30</v>
      </c>
      <c r="C52" s="2" t="s">
        <v>49</v>
      </c>
      <c r="D52" s="2" t="s">
        <v>50</v>
      </c>
      <c r="E52" s="2" t="s">
        <v>302</v>
      </c>
      <c r="F52" s="2" t="s">
        <v>34</v>
      </c>
      <c r="G52" s="2" t="s">
        <v>120</v>
      </c>
      <c r="H52" s="2" t="s">
        <v>36</v>
      </c>
      <c r="J52" s="2" t="s">
        <v>36</v>
      </c>
      <c r="AI52" s="2" t="s">
        <v>303</v>
      </c>
    </row>
    <row r="53" spans="1:35" ht="13" x14ac:dyDescent="0.15">
      <c r="A53" s="1">
        <v>42817.953032951387</v>
      </c>
      <c r="B53" s="2" t="s">
        <v>30</v>
      </c>
      <c r="C53" s="2" t="s">
        <v>31</v>
      </c>
      <c r="D53" s="2" t="s">
        <v>32</v>
      </c>
      <c r="E53" s="2" t="s">
        <v>304</v>
      </c>
      <c r="F53" s="2" t="s">
        <v>34</v>
      </c>
      <c r="G53" s="2" t="s">
        <v>120</v>
      </c>
      <c r="H53" s="2" t="s">
        <v>34</v>
      </c>
      <c r="I53" s="2" t="s">
        <v>64</v>
      </c>
      <c r="J53" s="2" t="s">
        <v>34</v>
      </c>
      <c r="K53" s="2">
        <v>1</v>
      </c>
      <c r="L53" s="2" t="s">
        <v>96</v>
      </c>
      <c r="M53" s="2" t="s">
        <v>97</v>
      </c>
      <c r="N53" s="2" t="s">
        <v>211</v>
      </c>
      <c r="O53" s="2" t="s">
        <v>114</v>
      </c>
      <c r="P53" s="2" t="s">
        <v>89</v>
      </c>
      <c r="Q53" s="2" t="s">
        <v>34</v>
      </c>
      <c r="R53" s="2" t="s">
        <v>305</v>
      </c>
      <c r="S53" s="2" t="s">
        <v>34</v>
      </c>
      <c r="U53" s="2" t="s">
        <v>70</v>
      </c>
      <c r="V53" s="2" t="s">
        <v>43</v>
      </c>
      <c r="AC53" s="2" t="s">
        <v>306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307</v>
      </c>
      <c r="AI53" s="2" t="s">
        <v>308</v>
      </c>
    </row>
    <row r="54" spans="1:35" ht="13" x14ac:dyDescent="0.15">
      <c r="A54" s="1">
        <v>42817.96424134259</v>
      </c>
      <c r="B54" s="2" t="s">
        <v>102</v>
      </c>
      <c r="C54" s="2" t="s">
        <v>49</v>
      </c>
      <c r="D54" s="2" t="s">
        <v>50</v>
      </c>
      <c r="E54" s="2" t="s">
        <v>309</v>
      </c>
      <c r="F54" s="2" t="s">
        <v>34</v>
      </c>
      <c r="G54" s="2" t="s">
        <v>120</v>
      </c>
      <c r="H54" s="2" t="s">
        <v>34</v>
      </c>
      <c r="I54" s="2" t="s">
        <v>310</v>
      </c>
      <c r="J54" s="2" t="s">
        <v>34</v>
      </c>
      <c r="K54" s="2">
        <v>4</v>
      </c>
      <c r="L54" s="2" t="s">
        <v>131</v>
      </c>
      <c r="M54" s="2" t="s">
        <v>74</v>
      </c>
      <c r="N54" s="2" t="s">
        <v>311</v>
      </c>
      <c r="O54" s="2" t="s">
        <v>312</v>
      </c>
      <c r="P54" s="2" t="s">
        <v>89</v>
      </c>
      <c r="Q54" s="2" t="s">
        <v>34</v>
      </c>
      <c r="R54" s="2" t="s">
        <v>313</v>
      </c>
      <c r="S54" s="2" t="s">
        <v>34</v>
      </c>
      <c r="U54" s="2" t="s">
        <v>70</v>
      </c>
      <c r="V54" s="2" t="s">
        <v>43</v>
      </c>
      <c r="AC54" s="2" t="s">
        <v>314</v>
      </c>
      <c r="AD54" s="2" t="s">
        <v>46</v>
      </c>
      <c r="AE54" s="2" t="s">
        <v>46</v>
      </c>
      <c r="AF54" s="2" t="s">
        <v>44</v>
      </c>
      <c r="AG54" s="2" t="s">
        <v>46</v>
      </c>
      <c r="AH54" s="2" t="s">
        <v>315</v>
      </c>
      <c r="AI54" s="2" t="s">
        <v>316</v>
      </c>
    </row>
    <row r="55" spans="1:35" ht="13" x14ac:dyDescent="0.15">
      <c r="A55" s="1">
        <v>42817.968703460647</v>
      </c>
      <c r="B55" s="2" t="s">
        <v>102</v>
      </c>
      <c r="C55" s="2" t="s">
        <v>31</v>
      </c>
      <c r="D55" s="2" t="s">
        <v>50</v>
      </c>
      <c r="E55" s="2" t="s">
        <v>317</v>
      </c>
      <c r="F55" s="2" t="s">
        <v>34</v>
      </c>
      <c r="G55" s="2" t="s">
        <v>120</v>
      </c>
      <c r="H55" s="2" t="s">
        <v>34</v>
      </c>
      <c r="I55" s="2" t="s">
        <v>84</v>
      </c>
      <c r="J55" s="2" t="s">
        <v>34</v>
      </c>
      <c r="K55" s="2">
        <v>2</v>
      </c>
      <c r="L55" s="2" t="s">
        <v>96</v>
      </c>
      <c r="M55" s="2" t="s">
        <v>210</v>
      </c>
      <c r="N55" s="2" t="s">
        <v>318</v>
      </c>
      <c r="O55" s="2" t="s">
        <v>212</v>
      </c>
      <c r="P55" s="2" t="s">
        <v>41</v>
      </c>
      <c r="Q55" s="2" t="s">
        <v>34</v>
      </c>
      <c r="R55" s="2" t="s">
        <v>319</v>
      </c>
      <c r="S55" s="2" t="s">
        <v>34</v>
      </c>
      <c r="U55" s="2" t="s">
        <v>137</v>
      </c>
      <c r="V55" s="2" t="s">
        <v>138</v>
      </c>
      <c r="AC55" s="2" t="s">
        <v>320</v>
      </c>
      <c r="AD55" s="2" t="s">
        <v>45</v>
      </c>
      <c r="AE55" s="2" t="s">
        <v>46</v>
      </c>
      <c r="AF55" s="2" t="s">
        <v>45</v>
      </c>
      <c r="AG55" s="2" t="s">
        <v>45</v>
      </c>
    </row>
    <row r="56" spans="1:35" ht="13" x14ac:dyDescent="0.15">
      <c r="A56" s="1">
        <v>42817.983018576386</v>
      </c>
      <c r="B56" s="2" t="s">
        <v>48</v>
      </c>
      <c r="C56" s="2" t="s">
        <v>49</v>
      </c>
      <c r="D56" s="2" t="s">
        <v>50</v>
      </c>
      <c r="E56" s="2" t="s">
        <v>321</v>
      </c>
      <c r="F56" s="2" t="s">
        <v>34</v>
      </c>
      <c r="G56" s="2" t="s">
        <v>120</v>
      </c>
      <c r="H56" s="2" t="s">
        <v>34</v>
      </c>
      <c r="I56" s="2" t="s">
        <v>203</v>
      </c>
      <c r="J56" s="2" t="s">
        <v>36</v>
      </c>
      <c r="AI56" s="2" t="s">
        <v>322</v>
      </c>
    </row>
    <row r="57" spans="1:35" ht="13" x14ac:dyDescent="0.15">
      <c r="A57" s="1">
        <v>42817.987498206014</v>
      </c>
      <c r="B57" s="2" t="s">
        <v>30</v>
      </c>
      <c r="C57" s="2" t="s">
        <v>31</v>
      </c>
      <c r="D57" s="2" t="s">
        <v>32</v>
      </c>
      <c r="E57" s="2" t="s">
        <v>323</v>
      </c>
      <c r="F57" s="2" t="s">
        <v>34</v>
      </c>
      <c r="G57" s="2" t="s">
        <v>35</v>
      </c>
      <c r="H57" s="2" t="s">
        <v>36</v>
      </c>
      <c r="J57" s="2" t="s">
        <v>36</v>
      </c>
    </row>
    <row r="58" spans="1:35" ht="13" x14ac:dyDescent="0.15">
      <c r="A58" s="1">
        <v>42817.988540648148</v>
      </c>
      <c r="B58" s="2" t="s">
        <v>30</v>
      </c>
      <c r="C58" s="2" t="s">
        <v>31</v>
      </c>
      <c r="D58" s="2" t="s">
        <v>32</v>
      </c>
      <c r="E58" s="2" t="s">
        <v>323</v>
      </c>
      <c r="F58" s="2" t="s">
        <v>34</v>
      </c>
      <c r="G58" s="2" t="s">
        <v>35</v>
      </c>
      <c r="H58" s="2" t="s">
        <v>36</v>
      </c>
      <c r="J58" s="2" t="s">
        <v>36</v>
      </c>
    </row>
    <row r="59" spans="1:35" ht="13" x14ac:dyDescent="0.15">
      <c r="A59" s="1">
        <v>42818.014057881941</v>
      </c>
      <c r="B59" s="2" t="s">
        <v>48</v>
      </c>
      <c r="C59" s="2" t="s">
        <v>49</v>
      </c>
      <c r="D59" s="2" t="s">
        <v>324</v>
      </c>
      <c r="E59" s="2" t="s">
        <v>325</v>
      </c>
      <c r="F59" s="2" t="s">
        <v>36</v>
      </c>
      <c r="H59" s="2" t="s">
        <v>34</v>
      </c>
      <c r="I59" s="2" t="s">
        <v>271</v>
      </c>
      <c r="J59" s="2" t="s">
        <v>34</v>
      </c>
      <c r="K59" s="2">
        <v>4</v>
      </c>
      <c r="L59" s="2" t="s">
        <v>96</v>
      </c>
      <c r="M59" s="2" t="s">
        <v>66</v>
      </c>
      <c r="N59" s="2" t="s">
        <v>326</v>
      </c>
      <c r="O59" s="2" t="s">
        <v>283</v>
      </c>
      <c r="P59" s="2" t="s">
        <v>77</v>
      </c>
      <c r="Q59" s="2" t="s">
        <v>34</v>
      </c>
      <c r="R59" s="2" t="s">
        <v>327</v>
      </c>
      <c r="S59" s="2" t="s">
        <v>34</v>
      </c>
      <c r="U59" s="2" t="s">
        <v>42</v>
      </c>
      <c r="V59" s="2" t="s">
        <v>43</v>
      </c>
      <c r="AC59" s="2" t="s">
        <v>328</v>
      </c>
      <c r="AD59" s="2" t="s">
        <v>44</v>
      </c>
      <c r="AE59" s="2" t="s">
        <v>44</v>
      </c>
      <c r="AF59" s="2" t="s">
        <v>44</v>
      </c>
      <c r="AG59" s="2" t="s">
        <v>44</v>
      </c>
      <c r="AI59" s="2" t="s">
        <v>329</v>
      </c>
    </row>
    <row r="60" spans="1:35" ht="13" x14ac:dyDescent="0.15">
      <c r="A60" s="1">
        <v>42818.023064768524</v>
      </c>
      <c r="B60" s="2" t="s">
        <v>61</v>
      </c>
      <c r="C60" s="2" t="s">
        <v>49</v>
      </c>
      <c r="D60" s="2" t="s">
        <v>50</v>
      </c>
      <c r="E60" s="2" t="s">
        <v>304</v>
      </c>
      <c r="F60" s="2" t="s">
        <v>34</v>
      </c>
      <c r="G60" s="2" t="s">
        <v>120</v>
      </c>
      <c r="H60" s="2" t="s">
        <v>34</v>
      </c>
      <c r="I60" s="2" t="s">
        <v>125</v>
      </c>
      <c r="J60" s="2" t="s">
        <v>34</v>
      </c>
      <c r="K60" s="2">
        <v>3</v>
      </c>
      <c r="L60" s="2" t="s">
        <v>104</v>
      </c>
      <c r="M60" s="2" t="s">
        <v>53</v>
      </c>
      <c r="N60" s="2" t="s">
        <v>330</v>
      </c>
      <c r="O60" s="2" t="s">
        <v>160</v>
      </c>
      <c r="P60" s="2" t="s">
        <v>284</v>
      </c>
      <c r="Q60" s="2" t="s">
        <v>36</v>
      </c>
      <c r="U60" s="2" t="s">
        <v>42</v>
      </c>
      <c r="V60" s="2" t="s">
        <v>43</v>
      </c>
      <c r="AC60" s="2" t="s">
        <v>331</v>
      </c>
      <c r="AD60" s="2" t="s">
        <v>46</v>
      </c>
      <c r="AE60" s="2" t="s">
        <v>45</v>
      </c>
      <c r="AF60" s="2" t="s">
        <v>44</v>
      </c>
      <c r="AG60" s="2" t="s">
        <v>46</v>
      </c>
      <c r="AH60" s="2" t="s">
        <v>332</v>
      </c>
      <c r="AI60" s="2" t="s">
        <v>333</v>
      </c>
    </row>
    <row r="61" spans="1:35" ht="13" x14ac:dyDescent="0.15">
      <c r="A61" s="1">
        <v>42818.096821331019</v>
      </c>
      <c r="B61" s="2" t="s">
        <v>48</v>
      </c>
      <c r="C61" s="2" t="s">
        <v>31</v>
      </c>
      <c r="D61" s="2" t="s">
        <v>50</v>
      </c>
      <c r="E61" s="2" t="s">
        <v>334</v>
      </c>
      <c r="F61" s="2" t="s">
        <v>34</v>
      </c>
      <c r="G61" s="2" t="s">
        <v>35</v>
      </c>
      <c r="H61" s="2" t="s">
        <v>34</v>
      </c>
      <c r="I61" s="2" t="s">
        <v>335</v>
      </c>
      <c r="J61" s="2" t="s">
        <v>36</v>
      </c>
    </row>
    <row r="62" spans="1:35" ht="13" x14ac:dyDescent="0.15">
      <c r="A62" s="1">
        <v>42818.265870914351</v>
      </c>
      <c r="B62" s="2" t="s">
        <v>102</v>
      </c>
      <c r="C62" s="2" t="s">
        <v>31</v>
      </c>
      <c r="D62" s="2" t="s">
        <v>50</v>
      </c>
      <c r="E62" s="2" t="s">
        <v>336</v>
      </c>
      <c r="F62" s="2" t="s">
        <v>34</v>
      </c>
      <c r="G62" s="2" t="s">
        <v>120</v>
      </c>
      <c r="H62" s="2" t="s">
        <v>34</v>
      </c>
      <c r="I62" s="2" t="s">
        <v>281</v>
      </c>
      <c r="J62" s="2" t="s">
        <v>36</v>
      </c>
    </row>
    <row r="63" spans="1:35" ht="13" x14ac:dyDescent="0.15">
      <c r="A63" s="1">
        <v>42818.339679687502</v>
      </c>
      <c r="B63" s="2" t="s">
        <v>102</v>
      </c>
      <c r="C63" s="2" t="s">
        <v>31</v>
      </c>
      <c r="D63" s="2" t="s">
        <v>32</v>
      </c>
      <c r="E63" s="2" t="s">
        <v>227</v>
      </c>
      <c r="F63" s="2" t="s">
        <v>34</v>
      </c>
      <c r="G63" s="2" t="s">
        <v>120</v>
      </c>
      <c r="H63" s="2" t="s">
        <v>34</v>
      </c>
      <c r="I63" s="2" t="s">
        <v>246</v>
      </c>
      <c r="J63" s="2" t="s">
        <v>34</v>
      </c>
      <c r="K63" s="2">
        <v>4</v>
      </c>
      <c r="L63" s="2" t="s">
        <v>131</v>
      </c>
      <c r="M63" s="2" t="s">
        <v>337</v>
      </c>
      <c r="N63" s="2" t="s">
        <v>75</v>
      </c>
      <c r="O63" s="2" t="s">
        <v>143</v>
      </c>
      <c r="P63" s="2" t="s">
        <v>89</v>
      </c>
      <c r="Q63" s="2" t="s">
        <v>36</v>
      </c>
      <c r="U63" s="2" t="s">
        <v>42</v>
      </c>
      <c r="V63" s="2" t="s">
        <v>70</v>
      </c>
      <c r="W63" s="2" t="s">
        <v>338</v>
      </c>
      <c r="X63" s="2" t="s">
        <v>45</v>
      </c>
      <c r="Y63" s="2" t="s">
        <v>45</v>
      </c>
      <c r="Z63" s="2" t="s">
        <v>45</v>
      </c>
      <c r="AA63" s="2" t="s">
        <v>45</v>
      </c>
      <c r="AB63" s="2" t="s">
        <v>339</v>
      </c>
      <c r="AI63" s="2" t="s">
        <v>340</v>
      </c>
    </row>
    <row r="64" spans="1:35" ht="13" x14ac:dyDescent="0.15">
      <c r="A64" s="1">
        <v>42818.342113321763</v>
      </c>
      <c r="B64" s="2" t="s">
        <v>102</v>
      </c>
      <c r="C64" s="2" t="s">
        <v>49</v>
      </c>
      <c r="D64" s="2" t="s">
        <v>32</v>
      </c>
      <c r="E64" s="2" t="s">
        <v>234</v>
      </c>
      <c r="F64" s="2" t="s">
        <v>34</v>
      </c>
      <c r="G64" s="2" t="s">
        <v>120</v>
      </c>
      <c r="H64" s="2" t="s">
        <v>34</v>
      </c>
      <c r="I64" s="2" t="s">
        <v>282</v>
      </c>
      <c r="J64" s="2" t="s">
        <v>36</v>
      </c>
      <c r="AI64" s="2" t="s">
        <v>341</v>
      </c>
    </row>
    <row r="65" spans="1:35" ht="13" x14ac:dyDescent="0.15">
      <c r="A65" s="1">
        <v>42818.367625231476</v>
      </c>
      <c r="B65" s="2" t="s">
        <v>102</v>
      </c>
      <c r="C65" s="2" t="s">
        <v>31</v>
      </c>
      <c r="D65" s="2" t="s">
        <v>50</v>
      </c>
      <c r="E65" s="2" t="s">
        <v>342</v>
      </c>
      <c r="F65" s="2" t="s">
        <v>34</v>
      </c>
      <c r="G65" s="2" t="s">
        <v>120</v>
      </c>
      <c r="H65" s="2" t="s">
        <v>34</v>
      </c>
      <c r="I65" s="2" t="s">
        <v>343</v>
      </c>
      <c r="J65" s="2" t="s">
        <v>34</v>
      </c>
      <c r="K65" s="2">
        <v>2</v>
      </c>
      <c r="L65" s="2" t="s">
        <v>96</v>
      </c>
      <c r="M65" s="2" t="s">
        <v>74</v>
      </c>
      <c r="N65" s="2" t="s">
        <v>126</v>
      </c>
      <c r="O65" s="2" t="s">
        <v>114</v>
      </c>
      <c r="P65" s="2" t="s">
        <v>89</v>
      </c>
      <c r="Q65" s="2" t="s">
        <v>36</v>
      </c>
      <c r="U65" s="2" t="s">
        <v>42</v>
      </c>
      <c r="V65" s="2" t="s">
        <v>70</v>
      </c>
      <c r="W65" s="2" t="s">
        <v>344</v>
      </c>
      <c r="X65" s="2" t="s">
        <v>45</v>
      </c>
      <c r="Y65" s="2" t="s">
        <v>46</v>
      </c>
      <c r="Z65" s="2" t="s">
        <v>45</v>
      </c>
      <c r="AA65" s="2" t="s">
        <v>45</v>
      </c>
      <c r="AB65" s="2" t="s">
        <v>345</v>
      </c>
      <c r="AI65" s="2" t="s">
        <v>346</v>
      </c>
    </row>
    <row r="66" spans="1:35" ht="13" x14ac:dyDescent="0.15">
      <c r="A66" s="1">
        <v>42818.370876238427</v>
      </c>
      <c r="B66" s="2" t="s">
        <v>48</v>
      </c>
      <c r="C66" s="2" t="s">
        <v>49</v>
      </c>
      <c r="D66" s="2" t="s">
        <v>50</v>
      </c>
      <c r="E66" s="2" t="s">
        <v>347</v>
      </c>
      <c r="F66" s="2" t="s">
        <v>34</v>
      </c>
      <c r="G66" s="2" t="s">
        <v>120</v>
      </c>
      <c r="H66" s="2" t="s">
        <v>34</v>
      </c>
      <c r="I66" s="2" t="s">
        <v>348</v>
      </c>
      <c r="J66" s="2" t="s">
        <v>36</v>
      </c>
    </row>
    <row r="67" spans="1:35" ht="13" x14ac:dyDescent="0.15">
      <c r="A67" s="1">
        <v>42818.413267870375</v>
      </c>
      <c r="B67" s="2" t="s">
        <v>61</v>
      </c>
      <c r="C67" s="2" t="s">
        <v>49</v>
      </c>
      <c r="D67" s="2" t="s">
        <v>50</v>
      </c>
      <c r="E67" s="2" t="s">
        <v>349</v>
      </c>
      <c r="F67" s="2" t="s">
        <v>34</v>
      </c>
      <c r="G67" s="2" t="s">
        <v>120</v>
      </c>
      <c r="H67" s="2" t="s">
        <v>34</v>
      </c>
      <c r="I67" s="2" t="s">
        <v>348</v>
      </c>
      <c r="J67" s="2" t="s">
        <v>34</v>
      </c>
      <c r="K67" s="2">
        <v>5</v>
      </c>
      <c r="L67" s="2" t="s">
        <v>131</v>
      </c>
      <c r="M67" s="2" t="s">
        <v>350</v>
      </c>
      <c r="N67" s="2" t="s">
        <v>351</v>
      </c>
      <c r="O67" s="2" t="s">
        <v>312</v>
      </c>
      <c r="P67" s="2" t="s">
        <v>77</v>
      </c>
      <c r="Q67" s="2" t="s">
        <v>34</v>
      </c>
      <c r="R67" s="2" t="s">
        <v>352</v>
      </c>
      <c r="S67" s="2" t="s">
        <v>34</v>
      </c>
      <c r="U67" s="2" t="s">
        <v>42</v>
      </c>
      <c r="V67" s="2" t="s">
        <v>43</v>
      </c>
      <c r="AC67" s="2" t="s">
        <v>353</v>
      </c>
      <c r="AD67" s="2" t="s">
        <v>45</v>
      </c>
      <c r="AE67" s="2" t="s">
        <v>45</v>
      </c>
      <c r="AF67" s="2" t="s">
        <v>45</v>
      </c>
      <c r="AG67" s="2" t="s">
        <v>45</v>
      </c>
      <c r="AI67" s="2" t="s">
        <v>354</v>
      </c>
    </row>
    <row r="68" spans="1:35" ht="13" x14ac:dyDescent="0.15">
      <c r="A68" s="1">
        <v>42818.45784909722</v>
      </c>
      <c r="B68" s="2" t="s">
        <v>48</v>
      </c>
      <c r="C68" s="2" t="s">
        <v>49</v>
      </c>
      <c r="D68" s="2" t="s">
        <v>50</v>
      </c>
      <c r="E68" s="2" t="s">
        <v>355</v>
      </c>
      <c r="F68" s="2" t="s">
        <v>34</v>
      </c>
      <c r="G68" s="2" t="s">
        <v>120</v>
      </c>
      <c r="H68" s="2" t="s">
        <v>34</v>
      </c>
      <c r="I68" s="2" t="s">
        <v>184</v>
      </c>
      <c r="J68" s="2" t="s">
        <v>34</v>
      </c>
      <c r="K68" s="2">
        <v>3</v>
      </c>
      <c r="L68" s="2" t="s">
        <v>37</v>
      </c>
      <c r="M68" s="2" t="s">
        <v>169</v>
      </c>
      <c r="N68" s="2" t="s">
        <v>98</v>
      </c>
      <c r="O68" s="2" t="s">
        <v>160</v>
      </c>
      <c r="P68" s="2" t="s">
        <v>89</v>
      </c>
      <c r="Q68" s="2" t="s">
        <v>36</v>
      </c>
      <c r="U68" s="2" t="s">
        <v>356</v>
      </c>
      <c r="V68" s="2" t="s">
        <v>43</v>
      </c>
      <c r="AD68" s="2" t="s">
        <v>45</v>
      </c>
      <c r="AE68" s="2" t="s">
        <v>46</v>
      </c>
      <c r="AF68" s="2" t="s">
        <v>44</v>
      </c>
      <c r="AG68" s="2" t="s">
        <v>45</v>
      </c>
    </row>
    <row r="69" spans="1:35" ht="13" x14ac:dyDescent="0.15">
      <c r="A69" s="1">
        <v>42818.465194629629</v>
      </c>
      <c r="B69" s="2" t="s">
        <v>30</v>
      </c>
      <c r="C69" s="2" t="s">
        <v>49</v>
      </c>
      <c r="D69" s="2" t="s">
        <v>32</v>
      </c>
      <c r="E69" s="2" t="s">
        <v>357</v>
      </c>
      <c r="F69" s="2" t="s">
        <v>36</v>
      </c>
      <c r="H69" s="2" t="s">
        <v>34</v>
      </c>
      <c r="I69" s="2" t="s">
        <v>175</v>
      </c>
      <c r="J69" s="2" t="s">
        <v>36</v>
      </c>
      <c r="AI69" s="2" t="s">
        <v>358</v>
      </c>
    </row>
    <row r="70" spans="1:35" ht="13" x14ac:dyDescent="0.15">
      <c r="A70" s="1">
        <v>42818.507472037032</v>
      </c>
      <c r="B70" s="2" t="s">
        <v>48</v>
      </c>
      <c r="C70" s="2" t="s">
        <v>31</v>
      </c>
      <c r="D70" s="2" t="s">
        <v>32</v>
      </c>
      <c r="E70" s="2" t="s">
        <v>359</v>
      </c>
      <c r="F70" s="2" t="s">
        <v>34</v>
      </c>
      <c r="G70" s="2" t="s">
        <v>120</v>
      </c>
      <c r="H70" s="2" t="s">
        <v>34</v>
      </c>
      <c r="I70" s="2" t="s">
        <v>360</v>
      </c>
      <c r="J70" s="2" t="s">
        <v>34</v>
      </c>
      <c r="K70" s="2">
        <v>5</v>
      </c>
      <c r="L70" s="2" t="s">
        <v>104</v>
      </c>
      <c r="M70" s="2" t="s">
        <v>361</v>
      </c>
      <c r="N70" s="2" t="s">
        <v>326</v>
      </c>
      <c r="O70" s="2" t="s">
        <v>55</v>
      </c>
      <c r="P70" s="2" t="s">
        <v>41</v>
      </c>
      <c r="Q70" s="2" t="s">
        <v>36</v>
      </c>
      <c r="U70" s="2" t="s">
        <v>42</v>
      </c>
      <c r="V70" s="2" t="s">
        <v>43</v>
      </c>
      <c r="AC70" s="2" t="s">
        <v>362</v>
      </c>
      <c r="AD70" s="2" t="s">
        <v>45</v>
      </c>
      <c r="AE70" s="2" t="s">
        <v>46</v>
      </c>
      <c r="AF70" s="2" t="s">
        <v>45</v>
      </c>
      <c r="AG70" s="2" t="s">
        <v>45</v>
      </c>
      <c r="AI70" s="2" t="s">
        <v>363</v>
      </c>
    </row>
    <row r="71" spans="1:35" ht="13" x14ac:dyDescent="0.15">
      <c r="A71" s="1">
        <v>42818.535525763888</v>
      </c>
      <c r="B71" s="2" t="s">
        <v>102</v>
      </c>
      <c r="C71" s="2" t="s">
        <v>31</v>
      </c>
      <c r="D71" s="2" t="s">
        <v>50</v>
      </c>
      <c r="E71" s="2" t="s">
        <v>364</v>
      </c>
      <c r="F71" s="2" t="s">
        <v>34</v>
      </c>
      <c r="G71" s="2" t="s">
        <v>365</v>
      </c>
      <c r="H71" s="2" t="s">
        <v>34</v>
      </c>
      <c r="I71" s="2" t="s">
        <v>366</v>
      </c>
      <c r="J71" s="2" t="s">
        <v>34</v>
      </c>
      <c r="K71" s="2">
        <v>3</v>
      </c>
      <c r="L71" s="2" t="s">
        <v>37</v>
      </c>
      <c r="M71" s="2" t="s">
        <v>367</v>
      </c>
      <c r="N71" s="2" t="s">
        <v>67</v>
      </c>
      <c r="O71" s="2" t="s">
        <v>114</v>
      </c>
      <c r="P71" s="2" t="s">
        <v>77</v>
      </c>
      <c r="Q71" s="2" t="s">
        <v>34</v>
      </c>
      <c r="R71" s="2" t="s">
        <v>148</v>
      </c>
      <c r="S71" s="2" t="s">
        <v>36</v>
      </c>
      <c r="T71" s="2" t="s">
        <v>368</v>
      </c>
      <c r="U71" s="2" t="s">
        <v>70</v>
      </c>
      <c r="V71" s="2" t="s">
        <v>70</v>
      </c>
      <c r="W71" s="2" t="s">
        <v>369</v>
      </c>
      <c r="X71" s="2" t="s">
        <v>45</v>
      </c>
      <c r="Y71" s="2" t="s">
        <v>46</v>
      </c>
      <c r="Z71" s="2" t="s">
        <v>45</v>
      </c>
      <c r="AA71" s="2" t="s">
        <v>45</v>
      </c>
      <c r="AI71" s="2" t="s">
        <v>370</v>
      </c>
    </row>
    <row r="72" spans="1:35" ht="13" x14ac:dyDescent="0.15">
      <c r="A72" s="1">
        <v>42818.574081608793</v>
      </c>
      <c r="B72" s="2" t="s">
        <v>30</v>
      </c>
      <c r="C72" s="2" t="s">
        <v>49</v>
      </c>
      <c r="D72" s="2" t="s">
        <v>50</v>
      </c>
      <c r="E72" s="2" t="s">
        <v>371</v>
      </c>
      <c r="F72" s="2" t="s">
        <v>34</v>
      </c>
      <c r="G72" s="2" t="s">
        <v>120</v>
      </c>
      <c r="H72" s="2" t="s">
        <v>34</v>
      </c>
      <c r="I72" s="2" t="s">
        <v>372</v>
      </c>
      <c r="J72" s="2" t="s">
        <v>34</v>
      </c>
      <c r="K72" s="2">
        <v>1</v>
      </c>
      <c r="L72" s="2" t="s">
        <v>96</v>
      </c>
      <c r="M72" s="2" t="s">
        <v>74</v>
      </c>
      <c r="N72" s="2" t="s">
        <v>75</v>
      </c>
      <c r="O72" s="2" t="s">
        <v>76</v>
      </c>
      <c r="P72" s="2" t="s">
        <v>89</v>
      </c>
      <c r="Q72" s="2" t="s">
        <v>36</v>
      </c>
      <c r="U72" s="2" t="s">
        <v>42</v>
      </c>
      <c r="V72" s="2" t="s">
        <v>43</v>
      </c>
      <c r="AC72" s="2" t="s">
        <v>373</v>
      </c>
      <c r="AD72" s="2" t="s">
        <v>44</v>
      </c>
      <c r="AE72" s="2" t="s">
        <v>44</v>
      </c>
      <c r="AF72" s="2" t="s">
        <v>44</v>
      </c>
      <c r="AG72" s="2" t="s">
        <v>44</v>
      </c>
    </row>
    <row r="73" spans="1:35" ht="13" x14ac:dyDescent="0.15">
      <c r="A73" s="1">
        <v>42818.57681716435</v>
      </c>
      <c r="B73" s="2" t="s">
        <v>102</v>
      </c>
      <c r="C73" s="2" t="s">
        <v>49</v>
      </c>
      <c r="D73" s="2" t="s">
        <v>50</v>
      </c>
      <c r="E73" s="2" t="s">
        <v>128</v>
      </c>
      <c r="F73" s="2" t="s">
        <v>34</v>
      </c>
      <c r="G73" s="2" t="s">
        <v>35</v>
      </c>
      <c r="H73" s="2" t="s">
        <v>34</v>
      </c>
      <c r="I73" s="2" t="s">
        <v>374</v>
      </c>
      <c r="J73" s="2" t="s">
        <v>36</v>
      </c>
      <c r="AI73" s="2" t="s">
        <v>375</v>
      </c>
    </row>
    <row r="74" spans="1:35" ht="13" x14ac:dyDescent="0.15">
      <c r="A74" s="1">
        <v>42818.683758368061</v>
      </c>
      <c r="B74" s="2" t="s">
        <v>48</v>
      </c>
      <c r="C74" s="2" t="s">
        <v>49</v>
      </c>
      <c r="D74" s="2" t="s">
        <v>50</v>
      </c>
      <c r="E74" s="2" t="s">
        <v>376</v>
      </c>
      <c r="F74" s="2" t="s">
        <v>34</v>
      </c>
      <c r="G74" s="2" t="s">
        <v>120</v>
      </c>
      <c r="H74" s="2" t="s">
        <v>34</v>
      </c>
      <c r="I74" s="2" t="s">
        <v>377</v>
      </c>
      <c r="J74" s="2" t="s">
        <v>34</v>
      </c>
      <c r="K74" s="2">
        <v>5</v>
      </c>
      <c r="L74" s="2" t="s">
        <v>131</v>
      </c>
      <c r="M74" s="2" t="s">
        <v>105</v>
      </c>
      <c r="N74" s="2" t="s">
        <v>215</v>
      </c>
      <c r="O74" s="2" t="s">
        <v>114</v>
      </c>
      <c r="P74" s="2" t="s">
        <v>284</v>
      </c>
      <c r="Q74" s="2" t="s">
        <v>34</v>
      </c>
      <c r="R74" s="2" t="s">
        <v>378</v>
      </c>
      <c r="S74" s="2" t="s">
        <v>34</v>
      </c>
      <c r="U74" s="2" t="s">
        <v>42</v>
      </c>
      <c r="V74" s="2" t="s">
        <v>43</v>
      </c>
      <c r="AC74" s="2" t="s">
        <v>379</v>
      </c>
      <c r="AD74" s="2" t="s">
        <v>45</v>
      </c>
      <c r="AE74" s="2" t="s">
        <v>45</v>
      </c>
      <c r="AF74" s="2" t="s">
        <v>45</v>
      </c>
      <c r="AG74" s="2" t="s">
        <v>45</v>
      </c>
    </row>
    <row r="75" spans="1:35" ht="13" x14ac:dyDescent="0.15">
      <c r="A75" s="1">
        <v>42818.718306631941</v>
      </c>
      <c r="B75" s="2" t="s">
        <v>48</v>
      </c>
      <c r="C75" s="2" t="s">
        <v>49</v>
      </c>
      <c r="D75" s="2" t="s">
        <v>50</v>
      </c>
      <c r="E75" s="2" t="s">
        <v>380</v>
      </c>
      <c r="F75" s="2" t="s">
        <v>36</v>
      </c>
      <c r="H75" s="2" t="s">
        <v>34</v>
      </c>
      <c r="I75" s="2" t="s">
        <v>282</v>
      </c>
      <c r="J75" s="2" t="s">
        <v>36</v>
      </c>
      <c r="AI75" s="2" t="s">
        <v>381</v>
      </c>
    </row>
    <row r="76" spans="1:35" ht="13" x14ac:dyDescent="0.15">
      <c r="A76" s="1">
        <v>42818.727321365739</v>
      </c>
      <c r="B76" s="2" t="s">
        <v>102</v>
      </c>
      <c r="C76" s="2" t="s">
        <v>49</v>
      </c>
      <c r="D76" s="2" t="s">
        <v>50</v>
      </c>
      <c r="E76" s="2" t="s">
        <v>382</v>
      </c>
      <c r="F76" s="2" t="s">
        <v>34</v>
      </c>
      <c r="G76" s="2" t="s">
        <v>120</v>
      </c>
      <c r="H76" s="2" t="s">
        <v>36</v>
      </c>
      <c r="J76" s="2" t="s">
        <v>36</v>
      </c>
      <c r="AI76" s="2" t="s">
        <v>383</v>
      </c>
    </row>
    <row r="77" spans="1:35" ht="13" x14ac:dyDescent="0.15">
      <c r="A77" s="1">
        <v>42818.735979988429</v>
      </c>
      <c r="B77" s="2" t="s">
        <v>102</v>
      </c>
      <c r="C77" s="2" t="s">
        <v>31</v>
      </c>
      <c r="D77" s="2" t="s">
        <v>50</v>
      </c>
      <c r="E77" s="2" t="s">
        <v>384</v>
      </c>
      <c r="F77" s="2" t="s">
        <v>34</v>
      </c>
      <c r="G77" s="2" t="s">
        <v>120</v>
      </c>
      <c r="H77" s="2" t="s">
        <v>34</v>
      </c>
      <c r="I77" s="2" t="s">
        <v>385</v>
      </c>
      <c r="J77" s="2" t="s">
        <v>34</v>
      </c>
      <c r="K77" s="2">
        <v>5</v>
      </c>
      <c r="L77" s="2" t="s">
        <v>131</v>
      </c>
      <c r="M77" s="2" t="s">
        <v>66</v>
      </c>
      <c r="N77" s="2" t="s">
        <v>67</v>
      </c>
      <c r="O77" s="2" t="s">
        <v>106</v>
      </c>
      <c r="P77" s="2" t="s">
        <v>89</v>
      </c>
      <c r="Q77" s="2" t="s">
        <v>34</v>
      </c>
      <c r="R77" s="2" t="s">
        <v>319</v>
      </c>
      <c r="S77" s="2" t="s">
        <v>34</v>
      </c>
      <c r="U77" s="2" t="s">
        <v>42</v>
      </c>
      <c r="V77" s="2" t="s">
        <v>43</v>
      </c>
      <c r="AC77" s="2" t="s">
        <v>386</v>
      </c>
      <c r="AD77" s="2" t="s">
        <v>46</v>
      </c>
      <c r="AE77" s="2" t="s">
        <v>45</v>
      </c>
      <c r="AF77" s="2" t="s">
        <v>45</v>
      </c>
      <c r="AG77" s="2" t="s">
        <v>46</v>
      </c>
      <c r="AI77" s="2" t="s">
        <v>387</v>
      </c>
    </row>
    <row r="78" spans="1:35" ht="13" x14ac:dyDescent="0.15">
      <c r="A78" s="1">
        <v>42818.815707696762</v>
      </c>
      <c r="B78" s="2" t="s">
        <v>30</v>
      </c>
      <c r="C78" s="2" t="s">
        <v>49</v>
      </c>
      <c r="D78" s="2" t="s">
        <v>50</v>
      </c>
      <c r="E78" s="2" t="s">
        <v>388</v>
      </c>
      <c r="F78" s="2" t="s">
        <v>34</v>
      </c>
      <c r="G78" s="2" t="s">
        <v>389</v>
      </c>
      <c r="H78" s="2" t="s">
        <v>36</v>
      </c>
      <c r="J78" s="2" t="s">
        <v>34</v>
      </c>
      <c r="K78" s="2">
        <v>3</v>
      </c>
      <c r="L78" s="2" t="s">
        <v>37</v>
      </c>
      <c r="M78" s="2" t="s">
        <v>390</v>
      </c>
      <c r="N78" s="2" t="s">
        <v>391</v>
      </c>
      <c r="O78" s="2" t="s">
        <v>312</v>
      </c>
      <c r="P78" s="2" t="s">
        <v>284</v>
      </c>
      <c r="Q78" s="2" t="s">
        <v>34</v>
      </c>
      <c r="R78" s="2" t="s">
        <v>392</v>
      </c>
      <c r="S78" s="2" t="s">
        <v>34</v>
      </c>
      <c r="U78" s="2" t="s">
        <v>70</v>
      </c>
      <c r="V78" s="2" t="s">
        <v>70</v>
      </c>
      <c r="W78" s="2" t="s">
        <v>393</v>
      </c>
      <c r="X78" s="2" t="s">
        <v>46</v>
      </c>
      <c r="Y78" s="2" t="s">
        <v>44</v>
      </c>
      <c r="Z78" s="2" t="s">
        <v>45</v>
      </c>
      <c r="AA78" s="2" t="s">
        <v>45</v>
      </c>
      <c r="AI78" s="2" t="s">
        <v>394</v>
      </c>
    </row>
    <row r="79" spans="1:35" ht="13" x14ac:dyDescent="0.15">
      <c r="A79" s="1">
        <v>42818.821469907409</v>
      </c>
      <c r="B79" s="2" t="s">
        <v>48</v>
      </c>
      <c r="C79" s="2" t="s">
        <v>31</v>
      </c>
      <c r="D79" s="2" t="s">
        <v>50</v>
      </c>
      <c r="E79" s="2" t="s">
        <v>395</v>
      </c>
      <c r="F79" s="2" t="s">
        <v>34</v>
      </c>
      <c r="G79" s="2" t="s">
        <v>120</v>
      </c>
      <c r="H79" s="2" t="s">
        <v>34</v>
      </c>
      <c r="I79" s="2" t="s">
        <v>246</v>
      </c>
      <c r="J79" s="2" t="s">
        <v>34</v>
      </c>
      <c r="K79" s="2">
        <v>3</v>
      </c>
      <c r="L79" s="2" t="s">
        <v>37</v>
      </c>
      <c r="M79" s="2" t="s">
        <v>105</v>
      </c>
      <c r="N79" s="2" t="s">
        <v>211</v>
      </c>
      <c r="O79" s="2" t="s">
        <v>143</v>
      </c>
      <c r="P79" s="2" t="s">
        <v>284</v>
      </c>
      <c r="Q79" s="2" t="s">
        <v>34</v>
      </c>
      <c r="R79" s="2" t="s">
        <v>396</v>
      </c>
      <c r="S79" s="2" t="s">
        <v>36</v>
      </c>
      <c r="T79" s="2" t="s">
        <v>397</v>
      </c>
      <c r="U79" s="2" t="s">
        <v>42</v>
      </c>
      <c r="V79" s="2" t="s">
        <v>398</v>
      </c>
      <c r="AC79" s="2" t="s">
        <v>399</v>
      </c>
      <c r="AD79" s="2" t="s">
        <v>45</v>
      </c>
      <c r="AE79" s="2" t="s">
        <v>46</v>
      </c>
      <c r="AF79" s="2" t="s">
        <v>45</v>
      </c>
      <c r="AG79" s="2" t="s">
        <v>45</v>
      </c>
      <c r="AH79" s="2" t="s">
        <v>400</v>
      </c>
      <c r="AI79" s="2" t="s">
        <v>401</v>
      </c>
    </row>
    <row r="80" spans="1:35" ht="13" x14ac:dyDescent="0.15">
      <c r="A80" s="1">
        <v>42818.892751273146</v>
      </c>
      <c r="B80" s="2" t="s">
        <v>48</v>
      </c>
      <c r="C80" s="2" t="s">
        <v>49</v>
      </c>
      <c r="D80" s="2" t="s">
        <v>32</v>
      </c>
      <c r="E80" s="2" t="s">
        <v>402</v>
      </c>
      <c r="F80" s="2" t="s">
        <v>34</v>
      </c>
      <c r="G80" s="2" t="s">
        <v>191</v>
      </c>
      <c r="H80" s="2" t="s">
        <v>34</v>
      </c>
      <c r="I80" s="2" t="s">
        <v>235</v>
      </c>
      <c r="J80" s="2" t="s">
        <v>34</v>
      </c>
      <c r="K80" s="2">
        <v>4</v>
      </c>
      <c r="L80" s="2" t="s">
        <v>131</v>
      </c>
      <c r="M80" s="2" t="s">
        <v>337</v>
      </c>
      <c r="N80" s="2" t="s">
        <v>98</v>
      </c>
      <c r="O80" s="2" t="s">
        <v>143</v>
      </c>
      <c r="P80" s="2" t="s">
        <v>77</v>
      </c>
      <c r="Q80" s="2" t="s">
        <v>36</v>
      </c>
      <c r="U80" s="2" t="s">
        <v>42</v>
      </c>
      <c r="V80" s="2" t="s">
        <v>43</v>
      </c>
      <c r="AC80" s="2" t="s">
        <v>403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404</v>
      </c>
    </row>
    <row r="81" spans="1:35" ht="13" x14ac:dyDescent="0.15">
      <c r="A81" s="1">
        <v>42819.032087280095</v>
      </c>
      <c r="B81" s="2" t="s">
        <v>30</v>
      </c>
      <c r="C81" s="2" t="s">
        <v>31</v>
      </c>
      <c r="D81" s="2" t="s">
        <v>32</v>
      </c>
      <c r="E81" s="2" t="s">
        <v>405</v>
      </c>
      <c r="F81" s="2" t="s">
        <v>34</v>
      </c>
      <c r="G81" s="2" t="s">
        <v>406</v>
      </c>
      <c r="H81" s="2" t="s">
        <v>36</v>
      </c>
      <c r="J81" s="2" t="s">
        <v>36</v>
      </c>
      <c r="AI81" s="2" t="s">
        <v>407</v>
      </c>
    </row>
    <row r="82" spans="1:35" ht="13" x14ac:dyDescent="0.15">
      <c r="A82" s="1">
        <v>42819.934492175926</v>
      </c>
      <c r="B82" s="2" t="s">
        <v>61</v>
      </c>
      <c r="C82" s="2" t="s">
        <v>31</v>
      </c>
      <c r="D82" s="2" t="s">
        <v>50</v>
      </c>
      <c r="E82" s="2" t="s">
        <v>408</v>
      </c>
      <c r="F82" s="2" t="s">
        <v>34</v>
      </c>
      <c r="G82" s="2" t="s">
        <v>120</v>
      </c>
      <c r="H82" s="2" t="s">
        <v>34</v>
      </c>
      <c r="I82" s="2" t="s">
        <v>409</v>
      </c>
      <c r="J82" s="2" t="s">
        <v>36</v>
      </c>
      <c r="AI82" s="2" t="s">
        <v>410</v>
      </c>
    </row>
    <row r="83" spans="1:35" ht="13" x14ac:dyDescent="0.15">
      <c r="A83" s="1">
        <v>42820.852134768516</v>
      </c>
      <c r="B83" s="2" t="s">
        <v>48</v>
      </c>
      <c r="C83" s="2" t="s">
        <v>49</v>
      </c>
      <c r="D83" s="2" t="s">
        <v>32</v>
      </c>
      <c r="E83" s="2" t="s">
        <v>304</v>
      </c>
      <c r="F83" s="2" t="s">
        <v>34</v>
      </c>
      <c r="G83" s="2" t="s">
        <v>120</v>
      </c>
      <c r="H83" s="2" t="s">
        <v>34</v>
      </c>
      <c r="I83" s="2" t="s">
        <v>271</v>
      </c>
      <c r="J83" s="2" t="s">
        <v>34</v>
      </c>
      <c r="K83" s="2">
        <v>5</v>
      </c>
      <c r="L83" s="2" t="s">
        <v>96</v>
      </c>
      <c r="M83" s="2" t="s">
        <v>169</v>
      </c>
      <c r="N83" s="2" t="s">
        <v>391</v>
      </c>
      <c r="O83" s="2" t="s">
        <v>114</v>
      </c>
      <c r="P83" s="2" t="s">
        <v>69</v>
      </c>
      <c r="Q83" s="2" t="s">
        <v>34</v>
      </c>
      <c r="R83" s="2" t="s">
        <v>411</v>
      </c>
      <c r="S83" s="2" t="s">
        <v>34</v>
      </c>
      <c r="U83" s="2" t="s">
        <v>42</v>
      </c>
      <c r="V83" s="2" t="s">
        <v>43</v>
      </c>
      <c r="AC83" s="2" t="s">
        <v>412</v>
      </c>
      <c r="AD83" s="2" t="s">
        <v>46</v>
      </c>
      <c r="AE83" s="2" t="s">
        <v>46</v>
      </c>
      <c r="AF83" s="2" t="s">
        <v>46</v>
      </c>
      <c r="AG83" s="2" t="s">
        <v>46</v>
      </c>
      <c r="AI83" s="2" t="s">
        <v>413</v>
      </c>
    </row>
    <row r="84" spans="1:35" ht="13" x14ac:dyDescent="0.15">
      <c r="A84" s="1">
        <v>42820.880291863425</v>
      </c>
      <c r="B84" s="2" t="s">
        <v>48</v>
      </c>
      <c r="C84" s="2" t="s">
        <v>31</v>
      </c>
      <c r="D84" s="2" t="s">
        <v>32</v>
      </c>
      <c r="E84" s="2" t="s">
        <v>414</v>
      </c>
      <c r="F84" s="2" t="s">
        <v>34</v>
      </c>
      <c r="G84" s="2" t="s">
        <v>120</v>
      </c>
      <c r="H84" s="2" t="s">
        <v>34</v>
      </c>
      <c r="I84" s="2" t="s">
        <v>253</v>
      </c>
      <c r="J84" s="2" t="s">
        <v>34</v>
      </c>
      <c r="K84" s="2">
        <v>5</v>
      </c>
      <c r="L84" s="2" t="s">
        <v>37</v>
      </c>
      <c r="M84" s="2" t="s">
        <v>38</v>
      </c>
      <c r="N84" s="2" t="s">
        <v>326</v>
      </c>
      <c r="O84" s="2" t="s">
        <v>292</v>
      </c>
      <c r="P84" s="2" t="s">
        <v>41</v>
      </c>
      <c r="Q84" s="2" t="s">
        <v>34</v>
      </c>
      <c r="R84" s="2" t="s">
        <v>313</v>
      </c>
      <c r="S84" s="2" t="s">
        <v>34</v>
      </c>
      <c r="U84" s="2" t="s">
        <v>43</v>
      </c>
      <c r="V84" s="2" t="s">
        <v>43</v>
      </c>
      <c r="AC84" s="2" t="s">
        <v>116</v>
      </c>
      <c r="AD84" s="2" t="s">
        <v>46</v>
      </c>
      <c r="AE84" s="2" t="s">
        <v>46</v>
      </c>
      <c r="AF84" s="2" t="s">
        <v>46</v>
      </c>
      <c r="AG84" s="2" t="s">
        <v>46</v>
      </c>
      <c r="AI84" s="2" t="s">
        <v>415</v>
      </c>
    </row>
    <row r="85" spans="1:35" ht="13" x14ac:dyDescent="0.15">
      <c r="A85" s="1">
        <v>42820.898701064812</v>
      </c>
      <c r="B85" s="2" t="s">
        <v>30</v>
      </c>
      <c r="C85" s="2" t="s">
        <v>49</v>
      </c>
      <c r="D85" s="2" t="s">
        <v>50</v>
      </c>
      <c r="E85" s="2" t="s">
        <v>416</v>
      </c>
      <c r="F85" s="2" t="s">
        <v>36</v>
      </c>
      <c r="H85" s="2" t="s">
        <v>34</v>
      </c>
      <c r="I85" s="2" t="s">
        <v>239</v>
      </c>
      <c r="J85" s="2" t="s">
        <v>36</v>
      </c>
    </row>
    <row r="86" spans="1:35" ht="13" x14ac:dyDescent="0.15">
      <c r="A86" s="1">
        <v>42820.899684560187</v>
      </c>
      <c r="B86" s="2" t="s">
        <v>30</v>
      </c>
      <c r="C86" s="2" t="s">
        <v>49</v>
      </c>
      <c r="D86" s="2" t="s">
        <v>50</v>
      </c>
      <c r="E86" s="2" t="s">
        <v>417</v>
      </c>
      <c r="F86" s="2" t="s">
        <v>36</v>
      </c>
      <c r="H86" s="2" t="s">
        <v>34</v>
      </c>
      <c r="I86" s="2" t="s">
        <v>184</v>
      </c>
      <c r="J86" s="2" t="s">
        <v>36</v>
      </c>
    </row>
    <row r="87" spans="1:35" ht="13" x14ac:dyDescent="0.15">
      <c r="A87" s="1">
        <v>42820.95440530093</v>
      </c>
      <c r="B87" s="2" t="s">
        <v>61</v>
      </c>
      <c r="C87" s="2" t="s">
        <v>31</v>
      </c>
      <c r="D87" s="2" t="s">
        <v>50</v>
      </c>
      <c r="E87" s="2" t="s">
        <v>182</v>
      </c>
      <c r="F87" s="2" t="s">
        <v>34</v>
      </c>
      <c r="G87" s="2" t="s">
        <v>120</v>
      </c>
      <c r="H87" s="2" t="s">
        <v>34</v>
      </c>
      <c r="I87" s="2" t="s">
        <v>235</v>
      </c>
      <c r="J87" s="2" t="s">
        <v>36</v>
      </c>
    </row>
    <row r="88" spans="1:35" ht="13" x14ac:dyDescent="0.15">
      <c r="A88" s="1">
        <v>42821.450859791672</v>
      </c>
      <c r="B88" s="2" t="s">
        <v>102</v>
      </c>
      <c r="C88" s="2" t="s">
        <v>31</v>
      </c>
      <c r="D88" s="2" t="s">
        <v>50</v>
      </c>
      <c r="E88" s="2" t="s">
        <v>418</v>
      </c>
      <c r="F88" s="2" t="s">
        <v>36</v>
      </c>
      <c r="H88" s="2" t="s">
        <v>34</v>
      </c>
      <c r="I88" s="2" t="s">
        <v>253</v>
      </c>
      <c r="J88" s="2" t="s">
        <v>36</v>
      </c>
      <c r="AI88" s="2" t="s">
        <v>419</v>
      </c>
    </row>
    <row r="89" spans="1:35" ht="13" x14ac:dyDescent="0.15">
      <c r="A89" s="1">
        <v>42821.462929560184</v>
      </c>
      <c r="B89" s="2" t="s">
        <v>102</v>
      </c>
      <c r="C89" s="2" t="s">
        <v>31</v>
      </c>
      <c r="D89" s="2" t="s">
        <v>420</v>
      </c>
      <c r="E89" s="2" t="s">
        <v>421</v>
      </c>
      <c r="F89" s="2" t="s">
        <v>34</v>
      </c>
      <c r="G89" s="2" t="s">
        <v>422</v>
      </c>
      <c r="H89" s="2" t="s">
        <v>34</v>
      </c>
      <c r="I89" s="2" t="s">
        <v>423</v>
      </c>
      <c r="J89" s="2" t="s">
        <v>34</v>
      </c>
      <c r="K89" s="2">
        <v>5</v>
      </c>
      <c r="L89" s="2" t="s">
        <v>131</v>
      </c>
      <c r="M89" s="2" t="s">
        <v>53</v>
      </c>
      <c r="N89" s="2" t="s">
        <v>424</v>
      </c>
      <c r="O89" s="2" t="s">
        <v>160</v>
      </c>
      <c r="P89" s="2" t="s">
        <v>77</v>
      </c>
      <c r="Q89" s="2" t="s">
        <v>34</v>
      </c>
      <c r="R89" s="2" t="s">
        <v>425</v>
      </c>
      <c r="S89" s="2" t="s">
        <v>36</v>
      </c>
      <c r="T89" s="2" t="s">
        <v>426</v>
      </c>
      <c r="U89" s="2" t="s">
        <v>43</v>
      </c>
      <c r="V89" s="2" t="s">
        <v>43</v>
      </c>
      <c r="AC89" s="2" t="s">
        <v>427</v>
      </c>
      <c r="AD89" s="2" t="s">
        <v>45</v>
      </c>
      <c r="AE89" s="2" t="s">
        <v>46</v>
      </c>
      <c r="AF89" s="2" t="s">
        <v>45</v>
      </c>
      <c r="AG89" s="2" t="s">
        <v>45</v>
      </c>
      <c r="AH89" s="2" t="s">
        <v>428</v>
      </c>
      <c r="AI89" s="2" t="s">
        <v>429</v>
      </c>
    </row>
    <row r="90" spans="1:35" ht="13" x14ac:dyDescent="0.15">
      <c r="A90" s="1">
        <v>42821.507208298615</v>
      </c>
      <c r="B90" s="2" t="s">
        <v>102</v>
      </c>
      <c r="C90" s="2" t="s">
        <v>49</v>
      </c>
      <c r="D90" s="2" t="s">
        <v>50</v>
      </c>
      <c r="E90" s="2" t="s">
        <v>453</v>
      </c>
      <c r="F90" s="2" t="s">
        <v>34</v>
      </c>
      <c r="G90" s="2" t="s">
        <v>120</v>
      </c>
      <c r="H90" s="2" t="s">
        <v>34</v>
      </c>
      <c r="I90" s="2" t="s">
        <v>246</v>
      </c>
      <c r="J90" s="2" t="s">
        <v>34</v>
      </c>
      <c r="K90" s="2">
        <v>5</v>
      </c>
      <c r="L90" s="2" t="s">
        <v>131</v>
      </c>
      <c r="M90" s="2" t="s">
        <v>105</v>
      </c>
      <c r="N90" s="2" t="s">
        <v>67</v>
      </c>
      <c r="O90" s="2" t="s">
        <v>206</v>
      </c>
      <c r="P90" s="2" t="s">
        <v>77</v>
      </c>
      <c r="Q90" s="2" t="s">
        <v>34</v>
      </c>
      <c r="R90" s="2" t="s">
        <v>249</v>
      </c>
      <c r="S90" s="2" t="s">
        <v>34</v>
      </c>
      <c r="U90" s="2" t="s">
        <v>42</v>
      </c>
      <c r="V90" s="2" t="s">
        <v>43</v>
      </c>
      <c r="AC90" s="2" t="s">
        <v>454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455</v>
      </c>
      <c r="AI90" s="2" t="s">
        <v>456</v>
      </c>
    </row>
    <row r="91" spans="1:35" ht="13" x14ac:dyDescent="0.15">
      <c r="A91" s="1">
        <v>42821.513907175926</v>
      </c>
      <c r="B91" s="2" t="s">
        <v>61</v>
      </c>
      <c r="C91" s="2" t="s">
        <v>49</v>
      </c>
      <c r="D91" s="2" t="s">
        <v>32</v>
      </c>
      <c r="E91" s="2" t="s">
        <v>65</v>
      </c>
      <c r="F91" s="2" t="s">
        <v>34</v>
      </c>
      <c r="G91" s="2" t="s">
        <v>120</v>
      </c>
      <c r="H91" s="2" t="s">
        <v>34</v>
      </c>
      <c r="I91" s="2" t="s">
        <v>457</v>
      </c>
      <c r="J91" s="2" t="s">
        <v>36</v>
      </c>
      <c r="AI91" s="2" t="s">
        <v>458</v>
      </c>
    </row>
    <row r="92" spans="1:35" ht="13" x14ac:dyDescent="0.15">
      <c r="A92" s="1">
        <v>42821.517991932866</v>
      </c>
      <c r="B92" s="2" t="s">
        <v>102</v>
      </c>
      <c r="C92" s="2" t="s">
        <v>49</v>
      </c>
      <c r="D92" s="2" t="s">
        <v>50</v>
      </c>
      <c r="E92" s="2" t="s">
        <v>459</v>
      </c>
      <c r="F92" s="2" t="s">
        <v>34</v>
      </c>
      <c r="G92" s="2" t="s">
        <v>120</v>
      </c>
      <c r="H92" s="2" t="s">
        <v>34</v>
      </c>
      <c r="I92" s="2" t="s">
        <v>203</v>
      </c>
      <c r="J92" s="2" t="s">
        <v>34</v>
      </c>
      <c r="K92" s="2">
        <v>5</v>
      </c>
      <c r="L92" s="2" t="s">
        <v>96</v>
      </c>
      <c r="M92" s="2" t="s">
        <v>53</v>
      </c>
      <c r="N92" s="2" t="s">
        <v>54</v>
      </c>
      <c r="O92" s="2" t="s">
        <v>68</v>
      </c>
      <c r="P92" s="2" t="s">
        <v>284</v>
      </c>
      <c r="Q92" s="2" t="s">
        <v>34</v>
      </c>
      <c r="R92" s="2" t="s">
        <v>460</v>
      </c>
      <c r="S92" s="2" t="s">
        <v>34</v>
      </c>
      <c r="U92" s="2" t="s">
        <v>43</v>
      </c>
      <c r="V92" s="2" t="s">
        <v>43</v>
      </c>
      <c r="AC92" s="2" t="s">
        <v>461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462</v>
      </c>
      <c r="AI92" s="2" t="s">
        <v>463</v>
      </c>
    </row>
    <row r="93" spans="1:35" ht="13" x14ac:dyDescent="0.15">
      <c r="A93" s="1">
        <v>42821.52540731481</v>
      </c>
      <c r="B93" s="2" t="s">
        <v>102</v>
      </c>
      <c r="C93" s="2" t="s">
        <v>31</v>
      </c>
      <c r="D93" s="2" t="s">
        <v>32</v>
      </c>
      <c r="E93" s="2" t="s">
        <v>464</v>
      </c>
      <c r="F93" s="2" t="s">
        <v>34</v>
      </c>
      <c r="G93" s="2" t="s">
        <v>465</v>
      </c>
      <c r="H93" s="2" t="s">
        <v>34</v>
      </c>
      <c r="I93" s="2" t="s">
        <v>246</v>
      </c>
      <c r="J93" s="2" t="s">
        <v>36</v>
      </c>
      <c r="AI93" s="2" t="s">
        <v>466</v>
      </c>
    </row>
    <row r="94" spans="1:35" ht="13" x14ac:dyDescent="0.15">
      <c r="A94" s="1">
        <v>42821.533918981484</v>
      </c>
      <c r="B94" s="2" t="s">
        <v>61</v>
      </c>
      <c r="C94" s="2" t="s">
        <v>49</v>
      </c>
      <c r="D94" s="2" t="s">
        <v>32</v>
      </c>
      <c r="E94" s="2" t="s">
        <v>434</v>
      </c>
      <c r="F94" s="2" t="s">
        <v>34</v>
      </c>
      <c r="G94" s="2" t="s">
        <v>442</v>
      </c>
      <c r="H94" s="2" t="s">
        <v>34</v>
      </c>
      <c r="I94" s="2" t="s">
        <v>235</v>
      </c>
      <c r="J94" s="2" t="s">
        <v>34</v>
      </c>
      <c r="K94" s="2">
        <v>2</v>
      </c>
      <c r="L94" s="2" t="s">
        <v>96</v>
      </c>
      <c r="M94" s="2" t="s">
        <v>448</v>
      </c>
      <c r="N94" s="2" t="s">
        <v>211</v>
      </c>
      <c r="O94" s="2" t="s">
        <v>212</v>
      </c>
      <c r="P94" s="2" t="s">
        <v>89</v>
      </c>
      <c r="Q94" s="2" t="s">
        <v>36</v>
      </c>
      <c r="U94" s="2" t="s">
        <v>42</v>
      </c>
      <c r="V94" s="2" t="s">
        <v>43</v>
      </c>
      <c r="AC94" s="2" t="s">
        <v>467</v>
      </c>
      <c r="AD94" s="2" t="s">
        <v>45</v>
      </c>
      <c r="AE94" s="2" t="s">
        <v>45</v>
      </c>
      <c r="AF94" s="2" t="s">
        <v>45</v>
      </c>
      <c r="AG94" s="2" t="s">
        <v>45</v>
      </c>
      <c r="AI94" s="2" t="s">
        <v>468</v>
      </c>
    </row>
    <row r="95" spans="1:35" ht="13" x14ac:dyDescent="0.15">
      <c r="A95" s="1">
        <v>42821.559433009257</v>
      </c>
      <c r="B95" s="2" t="s">
        <v>102</v>
      </c>
      <c r="C95" s="2" t="s">
        <v>31</v>
      </c>
      <c r="D95" s="2" t="s">
        <v>469</v>
      </c>
      <c r="E95" s="2" t="s">
        <v>470</v>
      </c>
      <c r="F95" s="2" t="s">
        <v>34</v>
      </c>
      <c r="G95" s="2" t="s">
        <v>120</v>
      </c>
      <c r="H95" s="2" t="s">
        <v>34</v>
      </c>
      <c r="I95" s="2" t="s">
        <v>348</v>
      </c>
      <c r="J95" s="2" t="s">
        <v>34</v>
      </c>
      <c r="K95" s="2">
        <v>4</v>
      </c>
      <c r="L95" s="2" t="s">
        <v>131</v>
      </c>
      <c r="M95" s="2" t="s">
        <v>105</v>
      </c>
      <c r="N95" s="2" t="s">
        <v>67</v>
      </c>
      <c r="O95" s="2" t="s">
        <v>143</v>
      </c>
      <c r="P95" s="2" t="s">
        <v>77</v>
      </c>
      <c r="Q95" s="2" t="s">
        <v>34</v>
      </c>
      <c r="R95" s="2" t="s">
        <v>249</v>
      </c>
      <c r="S95" s="2" t="s">
        <v>36</v>
      </c>
      <c r="T95" s="2" t="s">
        <v>471</v>
      </c>
      <c r="U95" s="2" t="s">
        <v>43</v>
      </c>
      <c r="V95" s="2" t="s">
        <v>43</v>
      </c>
      <c r="AC95" s="2" t="s">
        <v>472</v>
      </c>
      <c r="AD95" s="2" t="s">
        <v>45</v>
      </c>
      <c r="AE95" s="2" t="s">
        <v>45</v>
      </c>
      <c r="AF95" s="2" t="s">
        <v>46</v>
      </c>
      <c r="AG95" s="2" t="s">
        <v>46</v>
      </c>
      <c r="AH95" s="2" t="s">
        <v>473</v>
      </c>
      <c r="AI95" s="2" t="s">
        <v>474</v>
      </c>
    </row>
    <row r="96" spans="1:35" ht="13" x14ac:dyDescent="0.15">
      <c r="A96" s="1">
        <v>42821.608650879629</v>
      </c>
      <c r="B96" s="2" t="s">
        <v>48</v>
      </c>
      <c r="C96" s="2" t="s">
        <v>49</v>
      </c>
      <c r="D96" s="2" t="s">
        <v>32</v>
      </c>
      <c r="E96" s="2" t="s">
        <v>95</v>
      </c>
      <c r="F96" s="2" t="s">
        <v>34</v>
      </c>
      <c r="G96" s="2" t="s">
        <v>442</v>
      </c>
      <c r="H96" s="2" t="s">
        <v>36</v>
      </c>
      <c r="J96" s="2" t="s">
        <v>36</v>
      </c>
      <c r="AI96" s="2" t="s">
        <v>475</v>
      </c>
    </row>
    <row r="97" spans="1:35" ht="13" x14ac:dyDescent="0.15">
      <c r="A97" s="1">
        <v>42821.612483935183</v>
      </c>
      <c r="B97" s="2" t="s">
        <v>30</v>
      </c>
      <c r="C97" s="2" t="s">
        <v>49</v>
      </c>
      <c r="D97" s="2" t="s">
        <v>32</v>
      </c>
      <c r="E97" s="2" t="s">
        <v>476</v>
      </c>
      <c r="F97" s="2" t="s">
        <v>36</v>
      </c>
      <c r="H97" s="2" t="s">
        <v>34</v>
      </c>
      <c r="I97" s="2" t="s">
        <v>477</v>
      </c>
      <c r="J97" s="2" t="s">
        <v>34</v>
      </c>
      <c r="K97" s="2">
        <v>3</v>
      </c>
      <c r="L97" s="2" t="s">
        <v>96</v>
      </c>
      <c r="M97" s="2" t="s">
        <v>97</v>
      </c>
      <c r="N97" s="2" t="s">
        <v>478</v>
      </c>
      <c r="O97" s="2" t="s">
        <v>194</v>
      </c>
      <c r="P97" s="2" t="s">
        <v>89</v>
      </c>
      <c r="Q97" s="2" t="s">
        <v>36</v>
      </c>
      <c r="U97" s="2" t="s">
        <v>145</v>
      </c>
      <c r="V97" s="2" t="s">
        <v>43</v>
      </c>
      <c r="AC97" s="2" t="s">
        <v>479</v>
      </c>
      <c r="AD97" s="2" t="s">
        <v>46</v>
      </c>
      <c r="AE97" s="2" t="s">
        <v>46</v>
      </c>
      <c r="AF97" s="2" t="s">
        <v>46</v>
      </c>
      <c r="AG97" s="2" t="s">
        <v>45</v>
      </c>
    </row>
    <row r="98" spans="1:35" ht="13" x14ac:dyDescent="0.15">
      <c r="A98" s="1">
        <v>42821.637638611108</v>
      </c>
      <c r="B98" s="2" t="s">
        <v>30</v>
      </c>
      <c r="C98" s="2" t="s">
        <v>31</v>
      </c>
      <c r="D98" s="2" t="s">
        <v>32</v>
      </c>
      <c r="E98" s="2" t="s">
        <v>480</v>
      </c>
      <c r="F98" s="2" t="s">
        <v>34</v>
      </c>
      <c r="G98" s="2" t="s">
        <v>120</v>
      </c>
      <c r="H98" s="2" t="s">
        <v>34</v>
      </c>
      <c r="I98" s="2" t="s">
        <v>481</v>
      </c>
      <c r="J98" s="2" t="s">
        <v>36</v>
      </c>
    </row>
    <row r="99" spans="1:35" ht="13" x14ac:dyDescent="0.15">
      <c r="A99" s="1">
        <v>42821.639456273144</v>
      </c>
      <c r="B99" s="2" t="s">
        <v>30</v>
      </c>
      <c r="C99" s="2" t="s">
        <v>31</v>
      </c>
      <c r="D99" s="2" t="s">
        <v>32</v>
      </c>
      <c r="E99" s="2" t="s">
        <v>482</v>
      </c>
      <c r="F99" s="2" t="s">
        <v>34</v>
      </c>
      <c r="G99" s="2" t="s">
        <v>120</v>
      </c>
      <c r="H99" s="2" t="s">
        <v>34</v>
      </c>
      <c r="I99" s="2" t="s">
        <v>483</v>
      </c>
      <c r="J99" s="2" t="s">
        <v>36</v>
      </c>
      <c r="AI99" s="2" t="s">
        <v>484</v>
      </c>
    </row>
    <row r="100" spans="1:35" ht="13" x14ac:dyDescent="0.15">
      <c r="A100" s="1">
        <v>42821.642228020835</v>
      </c>
      <c r="B100" s="2" t="s">
        <v>30</v>
      </c>
      <c r="C100" s="2" t="s">
        <v>49</v>
      </c>
      <c r="D100" s="2" t="s">
        <v>32</v>
      </c>
      <c r="E100" s="2" t="s">
        <v>485</v>
      </c>
      <c r="F100" s="2" t="s">
        <v>34</v>
      </c>
      <c r="G100" s="2" t="s">
        <v>120</v>
      </c>
      <c r="H100" s="2" t="s">
        <v>34</v>
      </c>
      <c r="I100" s="2" t="s">
        <v>310</v>
      </c>
      <c r="J100" s="2" t="s">
        <v>36</v>
      </c>
    </row>
    <row r="101" spans="1:35" ht="13" x14ac:dyDescent="0.15">
      <c r="A101" s="1">
        <v>42821.855334988424</v>
      </c>
      <c r="B101" s="2" t="s">
        <v>61</v>
      </c>
      <c r="C101" s="2" t="s">
        <v>31</v>
      </c>
      <c r="D101" s="2" t="s">
        <v>50</v>
      </c>
      <c r="E101" s="2" t="s">
        <v>486</v>
      </c>
      <c r="F101" s="2" t="s">
        <v>34</v>
      </c>
      <c r="G101" s="2" t="s">
        <v>487</v>
      </c>
      <c r="H101" s="2" t="s">
        <v>34</v>
      </c>
      <c r="I101" s="2" t="s">
        <v>246</v>
      </c>
      <c r="J101" s="2" t="s">
        <v>34</v>
      </c>
      <c r="K101" s="2">
        <v>4</v>
      </c>
      <c r="L101" s="2" t="s">
        <v>131</v>
      </c>
      <c r="M101" s="2" t="s">
        <v>66</v>
      </c>
      <c r="N101" s="2" t="s">
        <v>488</v>
      </c>
      <c r="O101" s="2" t="s">
        <v>312</v>
      </c>
      <c r="P101" s="2" t="s">
        <v>89</v>
      </c>
      <c r="Q101" s="2" t="s">
        <v>36</v>
      </c>
      <c r="U101" s="2" t="s">
        <v>145</v>
      </c>
      <c r="V101" s="2" t="s">
        <v>138</v>
      </c>
      <c r="AC101" s="2" t="s">
        <v>489</v>
      </c>
      <c r="AD101" s="2" t="s">
        <v>45</v>
      </c>
      <c r="AE101" s="2" t="s">
        <v>45</v>
      </c>
      <c r="AF101" s="2" t="s">
        <v>45</v>
      </c>
      <c r="AG101" s="2" t="s">
        <v>45</v>
      </c>
      <c r="AH101" s="2" t="s">
        <v>490</v>
      </c>
      <c r="AI101" s="2" t="s">
        <v>491</v>
      </c>
    </row>
  </sheetData>
  <sheetProtection algorithmName="SHA-512" hashValue="vyj4zqPlR/z5AxF5AJ3DVNBW0+2mjQk9sCXHhvDgU9VSo1FFNr9k+TgmDUgCvsZ5MYPv4ozfIrrT1za2iD5DCg==" saltValue="6kyyPEDQ41yf+4WKH7wbfw==" spinCount="100000" sheet="1" objects="1" scenarios="1"/>
  <autoFilter ref="A1:AI1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BT103"/>
  <sheetViews>
    <sheetView showGridLines="0" tabSelected="1" workbookViewId="0">
      <selection sqref="A1:A2"/>
    </sheetView>
  </sheetViews>
  <sheetFormatPr baseColWidth="10" defaultColWidth="14.5" defaultRowHeight="12" customHeight="1" x14ac:dyDescent="0.15"/>
  <cols>
    <col min="1" max="1" width="12.5" style="4" customWidth="1"/>
    <col min="2" max="2" width="10.33203125" style="4" customWidth="1"/>
    <col min="3" max="3" width="30.33203125" style="4" customWidth="1"/>
    <col min="4" max="4" width="16" style="4" customWidth="1"/>
    <col min="5" max="5" width="29.1640625" style="4" customWidth="1"/>
    <col min="6" max="6" width="4.5" style="4" customWidth="1"/>
    <col min="7" max="7" width="5.5" style="6" customWidth="1"/>
    <col min="8" max="14" width="5.5" style="4" customWidth="1"/>
    <col min="15" max="15" width="4.1640625" style="4" customWidth="1"/>
    <col min="16" max="24" width="5.5" style="4" customWidth="1"/>
    <col min="25" max="26" width="4.5" style="4" customWidth="1"/>
    <col min="27" max="27" width="9.5" style="4" customWidth="1"/>
    <col min="28" max="47" width="5.5" style="4" customWidth="1"/>
    <col min="48" max="48" width="15" style="4" customWidth="1"/>
    <col min="49" max="49" width="4.5" style="4" customWidth="1"/>
    <col min="50" max="50" width="13.5" style="4" customWidth="1"/>
    <col min="51" max="51" width="4.5" style="4" customWidth="1"/>
    <col min="52" max="52" width="13.5" style="4" customWidth="1"/>
    <col min="53" max="58" width="5.5" style="4" customWidth="1"/>
    <col min="59" max="59" width="17" style="4" customWidth="1"/>
    <col min="60" max="60" width="13.5" style="4" customWidth="1"/>
    <col min="61" max="64" width="11.5" style="4" customWidth="1"/>
    <col min="65" max="71" width="13.5" style="4" customWidth="1"/>
    <col min="72" max="16384" width="14.5" style="4"/>
  </cols>
  <sheetData>
    <row r="1" spans="1:72" ht="12" customHeight="1" x14ac:dyDescent="0.15">
      <c r="A1" s="133" t="s">
        <v>1</v>
      </c>
      <c r="B1" s="134" t="s">
        <v>432</v>
      </c>
      <c r="C1" s="135" t="s">
        <v>3</v>
      </c>
      <c r="D1" s="136" t="s">
        <v>573</v>
      </c>
      <c r="E1" s="134" t="s">
        <v>4</v>
      </c>
      <c r="F1" s="135" t="s">
        <v>5</v>
      </c>
      <c r="G1" s="131" t="s">
        <v>6</v>
      </c>
      <c r="H1" s="132"/>
      <c r="I1" s="132"/>
      <c r="J1" s="132"/>
      <c r="K1" s="132"/>
      <c r="L1" s="132"/>
      <c r="M1" s="132"/>
      <c r="N1" s="132"/>
      <c r="O1" s="135" t="s">
        <v>7</v>
      </c>
      <c r="P1" s="138" t="s">
        <v>8</v>
      </c>
      <c r="Q1" s="138"/>
      <c r="R1" s="138"/>
      <c r="S1" s="138"/>
      <c r="T1" s="138"/>
      <c r="U1" s="138"/>
      <c r="V1" s="138"/>
      <c r="W1" s="138"/>
      <c r="X1" s="138"/>
      <c r="Y1" s="135" t="s">
        <v>9</v>
      </c>
      <c r="Z1" s="137" t="s">
        <v>10</v>
      </c>
      <c r="AA1" s="135" t="s">
        <v>11</v>
      </c>
      <c r="AB1" s="139" t="s">
        <v>12</v>
      </c>
      <c r="AC1" s="140"/>
      <c r="AD1" s="140"/>
      <c r="AE1" s="140"/>
      <c r="AF1" s="140"/>
      <c r="AG1" s="140"/>
      <c r="AH1" s="140"/>
      <c r="AI1" s="141" t="s">
        <v>13</v>
      </c>
      <c r="AJ1" s="141"/>
      <c r="AK1" s="141"/>
      <c r="AL1" s="141"/>
      <c r="AM1" s="141"/>
      <c r="AN1" s="141"/>
      <c r="AO1" s="141"/>
      <c r="AP1" s="142" t="s">
        <v>14</v>
      </c>
      <c r="AQ1" s="142"/>
      <c r="AR1" s="142"/>
      <c r="AS1" s="142"/>
      <c r="AT1" s="142"/>
      <c r="AU1" s="142"/>
      <c r="AV1" s="135" t="s">
        <v>15</v>
      </c>
      <c r="AW1" s="137" t="s">
        <v>16</v>
      </c>
      <c r="AX1" s="135" t="s">
        <v>17</v>
      </c>
      <c r="AY1" s="137" t="s">
        <v>18</v>
      </c>
      <c r="AZ1" s="135" t="s">
        <v>19</v>
      </c>
      <c r="BA1" s="142" t="s">
        <v>20</v>
      </c>
      <c r="BB1" s="142"/>
      <c r="BC1" s="142"/>
      <c r="BD1" s="142"/>
      <c r="BE1" s="142"/>
      <c r="BF1" s="142"/>
      <c r="BG1" s="135" t="s">
        <v>21</v>
      </c>
      <c r="BH1" s="137" t="s">
        <v>22</v>
      </c>
      <c r="BI1" s="143" t="s">
        <v>559</v>
      </c>
      <c r="BJ1" s="144"/>
      <c r="BK1" s="144"/>
      <c r="BL1" s="144"/>
      <c r="BM1" s="137" t="s">
        <v>27</v>
      </c>
      <c r="BN1" s="135" t="s">
        <v>28</v>
      </c>
      <c r="BO1" s="139" t="s">
        <v>559</v>
      </c>
      <c r="BP1" s="140"/>
      <c r="BQ1" s="140"/>
      <c r="BR1" s="140"/>
      <c r="BS1" s="135" t="s">
        <v>27</v>
      </c>
    </row>
    <row r="2" spans="1:72" ht="12" customHeight="1" x14ac:dyDescent="0.15">
      <c r="A2" s="133"/>
      <c r="B2" s="134"/>
      <c r="C2" s="135"/>
      <c r="D2" s="136"/>
      <c r="E2" s="134"/>
      <c r="F2" s="135"/>
      <c r="G2" s="18" t="s">
        <v>504</v>
      </c>
      <c r="H2" s="19" t="s">
        <v>438</v>
      </c>
      <c r="I2" s="19" t="s">
        <v>437</v>
      </c>
      <c r="J2" s="19" t="s">
        <v>441</v>
      </c>
      <c r="K2" s="19" t="s">
        <v>439</v>
      </c>
      <c r="L2" s="20" t="s">
        <v>440</v>
      </c>
      <c r="M2" s="20" t="s">
        <v>512</v>
      </c>
      <c r="N2" s="20" t="s">
        <v>433</v>
      </c>
      <c r="O2" s="135"/>
      <c r="P2" s="20" t="s">
        <v>522</v>
      </c>
      <c r="Q2" s="20" t="s">
        <v>146</v>
      </c>
      <c r="R2" s="20" t="s">
        <v>271</v>
      </c>
      <c r="S2" s="20" t="s">
        <v>266</v>
      </c>
      <c r="T2" s="20" t="s">
        <v>444</v>
      </c>
      <c r="U2" s="20" t="s">
        <v>235</v>
      </c>
      <c r="V2" s="20" t="s">
        <v>477</v>
      </c>
      <c r="W2" s="20" t="s">
        <v>225</v>
      </c>
      <c r="X2" s="20" t="s">
        <v>433</v>
      </c>
      <c r="Y2" s="135"/>
      <c r="Z2" s="137"/>
      <c r="AA2" s="135"/>
      <c r="AB2" s="20" t="s">
        <v>448</v>
      </c>
      <c r="AC2" s="20" t="s">
        <v>53</v>
      </c>
      <c r="AD2" s="20" t="s">
        <v>185</v>
      </c>
      <c r="AE2" s="20" t="s">
        <v>530</v>
      </c>
      <c r="AF2" s="20" t="s">
        <v>361</v>
      </c>
      <c r="AG2" s="20" t="s">
        <v>449</v>
      </c>
      <c r="AH2" s="20" t="s">
        <v>433</v>
      </c>
      <c r="AI2" s="21" t="s">
        <v>98</v>
      </c>
      <c r="AJ2" s="21" t="s">
        <v>39</v>
      </c>
      <c r="AK2" s="21" t="s">
        <v>450</v>
      </c>
      <c r="AL2" s="21" t="s">
        <v>451</v>
      </c>
      <c r="AM2" s="21" t="s">
        <v>538</v>
      </c>
      <c r="AN2" s="21" t="s">
        <v>211</v>
      </c>
      <c r="AO2" s="21" t="s">
        <v>433</v>
      </c>
      <c r="AP2" s="20" t="s">
        <v>212</v>
      </c>
      <c r="AQ2" s="20" t="s">
        <v>40</v>
      </c>
      <c r="AR2" s="20" t="s">
        <v>545</v>
      </c>
      <c r="AS2" s="20" t="s">
        <v>88</v>
      </c>
      <c r="AT2" s="20" t="s">
        <v>55</v>
      </c>
      <c r="AU2" s="20" t="s">
        <v>433</v>
      </c>
      <c r="AV2" s="135"/>
      <c r="AW2" s="137"/>
      <c r="AX2" s="135"/>
      <c r="AY2" s="137"/>
      <c r="AZ2" s="135"/>
      <c r="BA2" s="20" t="s">
        <v>70</v>
      </c>
      <c r="BB2" s="20" t="s">
        <v>43</v>
      </c>
      <c r="BC2" s="20" t="s">
        <v>552</v>
      </c>
      <c r="BD2" s="20" t="s">
        <v>266</v>
      </c>
      <c r="BE2" s="20" t="s">
        <v>553</v>
      </c>
      <c r="BF2" s="20" t="s">
        <v>433</v>
      </c>
      <c r="BG2" s="135"/>
      <c r="BH2" s="137"/>
      <c r="BI2" s="22" t="s">
        <v>558</v>
      </c>
      <c r="BJ2" s="22" t="s">
        <v>498</v>
      </c>
      <c r="BK2" s="22" t="s">
        <v>156</v>
      </c>
      <c r="BL2" s="22" t="s">
        <v>217</v>
      </c>
      <c r="BM2" s="137"/>
      <c r="BN2" s="135"/>
      <c r="BO2" s="23" t="s">
        <v>558</v>
      </c>
      <c r="BP2" s="23" t="s">
        <v>498</v>
      </c>
      <c r="BQ2" s="23" t="s">
        <v>156</v>
      </c>
      <c r="BR2" s="23" t="s">
        <v>217</v>
      </c>
      <c r="BS2" s="135"/>
      <c r="BT2" s="4" t="s">
        <v>564</v>
      </c>
    </row>
    <row r="3" spans="1:72" s="5" customFormat="1" ht="12" customHeight="1" x14ac:dyDescent="0.15">
      <c r="A3" s="12" t="s">
        <v>430</v>
      </c>
      <c r="B3" s="10" t="s">
        <v>431</v>
      </c>
      <c r="C3" s="12" t="s">
        <v>574</v>
      </c>
      <c r="D3" s="12" t="s">
        <v>435</v>
      </c>
      <c r="E3" s="10" t="s">
        <v>502</v>
      </c>
      <c r="F3" s="12" t="s">
        <v>436</v>
      </c>
      <c r="G3" s="10" t="s">
        <v>503</v>
      </c>
      <c r="H3" s="10" t="s">
        <v>505</v>
      </c>
      <c r="I3" s="10" t="s">
        <v>506</v>
      </c>
      <c r="J3" s="10" t="s">
        <v>507</v>
      </c>
      <c r="K3" s="10" t="s">
        <v>508</v>
      </c>
      <c r="L3" s="10" t="s">
        <v>509</v>
      </c>
      <c r="M3" s="10" t="s">
        <v>510</v>
      </c>
      <c r="N3" s="10" t="s">
        <v>511</v>
      </c>
      <c r="O3" s="12" t="s">
        <v>443</v>
      </c>
      <c r="P3" s="10" t="s">
        <v>513</v>
      </c>
      <c r="Q3" s="10" t="s">
        <v>514</v>
      </c>
      <c r="R3" s="10" t="s">
        <v>515</v>
      </c>
      <c r="S3" s="10" t="s">
        <v>516</v>
      </c>
      <c r="T3" s="10" t="s">
        <v>517</v>
      </c>
      <c r="U3" s="10" t="s">
        <v>518</v>
      </c>
      <c r="V3" s="10" t="s">
        <v>519</v>
      </c>
      <c r="W3" s="10" t="s">
        <v>520</v>
      </c>
      <c r="X3" s="10" t="s">
        <v>521</v>
      </c>
      <c r="Y3" s="12" t="s">
        <v>445</v>
      </c>
      <c r="Z3" s="10" t="s">
        <v>446</v>
      </c>
      <c r="AA3" s="12" t="s">
        <v>447</v>
      </c>
      <c r="AB3" s="10" t="s">
        <v>523</v>
      </c>
      <c r="AC3" s="10" t="s">
        <v>524</v>
      </c>
      <c r="AD3" s="10" t="s">
        <v>525</v>
      </c>
      <c r="AE3" s="10" t="s">
        <v>526</v>
      </c>
      <c r="AF3" s="10" t="s">
        <v>527</v>
      </c>
      <c r="AG3" s="10" t="s">
        <v>528</v>
      </c>
      <c r="AH3" s="10" t="s">
        <v>529</v>
      </c>
      <c r="AI3" s="12" t="s">
        <v>531</v>
      </c>
      <c r="AJ3" s="12" t="s">
        <v>532</v>
      </c>
      <c r="AK3" s="12" t="s">
        <v>533</v>
      </c>
      <c r="AL3" s="12" t="s">
        <v>534</v>
      </c>
      <c r="AM3" s="12" t="s">
        <v>535</v>
      </c>
      <c r="AN3" s="12" t="s">
        <v>536</v>
      </c>
      <c r="AO3" s="12" t="s">
        <v>537</v>
      </c>
      <c r="AP3" s="10" t="s">
        <v>539</v>
      </c>
      <c r="AQ3" s="10" t="s">
        <v>540</v>
      </c>
      <c r="AR3" s="10" t="s">
        <v>541</v>
      </c>
      <c r="AS3" s="10" t="s">
        <v>542</v>
      </c>
      <c r="AT3" s="10" t="s">
        <v>543</v>
      </c>
      <c r="AU3" s="10" t="s">
        <v>544</v>
      </c>
      <c r="AV3" s="12" t="s">
        <v>452</v>
      </c>
      <c r="AW3" s="10" t="s">
        <v>492</v>
      </c>
      <c r="AX3" s="12" t="s">
        <v>493</v>
      </c>
      <c r="AY3" s="10" t="s">
        <v>494</v>
      </c>
      <c r="AZ3" s="12" t="s">
        <v>495</v>
      </c>
      <c r="BA3" s="10" t="s">
        <v>546</v>
      </c>
      <c r="BB3" s="10" t="s">
        <v>548</v>
      </c>
      <c r="BC3" s="10" t="s">
        <v>547</v>
      </c>
      <c r="BD3" s="10" t="s">
        <v>549</v>
      </c>
      <c r="BE3" s="10" t="s">
        <v>550</v>
      </c>
      <c r="BF3" s="10" t="s">
        <v>551</v>
      </c>
      <c r="BG3" s="12" t="s">
        <v>496</v>
      </c>
      <c r="BH3" s="10" t="s">
        <v>497</v>
      </c>
      <c r="BI3" s="12" t="s">
        <v>554</v>
      </c>
      <c r="BJ3" s="12" t="s">
        <v>555</v>
      </c>
      <c r="BK3" s="12" t="s">
        <v>556</v>
      </c>
      <c r="BL3" s="12" t="s">
        <v>557</v>
      </c>
      <c r="BM3" s="10" t="s">
        <v>499</v>
      </c>
      <c r="BN3" s="12" t="s">
        <v>500</v>
      </c>
      <c r="BO3" s="10" t="s">
        <v>560</v>
      </c>
      <c r="BP3" s="10" t="s">
        <v>561</v>
      </c>
      <c r="BQ3" s="10" t="s">
        <v>562</v>
      </c>
      <c r="BR3" s="10" t="s">
        <v>563</v>
      </c>
      <c r="BS3" s="12" t="s">
        <v>501</v>
      </c>
      <c r="BT3" s="4" t="s">
        <v>564</v>
      </c>
    </row>
    <row r="4" spans="1:72" ht="12" customHeight="1" x14ac:dyDescent="0.15">
      <c r="A4" s="13" t="s">
        <v>30</v>
      </c>
      <c r="B4" s="7" t="s">
        <v>31</v>
      </c>
      <c r="C4" s="13" t="s">
        <v>32</v>
      </c>
      <c r="D4" s="13" t="s">
        <v>32</v>
      </c>
      <c r="E4" s="7" t="s">
        <v>33</v>
      </c>
      <c r="F4" s="13" t="s">
        <v>34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0</v>
      </c>
      <c r="M4" s="11">
        <v>1</v>
      </c>
      <c r="N4" s="11">
        <v>0</v>
      </c>
      <c r="O4" s="13" t="s">
        <v>36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3" t="s">
        <v>34</v>
      </c>
      <c r="Z4" s="11">
        <v>5</v>
      </c>
      <c r="AA4" s="13" t="s">
        <v>37</v>
      </c>
      <c r="AB4" s="11">
        <v>0</v>
      </c>
      <c r="AC4" s="11">
        <v>1</v>
      </c>
      <c r="AD4" s="11">
        <v>0</v>
      </c>
      <c r="AE4" s="11">
        <v>0</v>
      </c>
      <c r="AF4" s="11">
        <v>1</v>
      </c>
      <c r="AG4" s="11">
        <v>0</v>
      </c>
      <c r="AH4" s="11">
        <v>0</v>
      </c>
      <c r="AI4" s="15">
        <v>0</v>
      </c>
      <c r="AJ4" s="15">
        <v>1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1">
        <v>0</v>
      </c>
      <c r="AQ4" s="11">
        <v>1</v>
      </c>
      <c r="AR4" s="11">
        <v>0</v>
      </c>
      <c r="AS4" s="11">
        <v>0</v>
      </c>
      <c r="AT4" s="11">
        <v>0</v>
      </c>
      <c r="AU4" s="11">
        <v>0</v>
      </c>
      <c r="AV4" s="13" t="s">
        <v>41</v>
      </c>
      <c r="AW4" s="7" t="s">
        <v>36</v>
      </c>
      <c r="AX4" s="14"/>
      <c r="AY4" s="8"/>
      <c r="AZ4" s="14"/>
      <c r="BA4" s="11">
        <v>1</v>
      </c>
      <c r="BB4" s="11">
        <v>1</v>
      </c>
      <c r="BC4" s="11">
        <v>0</v>
      </c>
      <c r="BD4" s="11">
        <v>0</v>
      </c>
      <c r="BE4" s="11">
        <v>0</v>
      </c>
      <c r="BF4" s="11">
        <v>0</v>
      </c>
      <c r="BG4" s="13" t="s">
        <v>43</v>
      </c>
      <c r="BH4" s="8"/>
      <c r="BI4" s="14"/>
      <c r="BJ4" s="14"/>
      <c r="BK4" s="14"/>
      <c r="BL4" s="14"/>
      <c r="BM4" s="8"/>
      <c r="BN4" s="14"/>
      <c r="BO4" s="7" t="s">
        <v>44</v>
      </c>
      <c r="BP4" s="7" t="s">
        <v>45</v>
      </c>
      <c r="BQ4" s="7" t="s">
        <v>46</v>
      </c>
      <c r="BR4" s="7" t="s">
        <v>44</v>
      </c>
      <c r="BS4" s="14"/>
      <c r="BT4" s="4" t="s">
        <v>564</v>
      </c>
    </row>
    <row r="5" spans="1:72" ht="12" customHeight="1" x14ac:dyDescent="0.15">
      <c r="A5" s="13" t="s">
        <v>48</v>
      </c>
      <c r="B5" s="7" t="s">
        <v>49</v>
      </c>
      <c r="C5" s="13" t="s">
        <v>50</v>
      </c>
      <c r="D5" s="13" t="s">
        <v>50</v>
      </c>
      <c r="E5" s="7" t="s">
        <v>51</v>
      </c>
      <c r="F5" s="13" t="s">
        <v>36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13" t="s">
        <v>34</v>
      </c>
      <c r="P5" s="11">
        <v>1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1</v>
      </c>
      <c r="W5" s="11">
        <v>0</v>
      </c>
      <c r="X5" s="11">
        <v>0</v>
      </c>
      <c r="Y5" s="13" t="s">
        <v>34</v>
      </c>
      <c r="Z5" s="11">
        <v>5</v>
      </c>
      <c r="AA5" s="13" t="s">
        <v>37</v>
      </c>
      <c r="AB5" s="11">
        <v>0</v>
      </c>
      <c r="AC5" s="11">
        <v>1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5">
        <v>0</v>
      </c>
      <c r="AJ5" s="15">
        <v>1</v>
      </c>
      <c r="AK5" s="15">
        <v>1</v>
      </c>
      <c r="AL5" s="15">
        <v>1</v>
      </c>
      <c r="AM5" s="15">
        <v>1</v>
      </c>
      <c r="AN5" s="15">
        <v>0</v>
      </c>
      <c r="AO5" s="15">
        <v>0</v>
      </c>
      <c r="AP5" s="11">
        <v>0</v>
      </c>
      <c r="AQ5" s="11">
        <v>0</v>
      </c>
      <c r="AR5" s="11">
        <v>0</v>
      </c>
      <c r="AS5" s="11">
        <v>0</v>
      </c>
      <c r="AT5" s="11">
        <v>1</v>
      </c>
      <c r="AU5" s="11">
        <v>0</v>
      </c>
      <c r="AV5" s="13" t="s">
        <v>41</v>
      </c>
      <c r="AW5" s="7" t="s">
        <v>34</v>
      </c>
      <c r="AX5" s="13" t="s">
        <v>56</v>
      </c>
      <c r="AY5" s="7" t="s">
        <v>36</v>
      </c>
      <c r="AZ5" s="13" t="s">
        <v>57</v>
      </c>
      <c r="BA5" s="11">
        <v>0</v>
      </c>
      <c r="BB5" s="11">
        <v>1</v>
      </c>
      <c r="BC5" s="11">
        <v>0</v>
      </c>
      <c r="BD5" s="11">
        <v>0</v>
      </c>
      <c r="BE5" s="11">
        <v>0</v>
      </c>
      <c r="BF5" s="11">
        <v>0</v>
      </c>
      <c r="BG5" s="13" t="s">
        <v>43</v>
      </c>
      <c r="BH5" s="8"/>
      <c r="BI5" s="14"/>
      <c r="BJ5" s="14"/>
      <c r="BK5" s="14"/>
      <c r="BL5" s="14"/>
      <c r="BM5" s="8"/>
      <c r="BN5" s="13" t="s">
        <v>58</v>
      </c>
      <c r="BO5" s="7" t="s">
        <v>45</v>
      </c>
      <c r="BP5" s="7" t="s">
        <v>45</v>
      </c>
      <c r="BQ5" s="7" t="s">
        <v>45</v>
      </c>
      <c r="BR5" s="7" t="s">
        <v>45</v>
      </c>
      <c r="BS5" s="17" t="s">
        <v>59</v>
      </c>
      <c r="BT5" s="4" t="s">
        <v>564</v>
      </c>
    </row>
    <row r="6" spans="1:72" ht="12" customHeight="1" x14ac:dyDescent="0.15">
      <c r="A6" s="13" t="s">
        <v>61</v>
      </c>
      <c r="B6" s="7" t="s">
        <v>49</v>
      </c>
      <c r="C6" s="13" t="s">
        <v>50</v>
      </c>
      <c r="D6" s="13" t="s">
        <v>50</v>
      </c>
      <c r="E6" s="7" t="s">
        <v>62</v>
      </c>
      <c r="F6" s="13" t="s">
        <v>34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0</v>
      </c>
      <c r="O6" s="13" t="s">
        <v>36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13" t="s">
        <v>36</v>
      </c>
      <c r="Z6" s="9"/>
      <c r="AA6" s="14"/>
      <c r="AB6" s="9">
        <v>0</v>
      </c>
      <c r="AC6" s="9">
        <v>0</v>
      </c>
      <c r="AD6" s="9">
        <v>0</v>
      </c>
      <c r="AE6" s="11">
        <v>0</v>
      </c>
      <c r="AF6" s="11">
        <v>0</v>
      </c>
      <c r="AG6" s="11">
        <v>0</v>
      </c>
      <c r="AH6" s="11">
        <v>0</v>
      </c>
      <c r="AI6" s="16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4"/>
      <c r="AW6" s="8"/>
      <c r="AX6" s="14"/>
      <c r="AY6" s="8"/>
      <c r="AZ6" s="14"/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4"/>
      <c r="BH6" s="8"/>
      <c r="BI6" s="14"/>
      <c r="BJ6" s="14"/>
      <c r="BK6" s="14"/>
      <c r="BL6" s="14"/>
      <c r="BM6" s="8"/>
      <c r="BN6" s="14"/>
      <c r="BO6" s="8"/>
      <c r="BP6" s="8"/>
      <c r="BQ6" s="8"/>
      <c r="BR6" s="8"/>
      <c r="BS6" s="14"/>
      <c r="BT6" s="4" t="s">
        <v>564</v>
      </c>
    </row>
    <row r="7" spans="1:72" ht="12" customHeight="1" x14ac:dyDescent="0.15">
      <c r="A7" s="13" t="s">
        <v>30</v>
      </c>
      <c r="B7" s="7" t="s">
        <v>49</v>
      </c>
      <c r="C7" s="13" t="s">
        <v>32</v>
      </c>
      <c r="D7" s="13" t="s">
        <v>32</v>
      </c>
      <c r="E7" s="7" t="s">
        <v>63</v>
      </c>
      <c r="F7" s="13" t="s">
        <v>34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0</v>
      </c>
      <c r="O7" s="13" t="s">
        <v>34</v>
      </c>
      <c r="P7" s="11">
        <v>1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</v>
      </c>
      <c r="W7" s="11">
        <v>1</v>
      </c>
      <c r="X7" s="11">
        <v>0</v>
      </c>
      <c r="Y7" s="13" t="s">
        <v>36</v>
      </c>
      <c r="Z7" s="9"/>
      <c r="AA7" s="14"/>
      <c r="AB7" s="9">
        <v>0</v>
      </c>
      <c r="AC7" s="9">
        <v>0</v>
      </c>
      <c r="AD7" s="9">
        <v>0</v>
      </c>
      <c r="AE7" s="11">
        <v>0</v>
      </c>
      <c r="AF7" s="11">
        <v>0</v>
      </c>
      <c r="AG7" s="11">
        <v>0</v>
      </c>
      <c r="AH7" s="11">
        <v>0</v>
      </c>
      <c r="AI7" s="16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4"/>
      <c r="AW7" s="8"/>
      <c r="AX7" s="14"/>
      <c r="AY7" s="8"/>
      <c r="AZ7" s="14"/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4"/>
      <c r="BH7" s="8"/>
      <c r="BI7" s="14"/>
      <c r="BJ7" s="14"/>
      <c r="BK7" s="14"/>
      <c r="BL7" s="14"/>
      <c r="BM7" s="8"/>
      <c r="BN7" s="14"/>
      <c r="BO7" s="8"/>
      <c r="BP7" s="8"/>
      <c r="BQ7" s="8"/>
      <c r="BR7" s="8"/>
      <c r="BS7" s="14"/>
      <c r="BT7" s="4" t="s">
        <v>564</v>
      </c>
    </row>
    <row r="8" spans="1:72" ht="12" customHeight="1" x14ac:dyDescent="0.15">
      <c r="A8" s="13" t="s">
        <v>61</v>
      </c>
      <c r="B8" s="7" t="s">
        <v>49</v>
      </c>
      <c r="C8" s="13" t="s">
        <v>50</v>
      </c>
      <c r="D8" s="13" t="s">
        <v>50</v>
      </c>
      <c r="E8" s="7" t="s">
        <v>65</v>
      </c>
      <c r="F8" s="13" t="s">
        <v>34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0</v>
      </c>
      <c r="O8" s="13" t="s">
        <v>36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13" t="s">
        <v>34</v>
      </c>
      <c r="Z8" s="11">
        <v>3</v>
      </c>
      <c r="AA8" s="13" t="s">
        <v>37</v>
      </c>
      <c r="AB8" s="11">
        <v>0</v>
      </c>
      <c r="AC8" s="11">
        <v>1</v>
      </c>
      <c r="AD8" s="11">
        <v>1</v>
      </c>
      <c r="AE8" s="11">
        <v>0</v>
      </c>
      <c r="AF8" s="11">
        <v>0</v>
      </c>
      <c r="AG8" s="11">
        <v>0</v>
      </c>
      <c r="AH8" s="11">
        <v>0</v>
      </c>
      <c r="AI8" s="15">
        <v>1</v>
      </c>
      <c r="AJ8" s="15">
        <v>1</v>
      </c>
      <c r="AK8" s="15">
        <v>1</v>
      </c>
      <c r="AL8" s="15">
        <v>1</v>
      </c>
      <c r="AM8" s="15">
        <v>1</v>
      </c>
      <c r="AN8" s="15">
        <v>1</v>
      </c>
      <c r="AO8" s="15">
        <v>0</v>
      </c>
      <c r="AP8" s="11">
        <v>1</v>
      </c>
      <c r="AQ8" s="11">
        <v>0</v>
      </c>
      <c r="AR8" s="11">
        <v>0</v>
      </c>
      <c r="AS8" s="11">
        <v>1</v>
      </c>
      <c r="AT8" s="11">
        <v>0</v>
      </c>
      <c r="AU8" s="11">
        <v>0</v>
      </c>
      <c r="AV8" s="13" t="s">
        <v>69</v>
      </c>
      <c r="AW8" s="7" t="s">
        <v>36</v>
      </c>
      <c r="AX8" s="14"/>
      <c r="AY8" s="8"/>
      <c r="AZ8" s="14"/>
      <c r="BA8" s="11">
        <v>1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3" t="s">
        <v>43</v>
      </c>
      <c r="BH8" s="8"/>
      <c r="BI8" s="14"/>
      <c r="BJ8" s="14"/>
      <c r="BK8" s="14"/>
      <c r="BL8" s="14"/>
      <c r="BM8" s="8"/>
      <c r="BN8" s="14"/>
      <c r="BO8" s="7" t="s">
        <v>45</v>
      </c>
      <c r="BP8" s="7" t="s">
        <v>45</v>
      </c>
      <c r="BQ8" s="7" t="s">
        <v>45</v>
      </c>
      <c r="BR8" s="7" t="s">
        <v>45</v>
      </c>
      <c r="BS8" s="13" t="s">
        <v>71</v>
      </c>
      <c r="BT8" s="4" t="s">
        <v>564</v>
      </c>
    </row>
    <row r="9" spans="1:72" ht="12" customHeight="1" x14ac:dyDescent="0.15">
      <c r="A9" s="13" t="s">
        <v>30</v>
      </c>
      <c r="B9" s="7" t="s">
        <v>31</v>
      </c>
      <c r="C9" s="13" t="s">
        <v>32</v>
      </c>
      <c r="D9" s="13" t="s">
        <v>32</v>
      </c>
      <c r="E9" s="7" t="s">
        <v>72</v>
      </c>
      <c r="F9" s="13" t="s">
        <v>34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0</v>
      </c>
      <c r="O9" s="13" t="s">
        <v>34</v>
      </c>
      <c r="P9" s="11">
        <v>1</v>
      </c>
      <c r="Q9" s="11">
        <v>0</v>
      </c>
      <c r="R9" s="11">
        <v>1</v>
      </c>
      <c r="S9" s="11">
        <v>0</v>
      </c>
      <c r="T9" s="11">
        <v>0</v>
      </c>
      <c r="U9" s="11">
        <v>1</v>
      </c>
      <c r="V9" s="11">
        <v>0</v>
      </c>
      <c r="W9" s="11">
        <v>1</v>
      </c>
      <c r="X9" s="11">
        <v>1</v>
      </c>
      <c r="Y9" s="13" t="s">
        <v>34</v>
      </c>
      <c r="Z9" s="11">
        <v>3</v>
      </c>
      <c r="AA9" s="13" t="s">
        <v>37</v>
      </c>
      <c r="AB9" s="11">
        <v>1</v>
      </c>
      <c r="AC9" s="11">
        <v>0</v>
      </c>
      <c r="AD9" s="11">
        <v>1</v>
      </c>
      <c r="AE9" s="11">
        <v>1</v>
      </c>
      <c r="AF9" s="11">
        <v>0</v>
      </c>
      <c r="AG9" s="11">
        <v>0</v>
      </c>
      <c r="AH9" s="11">
        <v>0</v>
      </c>
      <c r="AI9" s="15">
        <v>1</v>
      </c>
      <c r="AJ9" s="15">
        <v>0</v>
      </c>
      <c r="AK9" s="15">
        <v>0</v>
      </c>
      <c r="AL9" s="15">
        <v>0</v>
      </c>
      <c r="AM9" s="15">
        <v>0</v>
      </c>
      <c r="AN9" s="15">
        <v>1</v>
      </c>
      <c r="AO9" s="15">
        <v>0</v>
      </c>
      <c r="AP9" s="11">
        <v>1</v>
      </c>
      <c r="AQ9" s="11">
        <v>0</v>
      </c>
      <c r="AR9" s="11">
        <v>1</v>
      </c>
      <c r="AS9" s="11">
        <v>0</v>
      </c>
      <c r="AT9" s="11">
        <v>0</v>
      </c>
      <c r="AU9" s="11">
        <v>0</v>
      </c>
      <c r="AV9" s="13" t="s">
        <v>77</v>
      </c>
      <c r="AW9" s="7" t="s">
        <v>36</v>
      </c>
      <c r="AX9" s="14"/>
      <c r="AY9" s="8"/>
      <c r="AZ9" s="14"/>
      <c r="BA9" s="11">
        <v>1</v>
      </c>
      <c r="BB9" s="11">
        <v>0</v>
      </c>
      <c r="BC9" s="11">
        <v>0</v>
      </c>
      <c r="BD9" s="11">
        <v>0</v>
      </c>
      <c r="BE9" s="11">
        <v>0</v>
      </c>
      <c r="BF9" s="11">
        <v>1</v>
      </c>
      <c r="BG9" s="13" t="s">
        <v>79</v>
      </c>
      <c r="BH9" s="8"/>
      <c r="BI9" s="14"/>
      <c r="BJ9" s="14"/>
      <c r="BK9" s="14"/>
      <c r="BL9" s="14"/>
      <c r="BM9" s="8"/>
      <c r="BN9" s="13" t="s">
        <v>80</v>
      </c>
      <c r="BO9" s="7" t="s">
        <v>45</v>
      </c>
      <c r="BP9" s="7" t="s">
        <v>45</v>
      </c>
      <c r="BQ9" s="7" t="s">
        <v>45</v>
      </c>
      <c r="BR9" s="7" t="s">
        <v>45</v>
      </c>
      <c r="BS9" s="13" t="s">
        <v>81</v>
      </c>
      <c r="BT9" s="4" t="s">
        <v>564</v>
      </c>
    </row>
    <row r="10" spans="1:72" ht="12" customHeight="1" x14ac:dyDescent="0.15">
      <c r="A10" s="13" t="s">
        <v>83</v>
      </c>
      <c r="B10" s="7" t="s">
        <v>49</v>
      </c>
      <c r="C10" s="13" t="s">
        <v>50</v>
      </c>
      <c r="D10" s="13" t="s">
        <v>50</v>
      </c>
      <c r="E10" s="7" t="s">
        <v>65</v>
      </c>
      <c r="F10" s="13" t="s">
        <v>34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1">
        <v>0</v>
      </c>
      <c r="O10" s="13" t="s">
        <v>34</v>
      </c>
      <c r="P10" s="11">
        <v>1</v>
      </c>
      <c r="Q10" s="11">
        <v>1</v>
      </c>
      <c r="R10" s="11">
        <v>0</v>
      </c>
      <c r="S10" s="11">
        <v>0</v>
      </c>
      <c r="T10" s="11">
        <v>1</v>
      </c>
      <c r="U10" s="11">
        <v>1</v>
      </c>
      <c r="V10" s="11">
        <v>1</v>
      </c>
      <c r="W10" s="11">
        <v>1</v>
      </c>
      <c r="X10" s="11">
        <v>0</v>
      </c>
      <c r="Y10" s="13" t="s">
        <v>36</v>
      </c>
      <c r="Z10" s="9"/>
      <c r="AA10" s="14"/>
      <c r="AB10" s="9">
        <v>0</v>
      </c>
      <c r="AC10" s="9">
        <v>0</v>
      </c>
      <c r="AD10" s="9">
        <v>0</v>
      </c>
      <c r="AE10" s="11">
        <v>0</v>
      </c>
      <c r="AF10" s="11">
        <v>0</v>
      </c>
      <c r="AG10" s="11">
        <v>0</v>
      </c>
      <c r="AH10" s="11">
        <v>0</v>
      </c>
      <c r="AI10" s="16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4"/>
      <c r="AW10" s="8"/>
      <c r="AX10" s="14"/>
      <c r="AY10" s="8"/>
      <c r="AZ10" s="14"/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4"/>
      <c r="BH10" s="8"/>
      <c r="BI10" s="14"/>
      <c r="BJ10" s="14"/>
      <c r="BK10" s="14"/>
      <c r="BL10" s="14"/>
      <c r="BM10" s="8"/>
      <c r="BN10" s="14"/>
      <c r="BO10" s="8"/>
      <c r="BP10" s="8"/>
      <c r="BQ10" s="8"/>
      <c r="BR10" s="8"/>
      <c r="BS10" s="14"/>
      <c r="BT10" s="4" t="s">
        <v>564</v>
      </c>
    </row>
    <row r="11" spans="1:72" ht="12" customHeight="1" x14ac:dyDescent="0.15">
      <c r="A11" s="13" t="s">
        <v>61</v>
      </c>
      <c r="B11" s="7" t="s">
        <v>49</v>
      </c>
      <c r="C11" s="13" t="s">
        <v>50</v>
      </c>
      <c r="D11" s="13" t="s">
        <v>50</v>
      </c>
      <c r="E11" s="7" t="s">
        <v>65</v>
      </c>
      <c r="F11" s="13" t="s">
        <v>34</v>
      </c>
      <c r="G11" s="11">
        <v>1</v>
      </c>
      <c r="H11" s="11">
        <v>1</v>
      </c>
      <c r="I11" s="11">
        <v>1</v>
      </c>
      <c r="J11" s="11">
        <v>0</v>
      </c>
      <c r="K11" s="11">
        <v>1</v>
      </c>
      <c r="L11" s="11">
        <v>1</v>
      </c>
      <c r="M11" s="11">
        <v>1</v>
      </c>
      <c r="N11" s="11">
        <v>0</v>
      </c>
      <c r="O11" s="13" t="s">
        <v>34</v>
      </c>
      <c r="P11" s="11">
        <v>1</v>
      </c>
      <c r="Q11" s="11">
        <v>0</v>
      </c>
      <c r="R11" s="11">
        <v>0</v>
      </c>
      <c r="S11" s="11">
        <v>0</v>
      </c>
      <c r="T11" s="11">
        <v>1</v>
      </c>
      <c r="U11" s="11">
        <v>0</v>
      </c>
      <c r="V11" s="11">
        <v>0</v>
      </c>
      <c r="W11" s="11">
        <v>0</v>
      </c>
      <c r="X11" s="11">
        <v>0</v>
      </c>
      <c r="Y11" s="13" t="s">
        <v>34</v>
      </c>
      <c r="Z11" s="11">
        <v>4</v>
      </c>
      <c r="AA11" s="13" t="s">
        <v>37</v>
      </c>
      <c r="AB11" s="11">
        <v>0</v>
      </c>
      <c r="AC11" s="11">
        <v>1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1</v>
      </c>
      <c r="AP11" s="11">
        <v>0</v>
      </c>
      <c r="AQ11" s="11">
        <v>0</v>
      </c>
      <c r="AR11" s="11">
        <v>0</v>
      </c>
      <c r="AS11" s="11">
        <v>1</v>
      </c>
      <c r="AT11" s="11">
        <v>0</v>
      </c>
      <c r="AU11" s="11">
        <v>0</v>
      </c>
      <c r="AV11" s="13" t="s">
        <v>89</v>
      </c>
      <c r="AW11" s="7" t="s">
        <v>34</v>
      </c>
      <c r="AX11" s="13" t="s">
        <v>90</v>
      </c>
      <c r="AY11" s="7" t="s">
        <v>36</v>
      </c>
      <c r="AZ11" s="13" t="s">
        <v>91</v>
      </c>
      <c r="BA11" s="11">
        <v>1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3" t="s">
        <v>70</v>
      </c>
      <c r="BH11" s="7" t="s">
        <v>92</v>
      </c>
      <c r="BI11" s="13" t="s">
        <v>46</v>
      </c>
      <c r="BJ11" s="13" t="s">
        <v>46</v>
      </c>
      <c r="BK11" s="13" t="s">
        <v>45</v>
      </c>
      <c r="BL11" s="13" t="s">
        <v>45</v>
      </c>
      <c r="BM11" s="7" t="s">
        <v>93</v>
      </c>
      <c r="BN11" s="14"/>
      <c r="BO11" s="8"/>
      <c r="BP11" s="8"/>
      <c r="BQ11" s="8"/>
      <c r="BR11" s="8"/>
      <c r="BS11" s="14"/>
      <c r="BT11" s="4" t="s">
        <v>564</v>
      </c>
    </row>
    <row r="12" spans="1:72" ht="12" customHeight="1" x14ac:dyDescent="0.15">
      <c r="A12" s="13" t="s">
        <v>30</v>
      </c>
      <c r="B12" s="7" t="s">
        <v>49</v>
      </c>
      <c r="C12" s="13" t="s">
        <v>32</v>
      </c>
      <c r="D12" s="13" t="s">
        <v>32</v>
      </c>
      <c r="E12" s="7" t="s">
        <v>95</v>
      </c>
      <c r="F12" s="13" t="s">
        <v>36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13" t="s">
        <v>36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13" t="s">
        <v>34</v>
      </c>
      <c r="Z12" s="11">
        <v>2</v>
      </c>
      <c r="AA12" s="13" t="s">
        <v>96</v>
      </c>
      <c r="AB12" s="11">
        <v>1</v>
      </c>
      <c r="AC12" s="11">
        <v>0</v>
      </c>
      <c r="AD12" s="11">
        <v>1</v>
      </c>
      <c r="AE12" s="11">
        <v>0</v>
      </c>
      <c r="AF12" s="11">
        <v>0</v>
      </c>
      <c r="AG12" s="11">
        <v>0</v>
      </c>
      <c r="AH12" s="11">
        <v>0</v>
      </c>
      <c r="AI12" s="15">
        <v>1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1">
        <v>1</v>
      </c>
      <c r="AQ12" s="11">
        <v>0</v>
      </c>
      <c r="AR12" s="11">
        <v>1</v>
      </c>
      <c r="AS12" s="11">
        <v>0</v>
      </c>
      <c r="AT12" s="11">
        <v>0</v>
      </c>
      <c r="AU12" s="11">
        <v>0</v>
      </c>
      <c r="AV12" s="13" t="s">
        <v>89</v>
      </c>
      <c r="AW12" s="7" t="s">
        <v>36</v>
      </c>
      <c r="AX12" s="14"/>
      <c r="AY12" s="8"/>
      <c r="AZ12" s="14"/>
      <c r="BA12" s="11">
        <v>1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3" t="s">
        <v>43</v>
      </c>
      <c r="BH12" s="8"/>
      <c r="BI12" s="14"/>
      <c r="BJ12" s="14"/>
      <c r="BK12" s="14"/>
      <c r="BL12" s="14"/>
      <c r="BM12" s="8"/>
      <c r="BN12" s="13" t="s">
        <v>99</v>
      </c>
      <c r="BO12" s="7" t="s">
        <v>46</v>
      </c>
      <c r="BP12" s="7" t="s">
        <v>46</v>
      </c>
      <c r="BQ12" s="7" t="s">
        <v>46</v>
      </c>
      <c r="BR12" s="7" t="s">
        <v>45</v>
      </c>
      <c r="BS12" s="13" t="s">
        <v>100</v>
      </c>
      <c r="BT12" s="4" t="s">
        <v>564</v>
      </c>
    </row>
    <row r="13" spans="1:72" ht="12" customHeight="1" x14ac:dyDescent="0.15">
      <c r="A13" s="13" t="s">
        <v>102</v>
      </c>
      <c r="B13" s="7" t="s">
        <v>49</v>
      </c>
      <c r="C13" s="13" t="s">
        <v>50</v>
      </c>
      <c r="D13" s="13" t="s">
        <v>50</v>
      </c>
      <c r="E13" s="7" t="s">
        <v>103</v>
      </c>
      <c r="F13" s="13" t="s">
        <v>34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  <c r="M13" s="11">
        <v>1</v>
      </c>
      <c r="N13" s="11">
        <v>0</v>
      </c>
      <c r="O13" s="13" t="s">
        <v>36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3" t="s">
        <v>34</v>
      </c>
      <c r="Z13" s="11">
        <v>5</v>
      </c>
      <c r="AA13" s="13" t="s">
        <v>104</v>
      </c>
      <c r="AB13" s="11">
        <v>1</v>
      </c>
      <c r="AC13" s="11">
        <v>1</v>
      </c>
      <c r="AD13" s="11">
        <v>1</v>
      </c>
      <c r="AE13" s="11">
        <v>1</v>
      </c>
      <c r="AF13" s="11">
        <v>0</v>
      </c>
      <c r="AG13" s="11">
        <v>0</v>
      </c>
      <c r="AH13" s="11">
        <v>0</v>
      </c>
      <c r="AI13" s="15">
        <v>1</v>
      </c>
      <c r="AJ13" s="15">
        <v>1</v>
      </c>
      <c r="AK13" s="15">
        <v>1</v>
      </c>
      <c r="AL13" s="15">
        <v>1</v>
      </c>
      <c r="AM13" s="15">
        <v>1</v>
      </c>
      <c r="AN13" s="15">
        <v>1</v>
      </c>
      <c r="AO13" s="15">
        <v>0</v>
      </c>
      <c r="AP13" s="11">
        <v>1</v>
      </c>
      <c r="AQ13" s="11">
        <v>0</v>
      </c>
      <c r="AR13" s="11">
        <v>0</v>
      </c>
      <c r="AS13" s="11">
        <v>1</v>
      </c>
      <c r="AT13" s="11">
        <v>1</v>
      </c>
      <c r="AU13" s="11">
        <v>0</v>
      </c>
      <c r="AV13" s="13" t="s">
        <v>41</v>
      </c>
      <c r="AW13" s="7" t="s">
        <v>36</v>
      </c>
      <c r="AX13" s="14"/>
      <c r="AY13" s="8"/>
      <c r="AZ13" s="14"/>
      <c r="BA13" s="11">
        <v>1</v>
      </c>
      <c r="BB13" s="11">
        <v>1</v>
      </c>
      <c r="BC13" s="11">
        <v>0</v>
      </c>
      <c r="BD13" s="11">
        <v>0</v>
      </c>
      <c r="BE13" s="11">
        <v>0</v>
      </c>
      <c r="BF13" s="11">
        <v>0</v>
      </c>
      <c r="BG13" s="13" t="s">
        <v>43</v>
      </c>
      <c r="BH13" s="8"/>
      <c r="BI13" s="14"/>
      <c r="BJ13" s="14"/>
      <c r="BK13" s="14"/>
      <c r="BL13" s="14"/>
      <c r="BM13" s="8"/>
      <c r="BN13" s="13" t="s">
        <v>107</v>
      </c>
      <c r="BO13" s="7" t="s">
        <v>45</v>
      </c>
      <c r="BP13" s="7" t="s">
        <v>45</v>
      </c>
      <c r="BQ13" s="7" t="s">
        <v>45</v>
      </c>
      <c r="BR13" s="7" t="s">
        <v>45</v>
      </c>
      <c r="BS13" s="13" t="s">
        <v>108</v>
      </c>
      <c r="BT13" s="4" t="s">
        <v>564</v>
      </c>
    </row>
    <row r="14" spans="1:72" ht="12" customHeight="1" x14ac:dyDescent="0.15">
      <c r="A14" s="13" t="s">
        <v>48</v>
      </c>
      <c r="B14" s="7" t="s">
        <v>49</v>
      </c>
      <c r="C14" s="13" t="s">
        <v>32</v>
      </c>
      <c r="D14" s="13" t="s">
        <v>32</v>
      </c>
      <c r="E14" s="7" t="s">
        <v>110</v>
      </c>
      <c r="F14" s="13" t="s">
        <v>34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>
        <v>1</v>
      </c>
      <c r="M14" s="11">
        <v>1</v>
      </c>
      <c r="N14" s="11">
        <v>0</v>
      </c>
      <c r="O14" s="13" t="s">
        <v>34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1</v>
      </c>
      <c r="W14" s="11">
        <v>1</v>
      </c>
      <c r="X14" s="11">
        <v>0</v>
      </c>
      <c r="Y14" s="13" t="s">
        <v>34</v>
      </c>
      <c r="Z14" s="11">
        <v>3</v>
      </c>
      <c r="AA14" s="13" t="s">
        <v>96</v>
      </c>
      <c r="AB14" s="11">
        <v>1</v>
      </c>
      <c r="AC14" s="11">
        <v>0</v>
      </c>
      <c r="AD14" s="11">
        <v>0</v>
      </c>
      <c r="AE14" s="11">
        <v>0</v>
      </c>
      <c r="AF14" s="11">
        <v>1</v>
      </c>
      <c r="AG14" s="11">
        <v>0</v>
      </c>
      <c r="AH14" s="11">
        <v>0</v>
      </c>
      <c r="AI14" s="15">
        <v>1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1</v>
      </c>
      <c r="AP14" s="11">
        <v>1</v>
      </c>
      <c r="AQ14" s="11">
        <v>1</v>
      </c>
      <c r="AR14" s="11">
        <v>0</v>
      </c>
      <c r="AS14" s="11">
        <v>0</v>
      </c>
      <c r="AT14" s="11">
        <v>1</v>
      </c>
      <c r="AU14" s="11">
        <v>0</v>
      </c>
      <c r="AV14" s="13" t="s">
        <v>77</v>
      </c>
      <c r="AW14" s="7" t="s">
        <v>34</v>
      </c>
      <c r="AX14" s="13" t="s">
        <v>115</v>
      </c>
      <c r="AY14" s="7" t="s">
        <v>34</v>
      </c>
      <c r="AZ14" s="14"/>
      <c r="BA14" s="11">
        <v>1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3" t="s">
        <v>43</v>
      </c>
      <c r="BH14" s="8"/>
      <c r="BI14" s="14"/>
      <c r="BJ14" s="14"/>
      <c r="BK14" s="14"/>
      <c r="BL14" s="14"/>
      <c r="BM14" s="8"/>
      <c r="BN14" s="13" t="s">
        <v>116</v>
      </c>
      <c r="BO14" s="7" t="s">
        <v>46</v>
      </c>
      <c r="BP14" s="7" t="s">
        <v>46</v>
      </c>
      <c r="BQ14" s="7" t="s">
        <v>46</v>
      </c>
      <c r="BR14" s="7" t="s">
        <v>46</v>
      </c>
      <c r="BS14" s="13" t="s">
        <v>117</v>
      </c>
      <c r="BT14" s="4" t="s">
        <v>564</v>
      </c>
    </row>
    <row r="15" spans="1:72" ht="12" customHeight="1" x14ac:dyDescent="0.15">
      <c r="A15" s="13" t="s">
        <v>61</v>
      </c>
      <c r="B15" s="7" t="s">
        <v>49</v>
      </c>
      <c r="C15" s="13" t="s">
        <v>118</v>
      </c>
      <c r="D15" s="13" t="s">
        <v>50</v>
      </c>
      <c r="E15" s="7" t="s">
        <v>119</v>
      </c>
      <c r="F15" s="13" t="s">
        <v>34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  <c r="N15" s="11">
        <v>0</v>
      </c>
      <c r="O15" s="13" t="s">
        <v>36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13" t="s">
        <v>36</v>
      </c>
      <c r="Z15" s="9"/>
      <c r="AA15" s="14"/>
      <c r="AB15" s="9">
        <v>0</v>
      </c>
      <c r="AC15" s="9">
        <v>0</v>
      </c>
      <c r="AD15" s="9">
        <v>0</v>
      </c>
      <c r="AE15" s="11">
        <v>0</v>
      </c>
      <c r="AF15" s="11">
        <v>0</v>
      </c>
      <c r="AG15" s="11">
        <v>0</v>
      </c>
      <c r="AH15" s="11">
        <v>0</v>
      </c>
      <c r="AI15" s="16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4"/>
      <c r="AW15" s="8"/>
      <c r="AX15" s="14"/>
      <c r="AY15" s="8"/>
      <c r="AZ15" s="14"/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4"/>
      <c r="BH15" s="8"/>
      <c r="BI15" s="14"/>
      <c r="BJ15" s="14"/>
      <c r="BK15" s="14"/>
      <c r="BL15" s="14"/>
      <c r="BM15" s="8"/>
      <c r="BN15" s="14"/>
      <c r="BO15" s="8"/>
      <c r="BP15" s="8"/>
      <c r="BQ15" s="8"/>
      <c r="BR15" s="8"/>
      <c r="BS15" s="14"/>
      <c r="BT15" s="4" t="s">
        <v>564</v>
      </c>
    </row>
    <row r="16" spans="1:72" ht="12" customHeight="1" x14ac:dyDescent="0.15">
      <c r="A16" s="13" t="s">
        <v>61</v>
      </c>
      <c r="B16" s="7" t="s">
        <v>49</v>
      </c>
      <c r="C16" s="13" t="s">
        <v>50</v>
      </c>
      <c r="D16" s="13" t="s">
        <v>50</v>
      </c>
      <c r="E16" s="7" t="s">
        <v>122</v>
      </c>
      <c r="F16" s="13" t="s">
        <v>34</v>
      </c>
      <c r="G16" s="11">
        <v>1</v>
      </c>
      <c r="H16" s="11">
        <v>1</v>
      </c>
      <c r="I16" s="11">
        <v>1</v>
      </c>
      <c r="J16" s="11">
        <v>1</v>
      </c>
      <c r="K16" s="11">
        <v>1</v>
      </c>
      <c r="L16" s="11">
        <v>1</v>
      </c>
      <c r="M16" s="11">
        <v>1</v>
      </c>
      <c r="N16" s="11">
        <v>0</v>
      </c>
      <c r="O16" s="13" t="s">
        <v>36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3" t="s">
        <v>36</v>
      </c>
      <c r="Z16" s="9"/>
      <c r="AA16" s="14"/>
      <c r="AB16" s="9">
        <v>0</v>
      </c>
      <c r="AC16" s="9">
        <v>0</v>
      </c>
      <c r="AD16" s="9">
        <v>0</v>
      </c>
      <c r="AE16" s="11">
        <v>0</v>
      </c>
      <c r="AF16" s="11">
        <v>0</v>
      </c>
      <c r="AG16" s="11">
        <v>0</v>
      </c>
      <c r="AH16" s="11">
        <v>0</v>
      </c>
      <c r="AI16" s="16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4"/>
      <c r="AW16" s="8"/>
      <c r="AX16" s="14"/>
      <c r="AY16" s="8"/>
      <c r="AZ16" s="14"/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4"/>
      <c r="BH16" s="8"/>
      <c r="BI16" s="14"/>
      <c r="BJ16" s="14"/>
      <c r="BK16" s="14"/>
      <c r="BL16" s="14"/>
      <c r="BM16" s="8"/>
      <c r="BN16" s="14"/>
      <c r="BO16" s="8"/>
      <c r="BP16" s="8"/>
      <c r="BQ16" s="8"/>
      <c r="BR16" s="8"/>
      <c r="BS16" s="14"/>
      <c r="BT16" s="4" t="s">
        <v>564</v>
      </c>
    </row>
    <row r="17" spans="1:72" ht="12" customHeight="1" x14ac:dyDescent="0.15">
      <c r="A17" s="13" t="s">
        <v>102</v>
      </c>
      <c r="B17" s="7" t="s">
        <v>49</v>
      </c>
      <c r="C17" s="13" t="s">
        <v>32</v>
      </c>
      <c r="D17" s="13" t="s">
        <v>32</v>
      </c>
      <c r="E17" s="7" t="s">
        <v>65</v>
      </c>
      <c r="F17" s="13" t="s">
        <v>34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3" t="s">
        <v>34</v>
      </c>
      <c r="P17" s="11">
        <v>1</v>
      </c>
      <c r="Q17" s="11">
        <v>0</v>
      </c>
      <c r="R17" s="11">
        <v>0</v>
      </c>
      <c r="S17" s="11">
        <v>0</v>
      </c>
      <c r="T17" s="11">
        <v>0</v>
      </c>
      <c r="U17" s="11">
        <v>1</v>
      </c>
      <c r="V17" s="11">
        <v>1</v>
      </c>
      <c r="W17" s="11">
        <v>0</v>
      </c>
      <c r="X17" s="11">
        <v>0</v>
      </c>
      <c r="Y17" s="13" t="s">
        <v>34</v>
      </c>
      <c r="Z17" s="11">
        <v>3</v>
      </c>
      <c r="AA17" s="13" t="s">
        <v>37</v>
      </c>
      <c r="AB17" s="11">
        <v>1</v>
      </c>
      <c r="AC17" s="11">
        <v>1</v>
      </c>
      <c r="AD17" s="11">
        <v>1</v>
      </c>
      <c r="AE17" s="11">
        <v>1</v>
      </c>
      <c r="AF17" s="11">
        <v>0</v>
      </c>
      <c r="AG17" s="11">
        <v>0</v>
      </c>
      <c r="AH17" s="11">
        <v>0</v>
      </c>
      <c r="AI17" s="15">
        <v>1</v>
      </c>
      <c r="AJ17" s="15">
        <v>1</v>
      </c>
      <c r="AK17" s="15">
        <v>0</v>
      </c>
      <c r="AL17" s="15">
        <v>0</v>
      </c>
      <c r="AM17" s="15">
        <v>0</v>
      </c>
      <c r="AN17" s="15">
        <v>1</v>
      </c>
      <c r="AO17" s="15">
        <v>0</v>
      </c>
      <c r="AP17" s="11">
        <v>1</v>
      </c>
      <c r="AQ17" s="11">
        <v>1</v>
      </c>
      <c r="AR17" s="11">
        <v>0</v>
      </c>
      <c r="AS17" s="11">
        <v>0</v>
      </c>
      <c r="AT17" s="11">
        <v>1</v>
      </c>
      <c r="AU17" s="11">
        <v>0</v>
      </c>
      <c r="AV17" s="13" t="s">
        <v>77</v>
      </c>
      <c r="AW17" s="7" t="s">
        <v>34</v>
      </c>
      <c r="AX17" s="13" t="s">
        <v>115</v>
      </c>
      <c r="AY17" s="7" t="s">
        <v>34</v>
      </c>
      <c r="AZ17" s="14"/>
      <c r="BA17" s="11">
        <v>1</v>
      </c>
      <c r="BB17" s="11">
        <v>1</v>
      </c>
      <c r="BC17" s="11">
        <v>0</v>
      </c>
      <c r="BD17" s="11">
        <v>0</v>
      </c>
      <c r="BE17" s="11">
        <v>0</v>
      </c>
      <c r="BF17" s="11">
        <v>0</v>
      </c>
      <c r="BG17" s="13" t="s">
        <v>43</v>
      </c>
      <c r="BH17" s="8"/>
      <c r="BI17" s="14"/>
      <c r="BJ17" s="14"/>
      <c r="BK17" s="14"/>
      <c r="BL17" s="14"/>
      <c r="BM17" s="8"/>
      <c r="BN17" s="13" t="s">
        <v>127</v>
      </c>
      <c r="BO17" s="7" t="s">
        <v>45</v>
      </c>
      <c r="BP17" s="7" t="s">
        <v>45</v>
      </c>
      <c r="BQ17" s="7" t="s">
        <v>45</v>
      </c>
      <c r="BR17" s="7" t="s">
        <v>46</v>
      </c>
      <c r="BS17" s="14"/>
      <c r="BT17" s="4" t="s">
        <v>564</v>
      </c>
    </row>
    <row r="18" spans="1:72" ht="12" customHeight="1" x14ac:dyDescent="0.15">
      <c r="A18" s="13" t="s">
        <v>102</v>
      </c>
      <c r="B18" s="7" t="s">
        <v>49</v>
      </c>
      <c r="C18" s="13" t="s">
        <v>50</v>
      </c>
      <c r="D18" s="13" t="s">
        <v>50</v>
      </c>
      <c r="E18" s="7" t="s">
        <v>128</v>
      </c>
      <c r="F18" s="13" t="s">
        <v>34</v>
      </c>
      <c r="G18" s="11">
        <v>1</v>
      </c>
      <c r="H18" s="11">
        <v>0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1">
        <v>0</v>
      </c>
      <c r="O18" s="13" t="s">
        <v>34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1</v>
      </c>
      <c r="V18" s="11">
        <v>1</v>
      </c>
      <c r="W18" s="11">
        <v>1</v>
      </c>
      <c r="X18" s="11">
        <v>0</v>
      </c>
      <c r="Y18" s="13" t="s">
        <v>34</v>
      </c>
      <c r="Z18" s="11">
        <v>2</v>
      </c>
      <c r="AA18" s="13" t="s">
        <v>131</v>
      </c>
      <c r="AB18" s="11">
        <v>1</v>
      </c>
      <c r="AC18" s="11">
        <v>0</v>
      </c>
      <c r="AD18" s="11">
        <v>1</v>
      </c>
      <c r="AE18" s="11">
        <v>1</v>
      </c>
      <c r="AF18" s="11">
        <v>0</v>
      </c>
      <c r="AG18" s="11">
        <v>0</v>
      </c>
      <c r="AH18" s="11">
        <v>0</v>
      </c>
      <c r="AI18" s="15">
        <v>1</v>
      </c>
      <c r="AJ18" s="15">
        <v>0</v>
      </c>
      <c r="AK18" s="15">
        <v>0</v>
      </c>
      <c r="AL18" s="15">
        <v>0</v>
      </c>
      <c r="AM18" s="15">
        <v>0</v>
      </c>
      <c r="AN18" s="15">
        <v>1</v>
      </c>
      <c r="AO18" s="15">
        <v>0</v>
      </c>
      <c r="AP18" s="11">
        <v>1</v>
      </c>
      <c r="AQ18" s="11">
        <v>0</v>
      </c>
      <c r="AR18" s="11">
        <v>1</v>
      </c>
      <c r="AS18" s="11">
        <v>0</v>
      </c>
      <c r="AT18" s="11">
        <v>0</v>
      </c>
      <c r="AU18" s="11">
        <v>0</v>
      </c>
      <c r="AV18" s="13" t="s">
        <v>77</v>
      </c>
      <c r="AW18" s="7" t="s">
        <v>34</v>
      </c>
      <c r="AX18" s="13" t="s">
        <v>132</v>
      </c>
      <c r="AY18" s="7" t="s">
        <v>34</v>
      </c>
      <c r="AZ18" s="14"/>
      <c r="BA18" s="11">
        <v>1</v>
      </c>
      <c r="BB18" s="11">
        <v>1</v>
      </c>
      <c r="BC18" s="11">
        <v>0</v>
      </c>
      <c r="BD18" s="11">
        <v>0</v>
      </c>
      <c r="BE18" s="11">
        <v>0</v>
      </c>
      <c r="BF18" s="11">
        <v>0</v>
      </c>
      <c r="BG18" s="13" t="s">
        <v>43</v>
      </c>
      <c r="BH18" s="8"/>
      <c r="BI18" s="14"/>
      <c r="BJ18" s="14"/>
      <c r="BK18" s="14"/>
      <c r="BL18" s="14"/>
      <c r="BM18" s="8"/>
      <c r="BN18" s="14"/>
      <c r="BO18" s="7" t="s">
        <v>45</v>
      </c>
      <c r="BP18" s="7" t="s">
        <v>46</v>
      </c>
      <c r="BQ18" s="7" t="s">
        <v>45</v>
      </c>
      <c r="BR18" s="7" t="s">
        <v>45</v>
      </c>
      <c r="BS18" s="14"/>
      <c r="BT18" s="4" t="s">
        <v>564</v>
      </c>
    </row>
    <row r="19" spans="1:72" ht="12" customHeight="1" x14ac:dyDescent="0.15">
      <c r="A19" s="13" t="s">
        <v>102</v>
      </c>
      <c r="B19" s="7" t="s">
        <v>49</v>
      </c>
      <c r="C19" s="13" t="s">
        <v>50</v>
      </c>
      <c r="D19" s="13" t="s">
        <v>50</v>
      </c>
      <c r="E19" s="7" t="s">
        <v>133</v>
      </c>
      <c r="F19" s="13" t="s">
        <v>34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  <c r="N19" s="11">
        <v>0</v>
      </c>
      <c r="O19" s="13" t="s">
        <v>34</v>
      </c>
      <c r="P19" s="11">
        <v>1</v>
      </c>
      <c r="Q19" s="11">
        <v>1</v>
      </c>
      <c r="R19" s="11">
        <v>0</v>
      </c>
      <c r="S19" s="11">
        <v>0</v>
      </c>
      <c r="T19" s="11">
        <v>1</v>
      </c>
      <c r="U19" s="11">
        <v>1</v>
      </c>
      <c r="V19" s="11">
        <v>1</v>
      </c>
      <c r="W19" s="11">
        <v>1</v>
      </c>
      <c r="X19" s="11">
        <v>0</v>
      </c>
      <c r="Y19" s="13" t="s">
        <v>34</v>
      </c>
      <c r="Z19" s="11">
        <v>3</v>
      </c>
      <c r="AA19" s="13" t="s">
        <v>37</v>
      </c>
      <c r="AB19" s="11">
        <v>0</v>
      </c>
      <c r="AC19" s="11">
        <v>0</v>
      </c>
      <c r="AD19" s="11">
        <v>0</v>
      </c>
      <c r="AE19" s="11">
        <v>1</v>
      </c>
      <c r="AF19" s="11">
        <v>0</v>
      </c>
      <c r="AG19" s="11">
        <v>0</v>
      </c>
      <c r="AH19" s="11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1</v>
      </c>
      <c r="AO19" s="15">
        <v>1</v>
      </c>
      <c r="AP19" s="11">
        <v>1</v>
      </c>
      <c r="AQ19" s="11">
        <v>0</v>
      </c>
      <c r="AR19" s="11">
        <v>1</v>
      </c>
      <c r="AS19" s="11">
        <v>0</v>
      </c>
      <c r="AT19" s="11">
        <v>0</v>
      </c>
      <c r="AU19" s="11">
        <v>0</v>
      </c>
      <c r="AV19" s="13" t="s">
        <v>77</v>
      </c>
      <c r="AW19" s="7" t="s">
        <v>34</v>
      </c>
      <c r="AX19" s="13" t="s">
        <v>136</v>
      </c>
      <c r="AY19" s="7" t="s">
        <v>34</v>
      </c>
      <c r="AZ19" s="14"/>
      <c r="BA19" s="11">
        <v>0</v>
      </c>
      <c r="BB19" s="11">
        <v>1</v>
      </c>
      <c r="BC19" s="11">
        <v>0</v>
      </c>
      <c r="BD19" s="11">
        <v>0</v>
      </c>
      <c r="BE19" s="11">
        <v>1</v>
      </c>
      <c r="BF19" s="11">
        <v>0</v>
      </c>
      <c r="BG19" s="13" t="s">
        <v>138</v>
      </c>
      <c r="BH19" s="8"/>
      <c r="BI19" s="14"/>
      <c r="BJ19" s="14"/>
      <c r="BK19" s="14"/>
      <c r="BL19" s="14"/>
      <c r="BM19" s="8"/>
      <c r="BN19" s="13" t="s">
        <v>139</v>
      </c>
      <c r="BO19" s="7" t="s">
        <v>45</v>
      </c>
      <c r="BP19" s="7" t="s">
        <v>45</v>
      </c>
      <c r="BQ19" s="7" t="s">
        <v>45</v>
      </c>
      <c r="BR19" s="7" t="s">
        <v>46</v>
      </c>
      <c r="BS19" s="13" t="s">
        <v>140</v>
      </c>
      <c r="BT19" s="4" t="s">
        <v>564</v>
      </c>
    </row>
    <row r="20" spans="1:72" ht="12" customHeight="1" x14ac:dyDescent="0.15">
      <c r="A20" s="13" t="s">
        <v>102</v>
      </c>
      <c r="B20" s="7" t="s">
        <v>49</v>
      </c>
      <c r="C20" s="13" t="s">
        <v>50</v>
      </c>
      <c r="D20" s="13" t="s">
        <v>50</v>
      </c>
      <c r="E20" s="7" t="s">
        <v>128</v>
      </c>
      <c r="F20" s="13" t="s">
        <v>34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>
        <v>1</v>
      </c>
      <c r="N20" s="11">
        <v>0</v>
      </c>
      <c r="O20" s="13" t="s">
        <v>34</v>
      </c>
      <c r="P20" s="11">
        <v>1</v>
      </c>
      <c r="Q20" s="11">
        <v>1</v>
      </c>
      <c r="R20" s="11">
        <v>1</v>
      </c>
      <c r="S20" s="11">
        <v>1</v>
      </c>
      <c r="T20" s="11">
        <v>1</v>
      </c>
      <c r="U20" s="11">
        <v>1</v>
      </c>
      <c r="V20" s="11">
        <v>1</v>
      </c>
      <c r="W20" s="11">
        <v>1</v>
      </c>
      <c r="X20" s="11">
        <v>0</v>
      </c>
      <c r="Y20" s="13" t="s">
        <v>34</v>
      </c>
      <c r="Z20" s="11">
        <v>5</v>
      </c>
      <c r="AA20" s="13" t="s">
        <v>131</v>
      </c>
      <c r="AB20" s="11">
        <v>1</v>
      </c>
      <c r="AC20" s="11">
        <v>1</v>
      </c>
      <c r="AD20" s="11">
        <v>1</v>
      </c>
      <c r="AE20" s="11">
        <v>1</v>
      </c>
      <c r="AF20" s="11">
        <v>0</v>
      </c>
      <c r="AG20" s="11">
        <v>0</v>
      </c>
      <c r="AH20" s="11">
        <v>0</v>
      </c>
      <c r="AI20" s="15">
        <v>1</v>
      </c>
      <c r="AJ20" s="15">
        <v>1</v>
      </c>
      <c r="AK20" s="15">
        <v>1</v>
      </c>
      <c r="AL20" s="15">
        <v>1</v>
      </c>
      <c r="AM20" s="15">
        <v>1</v>
      </c>
      <c r="AN20" s="15">
        <v>1</v>
      </c>
      <c r="AO20" s="15">
        <v>0</v>
      </c>
      <c r="AP20" s="11">
        <v>1</v>
      </c>
      <c r="AQ20" s="11">
        <v>1</v>
      </c>
      <c r="AR20" s="11">
        <v>1</v>
      </c>
      <c r="AS20" s="11">
        <v>0</v>
      </c>
      <c r="AT20" s="11">
        <v>1</v>
      </c>
      <c r="AU20" s="11">
        <v>0</v>
      </c>
      <c r="AV20" s="13" t="s">
        <v>89</v>
      </c>
      <c r="AW20" s="7" t="s">
        <v>34</v>
      </c>
      <c r="AX20" s="13" t="s">
        <v>144</v>
      </c>
      <c r="AY20" s="7" t="s">
        <v>34</v>
      </c>
      <c r="AZ20" s="14"/>
      <c r="BA20" s="11">
        <v>1</v>
      </c>
      <c r="BB20" s="11">
        <v>1</v>
      </c>
      <c r="BC20" s="11">
        <v>0</v>
      </c>
      <c r="BD20" s="11">
        <v>0</v>
      </c>
      <c r="BE20" s="11">
        <v>1</v>
      </c>
      <c r="BF20" s="11">
        <v>0</v>
      </c>
      <c r="BG20" s="13" t="s">
        <v>138</v>
      </c>
      <c r="BH20" s="8"/>
      <c r="BI20" s="14"/>
      <c r="BJ20" s="14"/>
      <c r="BK20" s="14"/>
      <c r="BL20" s="14"/>
      <c r="BM20" s="8"/>
      <c r="BN20" s="14"/>
      <c r="BO20" s="7" t="s">
        <v>45</v>
      </c>
      <c r="BP20" s="7" t="s">
        <v>46</v>
      </c>
      <c r="BQ20" s="7" t="s">
        <v>45</v>
      </c>
      <c r="BR20" s="7" t="s">
        <v>45</v>
      </c>
      <c r="BS20" s="14"/>
      <c r="BT20" s="4" t="s">
        <v>564</v>
      </c>
    </row>
    <row r="21" spans="1:72" ht="12" customHeight="1" x14ac:dyDescent="0.15">
      <c r="A21" s="13" t="s">
        <v>83</v>
      </c>
      <c r="B21" s="7" t="s">
        <v>49</v>
      </c>
      <c r="C21" s="13" t="s">
        <v>32</v>
      </c>
      <c r="D21" s="13" t="s">
        <v>32</v>
      </c>
      <c r="E21" s="7" t="s">
        <v>65</v>
      </c>
      <c r="F21" s="13" t="s">
        <v>34</v>
      </c>
      <c r="G21" s="11">
        <v>1</v>
      </c>
      <c r="H21" s="11">
        <v>1</v>
      </c>
      <c r="I21" s="11">
        <v>1</v>
      </c>
      <c r="J21" s="11">
        <v>1</v>
      </c>
      <c r="K21" s="11">
        <v>1</v>
      </c>
      <c r="L21" s="11">
        <v>1</v>
      </c>
      <c r="M21" s="11">
        <v>1</v>
      </c>
      <c r="N21" s="11">
        <v>0</v>
      </c>
      <c r="O21" s="13" t="s">
        <v>34</v>
      </c>
      <c r="P21" s="11">
        <v>0</v>
      </c>
      <c r="Q21" s="11">
        <v>1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3" t="s">
        <v>34</v>
      </c>
      <c r="Z21" s="11">
        <v>5</v>
      </c>
      <c r="AA21" s="13" t="s">
        <v>37</v>
      </c>
      <c r="AB21" s="11">
        <v>0</v>
      </c>
      <c r="AC21" s="11">
        <v>0</v>
      </c>
      <c r="AD21" s="11">
        <v>1</v>
      </c>
      <c r="AE21" s="11">
        <v>0</v>
      </c>
      <c r="AF21" s="11">
        <v>0</v>
      </c>
      <c r="AG21" s="11">
        <v>1</v>
      </c>
      <c r="AH21" s="11">
        <v>0</v>
      </c>
      <c r="AI21" s="15">
        <v>1</v>
      </c>
      <c r="AJ21" s="15">
        <v>0</v>
      </c>
      <c r="AK21" s="15">
        <v>0</v>
      </c>
      <c r="AL21" s="15">
        <v>0</v>
      </c>
      <c r="AM21" s="15">
        <v>0</v>
      </c>
      <c r="AN21" s="15">
        <v>1</v>
      </c>
      <c r="AO21" s="15">
        <v>0</v>
      </c>
      <c r="AP21" s="11">
        <v>1</v>
      </c>
      <c r="AQ21" s="11">
        <v>1</v>
      </c>
      <c r="AR21" s="11">
        <v>1</v>
      </c>
      <c r="AS21" s="11">
        <v>0</v>
      </c>
      <c r="AT21" s="11">
        <v>1</v>
      </c>
      <c r="AU21" s="11">
        <v>0</v>
      </c>
      <c r="AV21" s="13" t="s">
        <v>89</v>
      </c>
      <c r="AW21" s="7" t="s">
        <v>34</v>
      </c>
      <c r="AX21" s="13" t="s">
        <v>148</v>
      </c>
      <c r="AY21" s="7" t="s">
        <v>34</v>
      </c>
      <c r="AZ21" s="14"/>
      <c r="BA21" s="11">
        <v>1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3" t="s">
        <v>70</v>
      </c>
      <c r="BH21" s="7" t="s">
        <v>149</v>
      </c>
      <c r="BI21" s="13" t="s">
        <v>46</v>
      </c>
      <c r="BJ21" s="13" t="s">
        <v>46</v>
      </c>
      <c r="BK21" s="13" t="s">
        <v>46</v>
      </c>
      <c r="BL21" s="13" t="s">
        <v>46</v>
      </c>
      <c r="BM21" s="7" t="s">
        <v>150</v>
      </c>
      <c r="BN21" s="14"/>
      <c r="BO21" s="8"/>
      <c r="BP21" s="8"/>
      <c r="BQ21" s="8"/>
      <c r="BR21" s="8"/>
      <c r="BS21" s="14"/>
      <c r="BT21" s="4" t="s">
        <v>564</v>
      </c>
    </row>
    <row r="22" spans="1:72" ht="12" customHeight="1" x14ac:dyDescent="0.15">
      <c r="A22" s="13" t="s">
        <v>61</v>
      </c>
      <c r="B22" s="7" t="s">
        <v>31</v>
      </c>
      <c r="C22" s="13" t="s">
        <v>50</v>
      </c>
      <c r="D22" s="13" t="s">
        <v>50</v>
      </c>
      <c r="E22" s="7" t="s">
        <v>151</v>
      </c>
      <c r="F22" s="13" t="s">
        <v>34</v>
      </c>
      <c r="G22" s="11">
        <v>1</v>
      </c>
      <c r="H22" s="11">
        <v>1</v>
      </c>
      <c r="I22" s="11">
        <v>1</v>
      </c>
      <c r="J22" s="11">
        <v>1</v>
      </c>
      <c r="K22" s="11">
        <v>1</v>
      </c>
      <c r="L22" s="11">
        <v>1</v>
      </c>
      <c r="M22" s="11">
        <v>1</v>
      </c>
      <c r="N22" s="11">
        <v>0</v>
      </c>
      <c r="O22" s="13" t="s">
        <v>34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1</v>
      </c>
      <c r="V22" s="11">
        <v>1</v>
      </c>
      <c r="W22" s="11">
        <v>0</v>
      </c>
      <c r="X22" s="11">
        <v>0</v>
      </c>
      <c r="Y22" s="13" t="s">
        <v>36</v>
      </c>
      <c r="Z22" s="9"/>
      <c r="AA22" s="14"/>
      <c r="AB22" s="9">
        <v>0</v>
      </c>
      <c r="AC22" s="9">
        <v>0</v>
      </c>
      <c r="AD22" s="9">
        <v>0</v>
      </c>
      <c r="AE22" s="11">
        <v>0</v>
      </c>
      <c r="AF22" s="11">
        <v>0</v>
      </c>
      <c r="AG22" s="11">
        <v>0</v>
      </c>
      <c r="AH22" s="11">
        <v>0</v>
      </c>
      <c r="AI22" s="16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4"/>
      <c r="AW22" s="8"/>
      <c r="AX22" s="14"/>
      <c r="AY22" s="8"/>
      <c r="AZ22" s="14"/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4"/>
      <c r="BH22" s="8"/>
      <c r="BI22" s="14"/>
      <c r="BJ22" s="14"/>
      <c r="BK22" s="14"/>
      <c r="BL22" s="14"/>
      <c r="BM22" s="8"/>
      <c r="BN22" s="14"/>
      <c r="BO22" s="8"/>
      <c r="BP22" s="8"/>
      <c r="BQ22" s="8"/>
      <c r="BR22" s="8"/>
      <c r="BS22" s="14"/>
      <c r="BT22" s="4" t="s">
        <v>564</v>
      </c>
    </row>
    <row r="23" spans="1:72" ht="12" customHeight="1" x14ac:dyDescent="0.15">
      <c r="A23" s="13" t="s">
        <v>61</v>
      </c>
      <c r="B23" s="7" t="s">
        <v>49</v>
      </c>
      <c r="C23" s="13" t="s">
        <v>50</v>
      </c>
      <c r="D23" s="13" t="s">
        <v>50</v>
      </c>
      <c r="E23" s="7" t="s">
        <v>153</v>
      </c>
      <c r="F23" s="13" t="s">
        <v>34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0</v>
      </c>
      <c r="O23" s="13" t="s">
        <v>34</v>
      </c>
      <c r="P23" s="11">
        <v>0</v>
      </c>
      <c r="Q23" s="11">
        <v>1</v>
      </c>
      <c r="R23" s="11">
        <v>0</v>
      </c>
      <c r="S23" s="11">
        <v>0</v>
      </c>
      <c r="T23" s="11">
        <v>1</v>
      </c>
      <c r="U23" s="11">
        <v>1</v>
      </c>
      <c r="V23" s="11">
        <v>1</v>
      </c>
      <c r="W23" s="11">
        <v>1</v>
      </c>
      <c r="X23" s="11">
        <v>0</v>
      </c>
      <c r="Y23" s="13" t="s">
        <v>34</v>
      </c>
      <c r="Z23" s="11">
        <v>3</v>
      </c>
      <c r="AA23" s="13" t="s">
        <v>37</v>
      </c>
      <c r="AB23" s="11">
        <v>1</v>
      </c>
      <c r="AC23" s="11">
        <v>1</v>
      </c>
      <c r="AD23" s="11">
        <v>0</v>
      </c>
      <c r="AE23" s="11">
        <v>1</v>
      </c>
      <c r="AF23" s="11">
        <v>0</v>
      </c>
      <c r="AG23" s="11">
        <v>0</v>
      </c>
      <c r="AH23" s="11">
        <v>0</v>
      </c>
      <c r="AI23" s="15">
        <v>1</v>
      </c>
      <c r="AJ23" s="15">
        <v>1</v>
      </c>
      <c r="AK23" s="15">
        <v>1</v>
      </c>
      <c r="AL23" s="15">
        <v>1</v>
      </c>
      <c r="AM23" s="15">
        <v>1</v>
      </c>
      <c r="AN23" s="15">
        <v>1</v>
      </c>
      <c r="AO23" s="15">
        <v>0</v>
      </c>
      <c r="AP23" s="11">
        <v>1</v>
      </c>
      <c r="AQ23" s="11">
        <v>1</v>
      </c>
      <c r="AR23" s="11">
        <v>1</v>
      </c>
      <c r="AS23" s="11">
        <v>0</v>
      </c>
      <c r="AT23" s="11">
        <v>1</v>
      </c>
      <c r="AU23" s="11">
        <v>0</v>
      </c>
      <c r="AV23" s="13" t="s">
        <v>41</v>
      </c>
      <c r="AW23" s="7" t="s">
        <v>36</v>
      </c>
      <c r="AX23" s="14"/>
      <c r="AY23" s="8"/>
      <c r="AZ23" s="14"/>
      <c r="BA23" s="11">
        <v>1</v>
      </c>
      <c r="BB23" s="11">
        <v>1</v>
      </c>
      <c r="BC23" s="11">
        <v>0</v>
      </c>
      <c r="BD23" s="11">
        <v>0</v>
      </c>
      <c r="BE23" s="11">
        <v>1</v>
      </c>
      <c r="BF23" s="11">
        <v>0</v>
      </c>
      <c r="BG23" s="13" t="s">
        <v>138</v>
      </c>
      <c r="BH23" s="8"/>
      <c r="BI23" s="14"/>
      <c r="BJ23" s="14"/>
      <c r="BK23" s="14"/>
      <c r="BL23" s="14"/>
      <c r="BM23" s="8"/>
      <c r="BN23" s="13" t="s">
        <v>156</v>
      </c>
      <c r="BO23" s="7" t="s">
        <v>45</v>
      </c>
      <c r="BP23" s="7" t="s">
        <v>45</v>
      </c>
      <c r="BQ23" s="7" t="s">
        <v>45</v>
      </c>
      <c r="BR23" s="7" t="s">
        <v>45</v>
      </c>
      <c r="BS23" s="13" t="s">
        <v>157</v>
      </c>
      <c r="BT23" s="4" t="s">
        <v>564</v>
      </c>
    </row>
    <row r="24" spans="1:72" ht="12" customHeight="1" x14ac:dyDescent="0.15">
      <c r="A24" s="13" t="s">
        <v>102</v>
      </c>
      <c r="B24" s="7" t="s">
        <v>31</v>
      </c>
      <c r="C24" s="13" t="s">
        <v>50</v>
      </c>
      <c r="D24" s="13" t="s">
        <v>50</v>
      </c>
      <c r="E24" s="7" t="s">
        <v>158</v>
      </c>
      <c r="F24" s="13" t="s">
        <v>34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11">
        <v>1</v>
      </c>
      <c r="N24" s="11">
        <v>0</v>
      </c>
      <c r="O24" s="13" t="s">
        <v>34</v>
      </c>
      <c r="P24" s="11">
        <v>1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1</v>
      </c>
      <c r="W24" s="11">
        <v>0</v>
      </c>
      <c r="X24" s="11">
        <v>0</v>
      </c>
      <c r="Y24" s="13" t="s">
        <v>34</v>
      </c>
      <c r="Z24" s="11">
        <v>2</v>
      </c>
      <c r="AA24" s="13" t="s">
        <v>131</v>
      </c>
      <c r="AB24" s="11">
        <v>1</v>
      </c>
      <c r="AC24" s="11">
        <v>1</v>
      </c>
      <c r="AD24" s="11">
        <v>1</v>
      </c>
      <c r="AE24" s="11">
        <v>1</v>
      </c>
      <c r="AF24" s="11">
        <v>0</v>
      </c>
      <c r="AG24" s="11">
        <v>0</v>
      </c>
      <c r="AH24" s="11">
        <v>0</v>
      </c>
      <c r="AI24" s="15">
        <v>1</v>
      </c>
      <c r="AJ24" s="15">
        <v>1</v>
      </c>
      <c r="AK24" s="15">
        <v>1</v>
      </c>
      <c r="AL24" s="15">
        <v>1</v>
      </c>
      <c r="AM24" s="15">
        <v>1</v>
      </c>
      <c r="AN24" s="15">
        <v>1</v>
      </c>
      <c r="AO24" s="15">
        <v>0</v>
      </c>
      <c r="AP24" s="11">
        <v>1</v>
      </c>
      <c r="AQ24" s="11">
        <v>0</v>
      </c>
      <c r="AR24" s="11">
        <v>0</v>
      </c>
      <c r="AS24" s="11">
        <v>0</v>
      </c>
      <c r="AT24" s="11">
        <v>1</v>
      </c>
      <c r="AU24" s="11">
        <v>0</v>
      </c>
      <c r="AV24" s="13" t="s">
        <v>89</v>
      </c>
      <c r="AW24" s="7" t="s">
        <v>36</v>
      </c>
      <c r="AX24" s="14"/>
      <c r="AY24" s="8"/>
      <c r="AZ24" s="14"/>
      <c r="BA24" s="11">
        <v>1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3" t="s">
        <v>70</v>
      </c>
      <c r="BH24" s="7" t="s">
        <v>161</v>
      </c>
      <c r="BI24" s="13" t="s">
        <v>45</v>
      </c>
      <c r="BJ24" s="13" t="s">
        <v>46</v>
      </c>
      <c r="BK24" s="13" t="s">
        <v>45</v>
      </c>
      <c r="BL24" s="13" t="s">
        <v>45</v>
      </c>
      <c r="BM24" s="7" t="s">
        <v>162</v>
      </c>
      <c r="BN24" s="14"/>
      <c r="BO24" s="8"/>
      <c r="BP24" s="8"/>
      <c r="BQ24" s="8"/>
      <c r="BR24" s="8"/>
      <c r="BS24" s="14"/>
      <c r="BT24" s="4" t="s">
        <v>564</v>
      </c>
    </row>
    <row r="25" spans="1:72" ht="12" customHeight="1" x14ac:dyDescent="0.15">
      <c r="A25" s="13" t="s">
        <v>102</v>
      </c>
      <c r="B25" s="7" t="s">
        <v>31</v>
      </c>
      <c r="C25" s="13" t="s">
        <v>50</v>
      </c>
      <c r="D25" s="13" t="s">
        <v>50</v>
      </c>
      <c r="E25" s="7" t="s">
        <v>164</v>
      </c>
      <c r="F25" s="13" t="s">
        <v>34</v>
      </c>
      <c r="G25" s="11">
        <v>1</v>
      </c>
      <c r="H25" s="11">
        <v>1</v>
      </c>
      <c r="I25" s="11">
        <v>0</v>
      </c>
      <c r="J25" s="11">
        <v>0</v>
      </c>
      <c r="K25" s="11">
        <v>0</v>
      </c>
      <c r="L25" s="11">
        <v>1</v>
      </c>
      <c r="M25" s="11">
        <v>0</v>
      </c>
      <c r="N25" s="11">
        <v>0</v>
      </c>
      <c r="O25" s="13" t="s">
        <v>34</v>
      </c>
      <c r="P25" s="11">
        <v>0</v>
      </c>
      <c r="Q25" s="11">
        <v>1</v>
      </c>
      <c r="R25" s="11">
        <v>1</v>
      </c>
      <c r="S25" s="11">
        <v>0</v>
      </c>
      <c r="T25" s="11">
        <v>0</v>
      </c>
      <c r="U25" s="11">
        <v>1</v>
      </c>
      <c r="V25" s="11">
        <v>0</v>
      </c>
      <c r="W25" s="11">
        <v>0</v>
      </c>
      <c r="X25" s="11">
        <v>0</v>
      </c>
      <c r="Y25" s="13" t="s">
        <v>34</v>
      </c>
      <c r="Z25" s="11">
        <v>5</v>
      </c>
      <c r="AA25" s="13" t="s">
        <v>131</v>
      </c>
      <c r="AB25" s="11">
        <v>0</v>
      </c>
      <c r="AC25" s="11">
        <v>1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5">
        <v>1</v>
      </c>
      <c r="AJ25" s="15">
        <v>1</v>
      </c>
      <c r="AK25" s="15">
        <v>1</v>
      </c>
      <c r="AL25" s="15">
        <v>1</v>
      </c>
      <c r="AM25" s="15">
        <v>1</v>
      </c>
      <c r="AN25" s="15">
        <v>1</v>
      </c>
      <c r="AO25" s="15">
        <v>0</v>
      </c>
      <c r="AP25" s="11">
        <v>1</v>
      </c>
      <c r="AQ25" s="11">
        <v>0</v>
      </c>
      <c r="AR25" s="11">
        <v>0</v>
      </c>
      <c r="AS25" s="11">
        <v>1</v>
      </c>
      <c r="AT25" s="11">
        <v>1</v>
      </c>
      <c r="AU25" s="11">
        <v>0</v>
      </c>
      <c r="AV25" s="13" t="s">
        <v>77</v>
      </c>
      <c r="AW25" s="7" t="s">
        <v>36</v>
      </c>
      <c r="AX25" s="14"/>
      <c r="AY25" s="8"/>
      <c r="AZ25" s="14"/>
      <c r="BA25" s="11">
        <v>1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3" t="s">
        <v>70</v>
      </c>
      <c r="BH25" s="7" t="s">
        <v>167</v>
      </c>
      <c r="BI25" s="13" t="s">
        <v>45</v>
      </c>
      <c r="BJ25" s="13" t="s">
        <v>45</v>
      </c>
      <c r="BK25" s="13" t="s">
        <v>46</v>
      </c>
      <c r="BL25" s="13" t="s">
        <v>45</v>
      </c>
      <c r="BM25" s="8"/>
      <c r="BN25" s="14"/>
      <c r="BO25" s="8"/>
      <c r="BP25" s="8"/>
      <c r="BQ25" s="8"/>
      <c r="BR25" s="8"/>
      <c r="BS25" s="14"/>
      <c r="BT25" s="4" t="s">
        <v>564</v>
      </c>
    </row>
    <row r="26" spans="1:72" ht="12" customHeight="1" x14ac:dyDescent="0.15">
      <c r="A26" s="13" t="s">
        <v>48</v>
      </c>
      <c r="B26" s="7" t="s">
        <v>49</v>
      </c>
      <c r="C26" s="13" t="s">
        <v>50</v>
      </c>
      <c r="D26" s="13" t="s">
        <v>50</v>
      </c>
      <c r="E26" s="7" t="s">
        <v>95</v>
      </c>
      <c r="F26" s="13" t="s">
        <v>34</v>
      </c>
      <c r="G26" s="11">
        <v>1</v>
      </c>
      <c r="H26" s="11">
        <v>1</v>
      </c>
      <c r="I26" s="11">
        <v>1</v>
      </c>
      <c r="J26" s="11">
        <v>1</v>
      </c>
      <c r="K26" s="11">
        <v>1</v>
      </c>
      <c r="L26" s="11">
        <v>1</v>
      </c>
      <c r="M26" s="11">
        <v>1</v>
      </c>
      <c r="N26" s="11">
        <v>0</v>
      </c>
      <c r="O26" s="13" t="s">
        <v>34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1</v>
      </c>
      <c r="W26" s="11">
        <v>1</v>
      </c>
      <c r="X26" s="11">
        <v>0</v>
      </c>
      <c r="Y26" s="13" t="s">
        <v>34</v>
      </c>
      <c r="Z26" s="11">
        <v>3</v>
      </c>
      <c r="AA26" s="13" t="s">
        <v>37</v>
      </c>
      <c r="AB26" s="11">
        <v>1</v>
      </c>
      <c r="AC26" s="11">
        <v>1</v>
      </c>
      <c r="AD26" s="11">
        <v>1</v>
      </c>
      <c r="AE26" s="11">
        <v>0</v>
      </c>
      <c r="AF26" s="11">
        <v>0</v>
      </c>
      <c r="AG26" s="11">
        <v>0</v>
      </c>
      <c r="AH26" s="11">
        <v>0</v>
      </c>
      <c r="AI26" s="15">
        <v>1</v>
      </c>
      <c r="AJ26" s="15">
        <v>1</v>
      </c>
      <c r="AK26" s="15">
        <v>0</v>
      </c>
      <c r="AL26" s="15">
        <v>0</v>
      </c>
      <c r="AM26" s="15">
        <v>0</v>
      </c>
      <c r="AN26" s="15">
        <v>1</v>
      </c>
      <c r="AO26" s="15">
        <v>0</v>
      </c>
      <c r="AP26" s="11">
        <v>0</v>
      </c>
      <c r="AQ26" s="11">
        <v>1</v>
      </c>
      <c r="AR26" s="11">
        <v>0</v>
      </c>
      <c r="AS26" s="11">
        <v>1</v>
      </c>
      <c r="AT26" s="11">
        <v>0</v>
      </c>
      <c r="AU26" s="11">
        <v>0</v>
      </c>
      <c r="AV26" s="13" t="s">
        <v>77</v>
      </c>
      <c r="AW26" s="7" t="s">
        <v>36</v>
      </c>
      <c r="AX26" s="14"/>
      <c r="AY26" s="8"/>
      <c r="AZ26" s="14"/>
      <c r="BA26" s="11">
        <v>1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3" t="s">
        <v>70</v>
      </c>
      <c r="BH26" s="7" t="s">
        <v>171</v>
      </c>
      <c r="BI26" s="13" t="s">
        <v>46</v>
      </c>
      <c r="BJ26" s="13" t="s">
        <v>46</v>
      </c>
      <c r="BK26" s="13" t="s">
        <v>46</v>
      </c>
      <c r="BL26" s="13" t="s">
        <v>46</v>
      </c>
      <c r="BM26" s="7" t="s">
        <v>172</v>
      </c>
      <c r="BN26" s="14"/>
      <c r="BO26" s="8"/>
      <c r="BP26" s="8"/>
      <c r="BQ26" s="8"/>
      <c r="BR26" s="8"/>
      <c r="BS26" s="14"/>
      <c r="BT26" s="4" t="s">
        <v>564</v>
      </c>
    </row>
    <row r="27" spans="1:72" ht="12" customHeight="1" x14ac:dyDescent="0.15">
      <c r="A27" s="13" t="s">
        <v>30</v>
      </c>
      <c r="B27" s="7" t="s">
        <v>31</v>
      </c>
      <c r="C27" s="13" t="s">
        <v>50</v>
      </c>
      <c r="D27" s="13" t="s">
        <v>50</v>
      </c>
      <c r="E27" s="7" t="s">
        <v>174</v>
      </c>
      <c r="F27" s="13" t="s">
        <v>34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  <c r="L27" s="11">
        <v>1</v>
      </c>
      <c r="M27" s="11">
        <v>1</v>
      </c>
      <c r="N27" s="11">
        <v>0</v>
      </c>
      <c r="O27" s="13" t="s">
        <v>34</v>
      </c>
      <c r="P27" s="11">
        <v>1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1</v>
      </c>
      <c r="X27" s="11">
        <v>0</v>
      </c>
      <c r="Y27" s="13" t="s">
        <v>36</v>
      </c>
      <c r="Z27" s="9"/>
      <c r="AA27" s="14"/>
      <c r="AB27" s="9">
        <v>0</v>
      </c>
      <c r="AC27" s="9">
        <v>0</v>
      </c>
      <c r="AD27" s="9">
        <v>0</v>
      </c>
      <c r="AE27" s="11">
        <v>0</v>
      </c>
      <c r="AF27" s="11">
        <v>0</v>
      </c>
      <c r="AG27" s="11">
        <v>0</v>
      </c>
      <c r="AH27" s="11">
        <v>0</v>
      </c>
      <c r="AI27" s="16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4"/>
      <c r="AW27" s="8"/>
      <c r="AX27" s="14"/>
      <c r="AY27" s="8"/>
      <c r="AZ27" s="14"/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4"/>
      <c r="BH27" s="8"/>
      <c r="BI27" s="14"/>
      <c r="BJ27" s="14"/>
      <c r="BK27" s="14"/>
      <c r="BL27" s="14"/>
      <c r="BM27" s="8"/>
      <c r="BN27" s="14"/>
      <c r="BO27" s="8"/>
      <c r="BP27" s="8"/>
      <c r="BQ27" s="8"/>
      <c r="BR27" s="8"/>
      <c r="BS27" s="14"/>
      <c r="BT27" s="4" t="s">
        <v>564</v>
      </c>
    </row>
    <row r="28" spans="1:72" ht="12" customHeight="1" x14ac:dyDescent="0.15">
      <c r="A28" s="13" t="s">
        <v>61</v>
      </c>
      <c r="B28" s="7" t="s">
        <v>31</v>
      </c>
      <c r="C28" s="13" t="s">
        <v>50</v>
      </c>
      <c r="D28" s="13" t="s">
        <v>50</v>
      </c>
      <c r="E28" s="7" t="s">
        <v>62</v>
      </c>
      <c r="F28" s="13" t="s">
        <v>34</v>
      </c>
      <c r="G28" s="11">
        <v>1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1">
        <v>0</v>
      </c>
      <c r="O28" s="13" t="s">
        <v>34</v>
      </c>
      <c r="P28" s="11">
        <v>0</v>
      </c>
      <c r="Q28" s="11">
        <v>1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3" t="s">
        <v>34</v>
      </c>
      <c r="Z28" s="11">
        <v>4</v>
      </c>
      <c r="AA28" s="13" t="s">
        <v>131</v>
      </c>
      <c r="AB28" s="11">
        <v>0</v>
      </c>
      <c r="AC28" s="11">
        <v>1</v>
      </c>
      <c r="AD28" s="11">
        <v>0</v>
      </c>
      <c r="AE28" s="11">
        <v>1</v>
      </c>
      <c r="AF28" s="11">
        <v>0</v>
      </c>
      <c r="AG28" s="11">
        <v>0</v>
      </c>
      <c r="AH28" s="11">
        <v>0</v>
      </c>
      <c r="AI28" s="15">
        <v>1</v>
      </c>
      <c r="AJ28" s="15">
        <v>1</v>
      </c>
      <c r="AK28" s="15">
        <v>1</v>
      </c>
      <c r="AL28" s="15">
        <v>1</v>
      </c>
      <c r="AM28" s="15">
        <v>1</v>
      </c>
      <c r="AN28" s="15">
        <v>1</v>
      </c>
      <c r="AO28" s="15">
        <v>0</v>
      </c>
      <c r="AP28" s="11">
        <v>1</v>
      </c>
      <c r="AQ28" s="11">
        <v>0</v>
      </c>
      <c r="AR28" s="11">
        <v>0</v>
      </c>
      <c r="AS28" s="11">
        <v>1</v>
      </c>
      <c r="AT28" s="11">
        <v>0</v>
      </c>
      <c r="AU28" s="11">
        <v>0</v>
      </c>
      <c r="AV28" s="13" t="s">
        <v>89</v>
      </c>
      <c r="AW28" s="7" t="s">
        <v>34</v>
      </c>
      <c r="AX28" s="13" t="s">
        <v>178</v>
      </c>
      <c r="AY28" s="7" t="s">
        <v>34</v>
      </c>
      <c r="AZ28" s="14"/>
      <c r="BA28" s="11">
        <v>1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3" t="s">
        <v>179</v>
      </c>
      <c r="BH28" s="8"/>
      <c r="BI28" s="14"/>
      <c r="BJ28" s="14"/>
      <c r="BK28" s="14"/>
      <c r="BL28" s="14"/>
      <c r="BM28" s="8"/>
      <c r="BN28" s="13" t="s">
        <v>180</v>
      </c>
      <c r="BO28" s="7" t="s">
        <v>45</v>
      </c>
      <c r="BP28" s="7" t="s">
        <v>45</v>
      </c>
      <c r="BQ28" s="7" t="s">
        <v>46</v>
      </c>
      <c r="BR28" s="7" t="s">
        <v>46</v>
      </c>
      <c r="BS28" s="13" t="s">
        <v>181</v>
      </c>
      <c r="BT28" s="4" t="s">
        <v>564</v>
      </c>
    </row>
    <row r="29" spans="1:72" ht="12" customHeight="1" x14ac:dyDescent="0.15">
      <c r="A29" s="13" t="s">
        <v>48</v>
      </c>
      <c r="B29" s="7" t="s">
        <v>49</v>
      </c>
      <c r="C29" s="13" t="s">
        <v>50</v>
      </c>
      <c r="D29" s="13" t="s">
        <v>50</v>
      </c>
      <c r="E29" s="7" t="s">
        <v>182</v>
      </c>
      <c r="F29" s="13" t="s">
        <v>34</v>
      </c>
      <c r="G29" s="11">
        <v>1</v>
      </c>
      <c r="H29" s="11">
        <v>1</v>
      </c>
      <c r="I29" s="11">
        <v>1</v>
      </c>
      <c r="J29" s="11">
        <v>1</v>
      </c>
      <c r="K29" s="11">
        <v>1</v>
      </c>
      <c r="L29" s="11">
        <v>1</v>
      </c>
      <c r="M29" s="11">
        <v>1</v>
      </c>
      <c r="N29" s="11">
        <v>1</v>
      </c>
      <c r="O29" s="13" t="s">
        <v>34</v>
      </c>
      <c r="P29" s="11">
        <v>1</v>
      </c>
      <c r="Q29" s="11">
        <v>0</v>
      </c>
      <c r="R29" s="11">
        <v>1</v>
      </c>
      <c r="S29" s="11">
        <v>0</v>
      </c>
      <c r="T29" s="11">
        <v>0</v>
      </c>
      <c r="U29" s="11">
        <v>0</v>
      </c>
      <c r="V29" s="11">
        <v>1</v>
      </c>
      <c r="W29" s="11">
        <v>1</v>
      </c>
      <c r="X29" s="11">
        <v>0</v>
      </c>
      <c r="Y29" s="13" t="s">
        <v>34</v>
      </c>
      <c r="Z29" s="11">
        <v>1</v>
      </c>
      <c r="AA29" s="13" t="s">
        <v>96</v>
      </c>
      <c r="AB29" s="11">
        <v>0</v>
      </c>
      <c r="AC29" s="11">
        <v>0</v>
      </c>
      <c r="AD29" s="11">
        <v>1</v>
      </c>
      <c r="AE29" s="11">
        <v>0</v>
      </c>
      <c r="AF29" s="11">
        <v>0</v>
      </c>
      <c r="AG29" s="11">
        <v>0</v>
      </c>
      <c r="AH29" s="11">
        <v>0</v>
      </c>
      <c r="AI29" s="15">
        <v>1</v>
      </c>
      <c r="AJ29" s="15">
        <v>1</v>
      </c>
      <c r="AK29" s="15">
        <v>1</v>
      </c>
      <c r="AL29" s="15">
        <v>1</v>
      </c>
      <c r="AM29" s="15">
        <v>1</v>
      </c>
      <c r="AN29" s="15">
        <v>1</v>
      </c>
      <c r="AO29" s="15">
        <v>0</v>
      </c>
      <c r="AP29" s="11">
        <v>1</v>
      </c>
      <c r="AQ29" s="11">
        <v>0</v>
      </c>
      <c r="AR29" s="11">
        <v>0</v>
      </c>
      <c r="AS29" s="11">
        <v>0</v>
      </c>
      <c r="AT29" s="11">
        <v>1</v>
      </c>
      <c r="AU29" s="11">
        <v>0</v>
      </c>
      <c r="AV29" s="13" t="s">
        <v>89</v>
      </c>
      <c r="AW29" s="7" t="s">
        <v>34</v>
      </c>
      <c r="AX29" s="13" t="s">
        <v>186</v>
      </c>
      <c r="AY29" s="7" t="s">
        <v>34</v>
      </c>
      <c r="AZ29" s="14"/>
      <c r="BA29" s="11">
        <v>1</v>
      </c>
      <c r="BB29" s="11">
        <v>1</v>
      </c>
      <c r="BC29" s="11">
        <v>0</v>
      </c>
      <c r="BD29" s="11">
        <v>0</v>
      </c>
      <c r="BE29" s="11">
        <v>0</v>
      </c>
      <c r="BF29" s="11">
        <v>0</v>
      </c>
      <c r="BG29" s="13" t="s">
        <v>43</v>
      </c>
      <c r="BH29" s="8"/>
      <c r="BI29" s="14"/>
      <c r="BJ29" s="14"/>
      <c r="BK29" s="14"/>
      <c r="BL29" s="14"/>
      <c r="BM29" s="8"/>
      <c r="BN29" s="13" t="s">
        <v>187</v>
      </c>
      <c r="BO29" s="7" t="s">
        <v>45</v>
      </c>
      <c r="BP29" s="7" t="s">
        <v>45</v>
      </c>
      <c r="BQ29" s="7" t="s">
        <v>46</v>
      </c>
      <c r="BR29" s="7" t="s">
        <v>46</v>
      </c>
      <c r="BS29" s="13" t="s">
        <v>188</v>
      </c>
      <c r="BT29" s="4" t="s">
        <v>564</v>
      </c>
    </row>
    <row r="30" spans="1:72" ht="12" customHeight="1" x14ac:dyDescent="0.15">
      <c r="A30" s="13" t="s">
        <v>102</v>
      </c>
      <c r="B30" s="7" t="s">
        <v>49</v>
      </c>
      <c r="C30" s="13" t="s">
        <v>50</v>
      </c>
      <c r="D30" s="13" t="s">
        <v>50</v>
      </c>
      <c r="E30" s="7" t="s">
        <v>190</v>
      </c>
      <c r="F30" s="13" t="s">
        <v>34</v>
      </c>
      <c r="G30" s="11">
        <v>1</v>
      </c>
      <c r="H30" s="11">
        <v>1</v>
      </c>
      <c r="I30" s="11">
        <v>1</v>
      </c>
      <c r="J30" s="11">
        <v>1</v>
      </c>
      <c r="K30" s="11">
        <v>1</v>
      </c>
      <c r="L30" s="11">
        <v>1</v>
      </c>
      <c r="M30" s="11">
        <v>0</v>
      </c>
      <c r="N30" s="11">
        <v>0</v>
      </c>
      <c r="O30" s="13" t="s">
        <v>34</v>
      </c>
      <c r="P30" s="11">
        <v>1</v>
      </c>
      <c r="Q30" s="11">
        <v>0</v>
      </c>
      <c r="R30" s="11">
        <v>0</v>
      </c>
      <c r="S30" s="11">
        <v>0</v>
      </c>
      <c r="T30" s="11">
        <v>1</v>
      </c>
      <c r="U30" s="11">
        <v>1</v>
      </c>
      <c r="V30" s="11">
        <v>1</v>
      </c>
      <c r="W30" s="11">
        <v>0</v>
      </c>
      <c r="X30" s="11">
        <v>0</v>
      </c>
      <c r="Y30" s="13" t="s">
        <v>34</v>
      </c>
      <c r="Z30" s="11">
        <v>2</v>
      </c>
      <c r="AA30" s="13" t="s">
        <v>96</v>
      </c>
      <c r="AB30" s="11">
        <v>1</v>
      </c>
      <c r="AC30" s="11">
        <v>0</v>
      </c>
      <c r="AD30" s="11">
        <v>1</v>
      </c>
      <c r="AE30" s="11">
        <v>0</v>
      </c>
      <c r="AF30" s="11">
        <v>0</v>
      </c>
      <c r="AG30" s="11">
        <v>1</v>
      </c>
      <c r="AH30" s="11">
        <v>0</v>
      </c>
      <c r="AI30" s="15">
        <v>1</v>
      </c>
      <c r="AJ30" s="15">
        <v>1</v>
      </c>
      <c r="AK30" s="15">
        <v>1</v>
      </c>
      <c r="AL30" s="15">
        <v>1</v>
      </c>
      <c r="AM30" s="15">
        <v>1</v>
      </c>
      <c r="AN30" s="15">
        <v>1</v>
      </c>
      <c r="AO30" s="15">
        <v>0</v>
      </c>
      <c r="AP30" s="11">
        <v>1</v>
      </c>
      <c r="AQ30" s="11">
        <v>1</v>
      </c>
      <c r="AR30" s="11">
        <v>1</v>
      </c>
      <c r="AS30" s="11">
        <v>0</v>
      </c>
      <c r="AT30" s="11">
        <v>0</v>
      </c>
      <c r="AU30" s="11">
        <v>0</v>
      </c>
      <c r="AV30" s="13" t="s">
        <v>89</v>
      </c>
      <c r="AW30" s="7" t="s">
        <v>34</v>
      </c>
      <c r="AX30" s="13" t="s">
        <v>195</v>
      </c>
      <c r="AY30" s="7" t="s">
        <v>34</v>
      </c>
      <c r="AZ30" s="14"/>
      <c r="BA30" s="11">
        <v>1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3" t="s">
        <v>43</v>
      </c>
      <c r="BH30" s="8"/>
      <c r="BI30" s="14"/>
      <c r="BJ30" s="14"/>
      <c r="BK30" s="14"/>
      <c r="BL30" s="14"/>
      <c r="BM30" s="8"/>
      <c r="BN30" s="14"/>
      <c r="BO30" s="7" t="s">
        <v>46</v>
      </c>
      <c r="BP30" s="7" t="s">
        <v>44</v>
      </c>
      <c r="BQ30" s="7" t="s">
        <v>46</v>
      </c>
      <c r="BR30" s="7" t="s">
        <v>46</v>
      </c>
      <c r="BS30" s="14"/>
      <c r="BT30" s="4" t="s">
        <v>564</v>
      </c>
    </row>
    <row r="31" spans="1:72" ht="12" customHeight="1" x14ac:dyDescent="0.15">
      <c r="A31" s="13" t="s">
        <v>102</v>
      </c>
      <c r="B31" s="7" t="s">
        <v>31</v>
      </c>
      <c r="C31" s="13" t="s">
        <v>50</v>
      </c>
      <c r="D31" s="13" t="s">
        <v>50</v>
      </c>
      <c r="E31" s="7" t="s">
        <v>153</v>
      </c>
      <c r="F31" s="13" t="s">
        <v>34</v>
      </c>
      <c r="G31" s="11">
        <v>1</v>
      </c>
      <c r="H31" s="11">
        <v>1</v>
      </c>
      <c r="I31" s="11">
        <v>1</v>
      </c>
      <c r="J31" s="11">
        <v>1</v>
      </c>
      <c r="K31" s="11">
        <v>1</v>
      </c>
      <c r="L31" s="11">
        <v>1</v>
      </c>
      <c r="M31" s="11">
        <v>1</v>
      </c>
      <c r="N31" s="11">
        <v>0</v>
      </c>
      <c r="O31" s="13" t="s">
        <v>34</v>
      </c>
      <c r="P31" s="11">
        <v>0</v>
      </c>
      <c r="Q31" s="11">
        <v>0</v>
      </c>
      <c r="R31" s="11">
        <v>1</v>
      </c>
      <c r="S31" s="11">
        <v>1</v>
      </c>
      <c r="T31" s="11">
        <v>1</v>
      </c>
      <c r="U31" s="11">
        <v>0</v>
      </c>
      <c r="V31" s="11">
        <v>1</v>
      </c>
      <c r="W31" s="11">
        <v>0</v>
      </c>
      <c r="X31" s="11">
        <v>0</v>
      </c>
      <c r="Y31" s="13" t="s">
        <v>34</v>
      </c>
      <c r="Z31" s="11">
        <v>2</v>
      </c>
      <c r="AA31" s="13" t="s">
        <v>37</v>
      </c>
      <c r="AB31" s="11">
        <v>1</v>
      </c>
      <c r="AC31" s="11">
        <v>1</v>
      </c>
      <c r="AD31" s="11">
        <v>1</v>
      </c>
      <c r="AE31" s="11">
        <v>1</v>
      </c>
      <c r="AF31" s="11">
        <v>0</v>
      </c>
      <c r="AG31" s="11">
        <v>0</v>
      </c>
      <c r="AH31" s="11">
        <v>0</v>
      </c>
      <c r="AI31" s="15">
        <v>1</v>
      </c>
      <c r="AJ31" s="15">
        <v>1</v>
      </c>
      <c r="AK31" s="15">
        <v>1</v>
      </c>
      <c r="AL31" s="15">
        <v>1</v>
      </c>
      <c r="AM31" s="15">
        <v>1</v>
      </c>
      <c r="AN31" s="15">
        <v>1</v>
      </c>
      <c r="AO31" s="15">
        <v>1</v>
      </c>
      <c r="AP31" s="11">
        <v>1</v>
      </c>
      <c r="AQ31" s="11">
        <v>0</v>
      </c>
      <c r="AR31" s="11">
        <v>1</v>
      </c>
      <c r="AS31" s="11">
        <v>1</v>
      </c>
      <c r="AT31" s="11">
        <v>0</v>
      </c>
      <c r="AU31" s="11">
        <v>0</v>
      </c>
      <c r="AV31" s="13" t="s">
        <v>89</v>
      </c>
      <c r="AW31" s="7" t="s">
        <v>34</v>
      </c>
      <c r="AX31" s="13" t="s">
        <v>144</v>
      </c>
      <c r="AY31" s="7" t="s">
        <v>34</v>
      </c>
      <c r="AZ31" s="14"/>
      <c r="BA31" s="11">
        <v>1</v>
      </c>
      <c r="BB31" s="11">
        <v>1</v>
      </c>
      <c r="BC31" s="11">
        <v>0</v>
      </c>
      <c r="BD31" s="11">
        <v>1</v>
      </c>
      <c r="BE31" s="11">
        <v>1</v>
      </c>
      <c r="BF31" s="11">
        <v>0</v>
      </c>
      <c r="BG31" s="13" t="s">
        <v>138</v>
      </c>
      <c r="BH31" s="8"/>
      <c r="BI31" s="14"/>
      <c r="BJ31" s="14"/>
      <c r="BK31" s="14"/>
      <c r="BL31" s="14"/>
      <c r="BM31" s="8"/>
      <c r="BN31" s="13" t="s">
        <v>200</v>
      </c>
      <c r="BO31" s="7" t="s">
        <v>45</v>
      </c>
      <c r="BP31" s="7" t="s">
        <v>44</v>
      </c>
      <c r="BQ31" s="7" t="s">
        <v>45</v>
      </c>
      <c r="BR31" s="7" t="s">
        <v>46</v>
      </c>
      <c r="BS31" s="13" t="s">
        <v>201</v>
      </c>
      <c r="BT31" s="4" t="s">
        <v>564</v>
      </c>
    </row>
    <row r="32" spans="1:72" ht="12" customHeight="1" x14ac:dyDescent="0.15">
      <c r="A32" s="13" t="s">
        <v>102</v>
      </c>
      <c r="B32" s="7" t="s">
        <v>49</v>
      </c>
      <c r="C32" s="13" t="s">
        <v>50</v>
      </c>
      <c r="D32" s="13" t="s">
        <v>50</v>
      </c>
      <c r="E32" s="7" t="s">
        <v>202</v>
      </c>
      <c r="F32" s="13" t="s">
        <v>34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1</v>
      </c>
      <c r="M32" s="11">
        <v>1</v>
      </c>
      <c r="N32" s="11">
        <v>0</v>
      </c>
      <c r="O32" s="13" t="s">
        <v>34</v>
      </c>
      <c r="P32" s="11">
        <v>1</v>
      </c>
      <c r="Q32" s="11">
        <v>0</v>
      </c>
      <c r="R32" s="11">
        <v>1</v>
      </c>
      <c r="S32" s="11">
        <v>0</v>
      </c>
      <c r="T32" s="11">
        <v>0</v>
      </c>
      <c r="U32" s="11">
        <v>1</v>
      </c>
      <c r="V32" s="11">
        <v>1</v>
      </c>
      <c r="W32" s="11">
        <v>1</v>
      </c>
      <c r="X32" s="11">
        <v>0</v>
      </c>
      <c r="Y32" s="13" t="s">
        <v>34</v>
      </c>
      <c r="Z32" s="11">
        <v>1</v>
      </c>
      <c r="AA32" s="13" t="s">
        <v>96</v>
      </c>
      <c r="AB32" s="11">
        <v>0</v>
      </c>
      <c r="AC32" s="11">
        <v>0</v>
      </c>
      <c r="AD32" s="11">
        <v>1</v>
      </c>
      <c r="AE32" s="11">
        <v>0</v>
      </c>
      <c r="AF32" s="11">
        <v>1</v>
      </c>
      <c r="AG32" s="11">
        <v>0</v>
      </c>
      <c r="AH32" s="11">
        <v>0</v>
      </c>
      <c r="AI32" s="15">
        <v>0</v>
      </c>
      <c r="AJ32" s="15">
        <v>1</v>
      </c>
      <c r="AK32" s="15">
        <v>0</v>
      </c>
      <c r="AL32" s="15">
        <v>1</v>
      </c>
      <c r="AM32" s="15">
        <v>1</v>
      </c>
      <c r="AN32" s="15">
        <v>1</v>
      </c>
      <c r="AO32" s="15">
        <v>0</v>
      </c>
      <c r="AP32" s="11">
        <v>1</v>
      </c>
      <c r="AQ32" s="11">
        <v>1</v>
      </c>
      <c r="AR32" s="11">
        <v>1</v>
      </c>
      <c r="AS32" s="11">
        <v>1</v>
      </c>
      <c r="AT32" s="11">
        <v>1</v>
      </c>
      <c r="AU32" s="11">
        <v>0</v>
      </c>
      <c r="AV32" s="13" t="s">
        <v>77</v>
      </c>
      <c r="AW32" s="7" t="s">
        <v>36</v>
      </c>
      <c r="AX32" s="14"/>
      <c r="AY32" s="8"/>
      <c r="AZ32" s="14"/>
      <c r="BA32" s="11">
        <v>0</v>
      </c>
      <c r="BB32" s="11">
        <v>1</v>
      </c>
      <c r="BC32" s="11">
        <v>0</v>
      </c>
      <c r="BD32" s="11">
        <v>0</v>
      </c>
      <c r="BE32" s="11">
        <v>0</v>
      </c>
      <c r="BF32" s="11">
        <v>0</v>
      </c>
      <c r="BG32" s="13" t="s">
        <v>43</v>
      </c>
      <c r="BH32" s="8"/>
      <c r="BI32" s="14"/>
      <c r="BJ32" s="14"/>
      <c r="BK32" s="14"/>
      <c r="BL32" s="14"/>
      <c r="BM32" s="8"/>
      <c r="BN32" s="13" t="s">
        <v>207</v>
      </c>
      <c r="BO32" s="7" t="s">
        <v>45</v>
      </c>
      <c r="BP32" s="7" t="s">
        <v>44</v>
      </c>
      <c r="BQ32" s="7" t="s">
        <v>44</v>
      </c>
      <c r="BR32" s="7" t="s">
        <v>45</v>
      </c>
      <c r="BS32" s="13" t="s">
        <v>208</v>
      </c>
      <c r="BT32" s="4" t="s">
        <v>564</v>
      </c>
    </row>
    <row r="33" spans="1:72" ht="12" customHeight="1" x14ac:dyDescent="0.15">
      <c r="A33" s="13" t="s">
        <v>102</v>
      </c>
      <c r="B33" s="7" t="s">
        <v>49</v>
      </c>
      <c r="C33" s="13" t="s">
        <v>50</v>
      </c>
      <c r="D33" s="13" t="s">
        <v>50</v>
      </c>
      <c r="E33" s="7" t="s">
        <v>122</v>
      </c>
      <c r="F33" s="13" t="s">
        <v>34</v>
      </c>
      <c r="G33" s="11">
        <v>1</v>
      </c>
      <c r="H33" s="11">
        <v>1</v>
      </c>
      <c r="I33" s="11">
        <v>1</v>
      </c>
      <c r="J33" s="11">
        <v>1</v>
      </c>
      <c r="K33" s="11">
        <v>1</v>
      </c>
      <c r="L33" s="11">
        <v>0</v>
      </c>
      <c r="M33" s="11">
        <v>1</v>
      </c>
      <c r="N33" s="11">
        <v>0</v>
      </c>
      <c r="O33" s="13" t="s">
        <v>36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13" t="s">
        <v>34</v>
      </c>
      <c r="Z33" s="11">
        <v>3</v>
      </c>
      <c r="AA33" s="13" t="s">
        <v>96</v>
      </c>
      <c r="AB33" s="11">
        <v>0</v>
      </c>
      <c r="AC33" s="11">
        <v>0</v>
      </c>
      <c r="AD33" s="11">
        <v>1</v>
      </c>
      <c r="AE33" s="11">
        <v>1</v>
      </c>
      <c r="AF33" s="11">
        <v>0</v>
      </c>
      <c r="AG33" s="11">
        <v>0</v>
      </c>
      <c r="AH33" s="11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1</v>
      </c>
      <c r="AO33" s="15">
        <v>0</v>
      </c>
      <c r="AP33" s="11">
        <v>1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3" t="s">
        <v>77</v>
      </c>
      <c r="AW33" s="7" t="s">
        <v>36</v>
      </c>
      <c r="AX33" s="14"/>
      <c r="AY33" s="8"/>
      <c r="AZ33" s="14"/>
      <c r="BA33" s="11">
        <v>1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3" t="s">
        <v>70</v>
      </c>
      <c r="BH33" s="7" t="s">
        <v>213</v>
      </c>
      <c r="BI33" s="13" t="s">
        <v>45</v>
      </c>
      <c r="BJ33" s="13" t="s">
        <v>45</v>
      </c>
      <c r="BK33" s="13" t="s">
        <v>45</v>
      </c>
      <c r="BL33" s="13" t="s">
        <v>45</v>
      </c>
      <c r="BM33" s="8"/>
      <c r="BN33" s="14"/>
      <c r="BO33" s="8"/>
      <c r="BP33" s="8"/>
      <c r="BQ33" s="8"/>
      <c r="BR33" s="8"/>
      <c r="BS33" s="14"/>
      <c r="BT33" s="4" t="s">
        <v>564</v>
      </c>
    </row>
    <row r="34" spans="1:72" ht="12" customHeight="1" x14ac:dyDescent="0.15">
      <c r="A34" s="13" t="s">
        <v>102</v>
      </c>
      <c r="B34" s="7" t="s">
        <v>31</v>
      </c>
      <c r="C34" s="13" t="s">
        <v>50</v>
      </c>
      <c r="D34" s="13" t="s">
        <v>50</v>
      </c>
      <c r="E34" s="7" t="s">
        <v>214</v>
      </c>
      <c r="F34" s="13" t="s">
        <v>34</v>
      </c>
      <c r="G34" s="11">
        <v>1</v>
      </c>
      <c r="H34" s="11">
        <v>1</v>
      </c>
      <c r="I34" s="11">
        <v>1</v>
      </c>
      <c r="J34" s="11">
        <v>1</v>
      </c>
      <c r="K34" s="11">
        <v>1</v>
      </c>
      <c r="L34" s="11">
        <v>1</v>
      </c>
      <c r="M34" s="11">
        <v>1</v>
      </c>
      <c r="N34" s="11">
        <v>0</v>
      </c>
      <c r="O34" s="13" t="s">
        <v>34</v>
      </c>
      <c r="P34" s="11">
        <v>1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1</v>
      </c>
      <c r="W34" s="11">
        <v>1</v>
      </c>
      <c r="X34" s="11">
        <v>0</v>
      </c>
      <c r="Y34" s="13" t="s">
        <v>34</v>
      </c>
      <c r="Z34" s="11">
        <v>5</v>
      </c>
      <c r="AA34" s="13" t="s">
        <v>131</v>
      </c>
      <c r="AB34" s="11">
        <v>1</v>
      </c>
      <c r="AC34" s="11">
        <v>1</v>
      </c>
      <c r="AD34" s="11">
        <v>0</v>
      </c>
      <c r="AE34" s="11">
        <v>1</v>
      </c>
      <c r="AF34" s="11">
        <v>0</v>
      </c>
      <c r="AG34" s="11">
        <v>0</v>
      </c>
      <c r="AH34" s="11">
        <v>0</v>
      </c>
      <c r="AI34" s="15">
        <v>1</v>
      </c>
      <c r="AJ34" s="15">
        <v>0</v>
      </c>
      <c r="AK34" s="15">
        <v>1</v>
      </c>
      <c r="AL34" s="15">
        <v>1</v>
      </c>
      <c r="AM34" s="15">
        <v>1</v>
      </c>
      <c r="AN34" s="15">
        <v>1</v>
      </c>
      <c r="AO34" s="15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1</v>
      </c>
      <c r="AU34" s="11">
        <v>0</v>
      </c>
      <c r="AV34" s="13" t="s">
        <v>77</v>
      </c>
      <c r="AW34" s="7" t="s">
        <v>34</v>
      </c>
      <c r="AX34" s="13" t="s">
        <v>216</v>
      </c>
      <c r="AY34" s="7" t="s">
        <v>34</v>
      </c>
      <c r="AZ34" s="14"/>
      <c r="BA34" s="11">
        <v>0</v>
      </c>
      <c r="BB34" s="11">
        <v>1</v>
      </c>
      <c r="BC34" s="11">
        <v>0</v>
      </c>
      <c r="BD34" s="11">
        <v>0</v>
      </c>
      <c r="BE34" s="11">
        <v>0</v>
      </c>
      <c r="BF34" s="11">
        <v>0</v>
      </c>
      <c r="BG34" s="13" t="s">
        <v>43</v>
      </c>
      <c r="BH34" s="8"/>
      <c r="BI34" s="14"/>
      <c r="BJ34" s="14"/>
      <c r="BK34" s="14"/>
      <c r="BL34" s="14"/>
      <c r="BM34" s="8"/>
      <c r="BN34" s="13" t="s">
        <v>217</v>
      </c>
      <c r="BO34" s="7" t="s">
        <v>45</v>
      </c>
      <c r="BP34" s="7" t="s">
        <v>46</v>
      </c>
      <c r="BQ34" s="7" t="s">
        <v>45</v>
      </c>
      <c r="BR34" s="7" t="s">
        <v>45</v>
      </c>
      <c r="BS34" s="14"/>
      <c r="BT34" s="4" t="s">
        <v>564</v>
      </c>
    </row>
    <row r="35" spans="1:72" ht="12" customHeight="1" x14ac:dyDescent="0.15">
      <c r="A35" s="13" t="s">
        <v>102</v>
      </c>
      <c r="B35" s="7" t="s">
        <v>49</v>
      </c>
      <c r="C35" s="13" t="s">
        <v>50</v>
      </c>
      <c r="D35" s="13" t="s">
        <v>50</v>
      </c>
      <c r="E35" s="7" t="s">
        <v>218</v>
      </c>
      <c r="F35" s="13" t="s">
        <v>34</v>
      </c>
      <c r="G35" s="11">
        <v>1</v>
      </c>
      <c r="H35" s="11">
        <v>1</v>
      </c>
      <c r="I35" s="11">
        <v>1</v>
      </c>
      <c r="J35" s="11">
        <v>1</v>
      </c>
      <c r="K35" s="11">
        <v>1</v>
      </c>
      <c r="L35" s="11">
        <v>1</v>
      </c>
      <c r="M35" s="11">
        <v>1</v>
      </c>
      <c r="N35" s="11">
        <v>0</v>
      </c>
      <c r="O35" s="13" t="s">
        <v>36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13" t="s">
        <v>34</v>
      </c>
      <c r="Z35" s="11">
        <v>3</v>
      </c>
      <c r="AA35" s="13" t="s">
        <v>37</v>
      </c>
      <c r="AB35" s="11">
        <v>1</v>
      </c>
      <c r="AC35" s="11">
        <v>0</v>
      </c>
      <c r="AD35" s="11">
        <v>0</v>
      </c>
      <c r="AE35" s="11">
        <v>1</v>
      </c>
      <c r="AF35" s="11">
        <v>0</v>
      </c>
      <c r="AG35" s="11">
        <v>0</v>
      </c>
      <c r="AH35" s="11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1</v>
      </c>
      <c r="AO35" s="15">
        <v>0</v>
      </c>
      <c r="AP35" s="11">
        <v>1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3" t="s">
        <v>89</v>
      </c>
      <c r="AW35" s="7" t="s">
        <v>34</v>
      </c>
      <c r="AX35" s="13" t="s">
        <v>220</v>
      </c>
      <c r="AY35" s="7" t="s">
        <v>34</v>
      </c>
      <c r="AZ35" s="14"/>
      <c r="BA35" s="11">
        <v>0</v>
      </c>
      <c r="BB35" s="11">
        <v>1</v>
      </c>
      <c r="BC35" s="11">
        <v>0</v>
      </c>
      <c r="BD35" s="11">
        <v>0</v>
      </c>
      <c r="BE35" s="11">
        <v>0</v>
      </c>
      <c r="BF35" s="11">
        <v>0</v>
      </c>
      <c r="BG35" s="13" t="s">
        <v>43</v>
      </c>
      <c r="BH35" s="8"/>
      <c r="BI35" s="14"/>
      <c r="BJ35" s="14"/>
      <c r="BK35" s="14"/>
      <c r="BL35" s="14"/>
      <c r="BM35" s="8"/>
      <c r="BN35" s="14"/>
      <c r="BO35" s="7" t="s">
        <v>45</v>
      </c>
      <c r="BP35" s="7" t="s">
        <v>45</v>
      </c>
      <c r="BQ35" s="7" t="s">
        <v>45</v>
      </c>
      <c r="BR35" s="7" t="s">
        <v>45</v>
      </c>
      <c r="BS35" s="14"/>
      <c r="BT35" s="4" t="s">
        <v>564</v>
      </c>
    </row>
    <row r="36" spans="1:72" ht="12" customHeight="1" x14ac:dyDescent="0.15">
      <c r="A36" s="13" t="s">
        <v>48</v>
      </c>
      <c r="B36" s="7" t="s">
        <v>49</v>
      </c>
      <c r="C36" s="13" t="s">
        <v>222</v>
      </c>
      <c r="D36" s="13" t="s">
        <v>50</v>
      </c>
      <c r="E36" s="7" t="s">
        <v>223</v>
      </c>
      <c r="F36" s="13" t="s">
        <v>34</v>
      </c>
      <c r="G36" s="11">
        <v>1</v>
      </c>
      <c r="H36" s="11">
        <v>1</v>
      </c>
      <c r="I36" s="11">
        <v>1</v>
      </c>
      <c r="J36" s="11">
        <v>0</v>
      </c>
      <c r="K36" s="11">
        <v>1</v>
      </c>
      <c r="L36" s="11">
        <v>0</v>
      </c>
      <c r="M36" s="11">
        <v>1</v>
      </c>
      <c r="N36" s="11">
        <v>0</v>
      </c>
      <c r="O36" s="13" t="s">
        <v>34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1</v>
      </c>
      <c r="X36" s="11">
        <v>0</v>
      </c>
      <c r="Y36" s="13" t="s">
        <v>36</v>
      </c>
      <c r="Z36" s="9"/>
      <c r="AA36" s="14"/>
      <c r="AB36" s="9">
        <v>0</v>
      </c>
      <c r="AC36" s="9">
        <v>0</v>
      </c>
      <c r="AD36" s="9">
        <v>0</v>
      </c>
      <c r="AE36" s="11">
        <v>0</v>
      </c>
      <c r="AF36" s="11">
        <v>0</v>
      </c>
      <c r="AG36" s="11">
        <v>0</v>
      </c>
      <c r="AH36" s="11">
        <v>0</v>
      </c>
      <c r="AI36" s="16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4"/>
      <c r="AW36" s="8"/>
      <c r="AX36" s="14"/>
      <c r="AY36" s="8"/>
      <c r="AZ36" s="14"/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4"/>
      <c r="BH36" s="8"/>
      <c r="BI36" s="14"/>
      <c r="BJ36" s="14"/>
      <c r="BK36" s="14"/>
      <c r="BL36" s="14"/>
      <c r="BM36" s="8"/>
      <c r="BN36" s="14"/>
      <c r="BO36" s="8"/>
      <c r="BP36" s="8"/>
      <c r="BQ36" s="8"/>
      <c r="BR36" s="8"/>
      <c r="BS36" s="14"/>
      <c r="BT36" s="4" t="s">
        <v>564</v>
      </c>
    </row>
    <row r="37" spans="1:72" ht="12" customHeight="1" x14ac:dyDescent="0.15">
      <c r="A37" s="13" t="s">
        <v>102</v>
      </c>
      <c r="B37" s="7" t="s">
        <v>31</v>
      </c>
      <c r="C37" s="13" t="s">
        <v>50</v>
      </c>
      <c r="D37" s="13" t="s">
        <v>50</v>
      </c>
      <c r="E37" s="7" t="s">
        <v>227</v>
      </c>
      <c r="F37" s="13" t="s">
        <v>34</v>
      </c>
      <c r="G37" s="11">
        <v>1</v>
      </c>
      <c r="H37" s="11">
        <v>1</v>
      </c>
      <c r="I37" s="11">
        <v>1</v>
      </c>
      <c r="J37" s="11">
        <v>1</v>
      </c>
      <c r="K37" s="11">
        <v>1</v>
      </c>
      <c r="L37" s="11">
        <v>1</v>
      </c>
      <c r="M37" s="11">
        <v>1</v>
      </c>
      <c r="N37" s="11">
        <v>1</v>
      </c>
      <c r="O37" s="13" t="s">
        <v>34</v>
      </c>
      <c r="P37" s="11">
        <v>1</v>
      </c>
      <c r="Q37" s="11">
        <v>1</v>
      </c>
      <c r="R37" s="11">
        <v>1</v>
      </c>
      <c r="S37" s="11">
        <v>0</v>
      </c>
      <c r="T37" s="11">
        <v>0</v>
      </c>
      <c r="U37" s="11">
        <v>1</v>
      </c>
      <c r="V37" s="11">
        <v>1</v>
      </c>
      <c r="W37" s="11">
        <v>0</v>
      </c>
      <c r="X37" s="11">
        <v>1</v>
      </c>
      <c r="Y37" s="13" t="s">
        <v>36</v>
      </c>
      <c r="Z37" s="9"/>
      <c r="AA37" s="14"/>
      <c r="AB37" s="9">
        <v>0</v>
      </c>
      <c r="AC37" s="9">
        <v>0</v>
      </c>
      <c r="AD37" s="9">
        <v>0</v>
      </c>
      <c r="AE37" s="11">
        <v>0</v>
      </c>
      <c r="AF37" s="11">
        <v>0</v>
      </c>
      <c r="AG37" s="11">
        <v>0</v>
      </c>
      <c r="AH37" s="11">
        <v>0</v>
      </c>
      <c r="AI37" s="16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4"/>
      <c r="AW37" s="8"/>
      <c r="AX37" s="14"/>
      <c r="AY37" s="8"/>
      <c r="AZ37" s="14"/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4"/>
      <c r="BH37" s="8"/>
      <c r="BI37" s="14"/>
      <c r="BJ37" s="14"/>
      <c r="BK37" s="14"/>
      <c r="BL37" s="14"/>
      <c r="BM37" s="8"/>
      <c r="BN37" s="14"/>
      <c r="BO37" s="8"/>
      <c r="BP37" s="8"/>
      <c r="BQ37" s="8"/>
      <c r="BR37" s="8"/>
      <c r="BS37" s="14"/>
      <c r="BT37" s="4" t="s">
        <v>564</v>
      </c>
    </row>
    <row r="38" spans="1:72" ht="12" customHeight="1" x14ac:dyDescent="0.15">
      <c r="A38" s="13" t="s">
        <v>102</v>
      </c>
      <c r="B38" s="7" t="s">
        <v>31</v>
      </c>
      <c r="C38" s="13" t="s">
        <v>50</v>
      </c>
      <c r="D38" s="13" t="s">
        <v>50</v>
      </c>
      <c r="E38" s="7" t="s">
        <v>231</v>
      </c>
      <c r="F38" s="13" t="s">
        <v>34</v>
      </c>
      <c r="G38" s="11">
        <v>1</v>
      </c>
      <c r="H38" s="11">
        <v>1</v>
      </c>
      <c r="I38" s="11">
        <v>1</v>
      </c>
      <c r="J38" s="11">
        <v>1</v>
      </c>
      <c r="K38" s="11">
        <v>1</v>
      </c>
      <c r="L38" s="11">
        <v>1</v>
      </c>
      <c r="M38" s="11">
        <v>1</v>
      </c>
      <c r="N38" s="11">
        <v>0</v>
      </c>
      <c r="O38" s="13" t="s">
        <v>34</v>
      </c>
      <c r="P38" s="11">
        <v>1</v>
      </c>
      <c r="Q38" s="11">
        <v>0</v>
      </c>
      <c r="R38" s="11">
        <v>1</v>
      </c>
      <c r="S38" s="11">
        <v>0</v>
      </c>
      <c r="T38" s="11">
        <v>0</v>
      </c>
      <c r="U38" s="11">
        <v>1</v>
      </c>
      <c r="V38" s="11">
        <v>1</v>
      </c>
      <c r="W38" s="11">
        <v>1</v>
      </c>
      <c r="X38" s="11">
        <v>0</v>
      </c>
      <c r="Y38" s="13" t="s">
        <v>34</v>
      </c>
      <c r="Z38" s="11">
        <v>2</v>
      </c>
      <c r="AA38" s="13" t="s">
        <v>96</v>
      </c>
      <c r="AB38" s="11">
        <v>1</v>
      </c>
      <c r="AC38" s="11">
        <v>0</v>
      </c>
      <c r="AD38" s="11">
        <v>1</v>
      </c>
      <c r="AE38" s="11">
        <v>1</v>
      </c>
      <c r="AF38" s="11">
        <v>0</v>
      </c>
      <c r="AG38" s="11">
        <v>0</v>
      </c>
      <c r="AH38" s="11">
        <v>0</v>
      </c>
      <c r="AI38" s="15">
        <v>1</v>
      </c>
      <c r="AJ38" s="15">
        <v>0</v>
      </c>
      <c r="AK38" s="15">
        <v>0</v>
      </c>
      <c r="AL38" s="15">
        <v>0</v>
      </c>
      <c r="AM38" s="15">
        <v>0</v>
      </c>
      <c r="AN38" s="15">
        <v>1</v>
      </c>
      <c r="AO38" s="15">
        <v>0</v>
      </c>
      <c r="AP38" s="11">
        <v>1</v>
      </c>
      <c r="AQ38" s="11">
        <v>1</v>
      </c>
      <c r="AR38" s="11">
        <v>1</v>
      </c>
      <c r="AS38" s="11">
        <v>0</v>
      </c>
      <c r="AT38" s="11">
        <v>1</v>
      </c>
      <c r="AU38" s="11">
        <v>0</v>
      </c>
      <c r="AV38" s="13" t="s">
        <v>89</v>
      </c>
      <c r="AW38" s="7" t="s">
        <v>36</v>
      </c>
      <c r="AX38" s="14"/>
      <c r="AY38" s="8"/>
      <c r="AZ38" s="14"/>
      <c r="BA38" s="11">
        <v>1</v>
      </c>
      <c r="BB38" s="11">
        <v>1</v>
      </c>
      <c r="BC38" s="11">
        <v>0</v>
      </c>
      <c r="BD38" s="11">
        <v>0</v>
      </c>
      <c r="BE38" s="11">
        <v>0</v>
      </c>
      <c r="BF38" s="11">
        <v>0</v>
      </c>
      <c r="BG38" s="13" t="s">
        <v>43</v>
      </c>
      <c r="BH38" s="8"/>
      <c r="BI38" s="14"/>
      <c r="BJ38" s="14"/>
      <c r="BK38" s="14"/>
      <c r="BL38" s="14"/>
      <c r="BM38" s="8"/>
      <c r="BN38" s="14"/>
      <c r="BO38" s="7" t="s">
        <v>46</v>
      </c>
      <c r="BP38" s="7" t="s">
        <v>45</v>
      </c>
      <c r="BQ38" s="7" t="s">
        <v>45</v>
      </c>
      <c r="BR38" s="7" t="s">
        <v>45</v>
      </c>
      <c r="BS38" s="14"/>
      <c r="BT38" s="4" t="s">
        <v>564</v>
      </c>
    </row>
    <row r="39" spans="1:72" ht="12" customHeight="1" x14ac:dyDescent="0.15">
      <c r="A39" s="13" t="s">
        <v>102</v>
      </c>
      <c r="B39" s="7" t="s">
        <v>49</v>
      </c>
      <c r="C39" s="13" t="s">
        <v>50</v>
      </c>
      <c r="D39" s="13" t="s">
        <v>50</v>
      </c>
      <c r="E39" s="7" t="s">
        <v>232</v>
      </c>
      <c r="F39" s="13" t="s">
        <v>34</v>
      </c>
      <c r="G39" s="11">
        <v>1</v>
      </c>
      <c r="H39" s="11">
        <v>1</v>
      </c>
      <c r="I39" s="11">
        <v>1</v>
      </c>
      <c r="J39" s="11">
        <v>1</v>
      </c>
      <c r="K39" s="11">
        <v>1</v>
      </c>
      <c r="L39" s="11">
        <v>1</v>
      </c>
      <c r="M39" s="11">
        <v>1</v>
      </c>
      <c r="N39" s="11">
        <v>0</v>
      </c>
      <c r="O39" s="13" t="s">
        <v>36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13" t="s">
        <v>36</v>
      </c>
      <c r="Z39" s="9"/>
      <c r="AA39" s="14"/>
      <c r="AB39" s="9">
        <v>0</v>
      </c>
      <c r="AC39" s="9">
        <v>0</v>
      </c>
      <c r="AD39" s="9">
        <v>0</v>
      </c>
      <c r="AE39" s="11">
        <v>0</v>
      </c>
      <c r="AF39" s="11">
        <v>0</v>
      </c>
      <c r="AG39" s="11">
        <v>0</v>
      </c>
      <c r="AH39" s="11">
        <v>0</v>
      </c>
      <c r="AI39" s="16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4"/>
      <c r="AW39" s="8"/>
      <c r="AX39" s="14"/>
      <c r="AY39" s="8"/>
      <c r="AZ39" s="14"/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4"/>
      <c r="BH39" s="8"/>
      <c r="BI39" s="14"/>
      <c r="BJ39" s="14"/>
      <c r="BK39" s="14"/>
      <c r="BL39" s="14"/>
      <c r="BM39" s="8"/>
      <c r="BN39" s="14"/>
      <c r="BO39" s="8"/>
      <c r="BP39" s="8"/>
      <c r="BQ39" s="8"/>
      <c r="BR39" s="8"/>
      <c r="BS39" s="14"/>
      <c r="BT39" s="4" t="s">
        <v>564</v>
      </c>
    </row>
    <row r="40" spans="1:72" ht="12" customHeight="1" x14ac:dyDescent="0.15">
      <c r="A40" s="13" t="s">
        <v>102</v>
      </c>
      <c r="B40" s="7" t="s">
        <v>49</v>
      </c>
      <c r="C40" s="13" t="s">
        <v>50</v>
      </c>
      <c r="D40" s="13" t="s">
        <v>50</v>
      </c>
      <c r="E40" s="7" t="s">
        <v>233</v>
      </c>
      <c r="F40" s="13" t="s">
        <v>34</v>
      </c>
      <c r="G40" s="11">
        <v>1</v>
      </c>
      <c r="H40" s="11">
        <v>1</v>
      </c>
      <c r="I40" s="11">
        <v>1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  <c r="O40" s="13" t="s">
        <v>36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13" t="s">
        <v>34</v>
      </c>
      <c r="Z40" s="11">
        <v>3</v>
      </c>
      <c r="AA40" s="13" t="s">
        <v>37</v>
      </c>
      <c r="AB40" s="11">
        <v>0</v>
      </c>
      <c r="AC40" s="11">
        <v>0</v>
      </c>
      <c r="AD40" s="11">
        <v>1</v>
      </c>
      <c r="AE40" s="11">
        <v>0</v>
      </c>
      <c r="AF40" s="11">
        <v>0</v>
      </c>
      <c r="AG40" s="11">
        <v>0</v>
      </c>
      <c r="AH40" s="11">
        <v>0</v>
      </c>
      <c r="AI40" s="15">
        <v>1</v>
      </c>
      <c r="AJ40" s="15">
        <v>1</v>
      </c>
      <c r="AK40" s="15">
        <v>1</v>
      </c>
      <c r="AL40" s="15">
        <v>1</v>
      </c>
      <c r="AM40" s="15">
        <v>1</v>
      </c>
      <c r="AN40" s="15">
        <v>1</v>
      </c>
      <c r="AO40" s="15">
        <v>0</v>
      </c>
      <c r="AP40" s="11">
        <v>1</v>
      </c>
      <c r="AQ40" s="11">
        <v>1</v>
      </c>
      <c r="AR40" s="11">
        <v>0</v>
      </c>
      <c r="AS40" s="11">
        <v>0</v>
      </c>
      <c r="AT40" s="11">
        <v>1</v>
      </c>
      <c r="AU40" s="11">
        <v>0</v>
      </c>
      <c r="AV40" s="13" t="s">
        <v>89</v>
      </c>
      <c r="AW40" s="7" t="s">
        <v>36</v>
      </c>
      <c r="AX40" s="14"/>
      <c r="AY40" s="8"/>
      <c r="AZ40" s="14"/>
      <c r="BA40" s="11">
        <v>1</v>
      </c>
      <c r="BB40" s="11">
        <v>1</v>
      </c>
      <c r="BC40" s="11">
        <v>0</v>
      </c>
      <c r="BD40" s="11">
        <v>0</v>
      </c>
      <c r="BE40" s="11">
        <v>0</v>
      </c>
      <c r="BF40" s="11">
        <v>0</v>
      </c>
      <c r="BG40" s="13" t="s">
        <v>43</v>
      </c>
      <c r="BH40" s="8"/>
      <c r="BI40" s="14"/>
      <c r="BJ40" s="14"/>
      <c r="BK40" s="14"/>
      <c r="BL40" s="14"/>
      <c r="BM40" s="8"/>
      <c r="BN40" s="14"/>
      <c r="BO40" s="7" t="s">
        <v>46</v>
      </c>
      <c r="BP40" s="7" t="s">
        <v>46</v>
      </c>
      <c r="BQ40" s="7" t="s">
        <v>46</v>
      </c>
      <c r="BR40" s="7" t="s">
        <v>46</v>
      </c>
      <c r="BS40" s="14"/>
      <c r="BT40" s="4" t="s">
        <v>564</v>
      </c>
    </row>
    <row r="41" spans="1:72" ht="12" customHeight="1" x14ac:dyDescent="0.15">
      <c r="A41" s="13" t="s">
        <v>102</v>
      </c>
      <c r="B41" s="7" t="s">
        <v>49</v>
      </c>
      <c r="C41" s="13" t="s">
        <v>50</v>
      </c>
      <c r="D41" s="13" t="s">
        <v>50</v>
      </c>
      <c r="E41" s="7" t="s">
        <v>234</v>
      </c>
      <c r="F41" s="13" t="s">
        <v>34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>
        <v>1</v>
      </c>
      <c r="M41" s="11">
        <v>1</v>
      </c>
      <c r="N41" s="11">
        <v>0</v>
      </c>
      <c r="O41" s="13" t="s">
        <v>34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1</v>
      </c>
      <c r="V41" s="11">
        <v>0</v>
      </c>
      <c r="W41" s="11">
        <v>0</v>
      </c>
      <c r="X41" s="11">
        <v>0</v>
      </c>
      <c r="Y41" s="13" t="s">
        <v>34</v>
      </c>
      <c r="Z41" s="11">
        <v>5</v>
      </c>
      <c r="AA41" s="13" t="s">
        <v>131</v>
      </c>
      <c r="AB41" s="11">
        <v>1</v>
      </c>
      <c r="AC41" s="11">
        <v>1</v>
      </c>
      <c r="AD41" s="11">
        <v>1</v>
      </c>
      <c r="AE41" s="11">
        <v>0</v>
      </c>
      <c r="AF41" s="11">
        <v>0</v>
      </c>
      <c r="AG41" s="11">
        <v>0</v>
      </c>
      <c r="AH41" s="11">
        <v>0</v>
      </c>
      <c r="AI41" s="15">
        <v>1</v>
      </c>
      <c r="AJ41" s="15">
        <v>1</v>
      </c>
      <c r="AK41" s="15">
        <v>1</v>
      </c>
      <c r="AL41" s="15">
        <v>1</v>
      </c>
      <c r="AM41" s="15">
        <v>1</v>
      </c>
      <c r="AN41" s="15">
        <v>1</v>
      </c>
      <c r="AO41" s="15">
        <v>0</v>
      </c>
      <c r="AP41" s="11">
        <v>1</v>
      </c>
      <c r="AQ41" s="11">
        <v>1</v>
      </c>
      <c r="AR41" s="11">
        <v>1</v>
      </c>
      <c r="AS41" s="11">
        <v>1</v>
      </c>
      <c r="AT41" s="11">
        <v>1</v>
      </c>
      <c r="AU41" s="11">
        <v>0</v>
      </c>
      <c r="AV41" s="13" t="s">
        <v>41</v>
      </c>
      <c r="AW41" s="7" t="s">
        <v>36</v>
      </c>
      <c r="AX41" s="14"/>
      <c r="AY41" s="8"/>
      <c r="AZ41" s="14"/>
      <c r="BA41" s="11">
        <v>1</v>
      </c>
      <c r="BB41" s="11">
        <v>1</v>
      </c>
      <c r="BC41" s="11">
        <v>0</v>
      </c>
      <c r="BD41" s="11">
        <v>0</v>
      </c>
      <c r="BE41" s="11">
        <v>0</v>
      </c>
      <c r="BF41" s="11">
        <v>0</v>
      </c>
      <c r="BG41" s="13" t="s">
        <v>70</v>
      </c>
      <c r="BH41" s="7" t="s">
        <v>236</v>
      </c>
      <c r="BI41" s="13" t="s">
        <v>46</v>
      </c>
      <c r="BJ41" s="13" t="s">
        <v>45</v>
      </c>
      <c r="BK41" s="13" t="s">
        <v>46</v>
      </c>
      <c r="BL41" s="13" t="s">
        <v>46</v>
      </c>
      <c r="BM41" s="7" t="s">
        <v>237</v>
      </c>
      <c r="BN41" s="14"/>
      <c r="BO41" s="8"/>
      <c r="BP41" s="8"/>
      <c r="BQ41" s="8"/>
      <c r="BR41" s="8"/>
      <c r="BS41" s="14"/>
      <c r="BT41" s="4" t="s">
        <v>564</v>
      </c>
    </row>
    <row r="42" spans="1:72" ht="12" customHeight="1" x14ac:dyDescent="0.15">
      <c r="A42" s="13" t="s">
        <v>102</v>
      </c>
      <c r="B42" s="7" t="s">
        <v>31</v>
      </c>
      <c r="C42" s="13" t="s">
        <v>50</v>
      </c>
      <c r="D42" s="13" t="s">
        <v>50</v>
      </c>
      <c r="E42" s="7" t="s">
        <v>153</v>
      </c>
      <c r="F42" s="13" t="s">
        <v>34</v>
      </c>
      <c r="G42" s="11">
        <v>1</v>
      </c>
      <c r="H42" s="11">
        <v>1</v>
      </c>
      <c r="I42" s="11">
        <v>1</v>
      </c>
      <c r="J42" s="11">
        <v>1</v>
      </c>
      <c r="K42" s="11">
        <v>1</v>
      </c>
      <c r="L42" s="11">
        <v>1</v>
      </c>
      <c r="M42" s="11">
        <v>1</v>
      </c>
      <c r="N42" s="11">
        <v>0</v>
      </c>
      <c r="O42" s="13" t="s">
        <v>34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1</v>
      </c>
      <c r="W42" s="11">
        <v>1</v>
      </c>
      <c r="X42" s="11">
        <v>0</v>
      </c>
      <c r="Y42" s="13" t="s">
        <v>36</v>
      </c>
      <c r="Z42" s="9"/>
      <c r="AA42" s="14"/>
      <c r="AB42" s="9">
        <v>0</v>
      </c>
      <c r="AC42" s="9">
        <v>0</v>
      </c>
      <c r="AD42" s="9">
        <v>0</v>
      </c>
      <c r="AE42" s="11">
        <v>0</v>
      </c>
      <c r="AF42" s="11">
        <v>0</v>
      </c>
      <c r="AG42" s="11">
        <v>0</v>
      </c>
      <c r="AH42" s="11">
        <v>0</v>
      </c>
      <c r="AI42" s="16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4"/>
      <c r="AW42" s="8"/>
      <c r="AX42" s="14"/>
      <c r="AY42" s="8"/>
      <c r="AZ42" s="14"/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4"/>
      <c r="BH42" s="8"/>
      <c r="BI42" s="14"/>
      <c r="BJ42" s="14"/>
      <c r="BK42" s="14"/>
      <c r="BL42" s="14"/>
      <c r="BM42" s="8"/>
      <c r="BN42" s="14"/>
      <c r="BO42" s="8"/>
      <c r="BP42" s="8"/>
      <c r="BQ42" s="8"/>
      <c r="BR42" s="8"/>
      <c r="BS42" s="14"/>
      <c r="BT42" s="4" t="s">
        <v>564</v>
      </c>
    </row>
    <row r="43" spans="1:72" ht="12" customHeight="1" x14ac:dyDescent="0.15">
      <c r="A43" s="13" t="s">
        <v>102</v>
      </c>
      <c r="B43" s="7" t="s">
        <v>49</v>
      </c>
      <c r="C43" s="13" t="s">
        <v>50</v>
      </c>
      <c r="D43" s="13" t="s">
        <v>50</v>
      </c>
      <c r="E43" s="7" t="s">
        <v>241</v>
      </c>
      <c r="F43" s="13" t="s">
        <v>34</v>
      </c>
      <c r="G43" s="11">
        <v>1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11">
        <v>1</v>
      </c>
      <c r="N43" s="11">
        <v>1</v>
      </c>
      <c r="O43" s="13" t="s">
        <v>34</v>
      </c>
      <c r="P43" s="11">
        <v>1</v>
      </c>
      <c r="Q43" s="11">
        <v>1</v>
      </c>
      <c r="R43" s="11">
        <v>1</v>
      </c>
      <c r="S43" s="11">
        <v>0</v>
      </c>
      <c r="T43" s="11">
        <v>0</v>
      </c>
      <c r="U43" s="11">
        <v>1</v>
      </c>
      <c r="V43" s="11">
        <v>1</v>
      </c>
      <c r="W43" s="11">
        <v>1</v>
      </c>
      <c r="X43" s="11">
        <v>1</v>
      </c>
      <c r="Y43" s="13" t="s">
        <v>36</v>
      </c>
      <c r="Z43" s="9"/>
      <c r="AA43" s="14"/>
      <c r="AB43" s="9">
        <v>0</v>
      </c>
      <c r="AC43" s="9">
        <v>0</v>
      </c>
      <c r="AD43" s="9">
        <v>0</v>
      </c>
      <c r="AE43" s="11">
        <v>0</v>
      </c>
      <c r="AF43" s="11">
        <v>0</v>
      </c>
      <c r="AG43" s="11">
        <v>0</v>
      </c>
      <c r="AH43" s="11">
        <v>0</v>
      </c>
      <c r="AI43" s="16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4"/>
      <c r="AW43" s="8"/>
      <c r="AX43" s="14"/>
      <c r="AY43" s="8"/>
      <c r="AZ43" s="14"/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4"/>
      <c r="BH43" s="8"/>
      <c r="BI43" s="14"/>
      <c r="BJ43" s="14"/>
      <c r="BK43" s="14"/>
      <c r="BL43" s="14"/>
      <c r="BM43" s="8"/>
      <c r="BN43" s="14"/>
      <c r="BO43" s="8"/>
      <c r="BP43" s="8"/>
      <c r="BQ43" s="8"/>
      <c r="BR43" s="8"/>
      <c r="BS43" s="14"/>
      <c r="BT43" s="4" t="s">
        <v>564</v>
      </c>
    </row>
    <row r="44" spans="1:72" ht="12" customHeight="1" x14ac:dyDescent="0.15">
      <c r="A44" s="13" t="s">
        <v>102</v>
      </c>
      <c r="B44" s="7" t="s">
        <v>31</v>
      </c>
      <c r="C44" s="13" t="s">
        <v>50</v>
      </c>
      <c r="D44" s="13" t="s">
        <v>50</v>
      </c>
      <c r="E44" s="7" t="s">
        <v>245</v>
      </c>
      <c r="F44" s="13" t="s">
        <v>34</v>
      </c>
      <c r="G44" s="11">
        <v>1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11">
        <v>1</v>
      </c>
      <c r="N44" s="11">
        <v>0</v>
      </c>
      <c r="O44" s="13" t="s">
        <v>34</v>
      </c>
      <c r="P44" s="11">
        <v>1</v>
      </c>
      <c r="Q44" s="11">
        <v>1</v>
      </c>
      <c r="R44" s="11">
        <v>1</v>
      </c>
      <c r="S44" s="11">
        <v>0</v>
      </c>
      <c r="T44" s="11">
        <v>0</v>
      </c>
      <c r="U44" s="11">
        <v>1</v>
      </c>
      <c r="V44" s="11">
        <v>1</v>
      </c>
      <c r="W44" s="11">
        <v>1</v>
      </c>
      <c r="X44" s="11">
        <v>0</v>
      </c>
      <c r="Y44" s="13" t="s">
        <v>34</v>
      </c>
      <c r="Z44" s="11">
        <v>4</v>
      </c>
      <c r="AA44" s="13" t="s">
        <v>131</v>
      </c>
      <c r="AB44" s="11">
        <v>0</v>
      </c>
      <c r="AC44" s="11">
        <v>1</v>
      </c>
      <c r="AD44" s="11">
        <v>1</v>
      </c>
      <c r="AE44" s="11">
        <v>0</v>
      </c>
      <c r="AF44" s="11">
        <v>0</v>
      </c>
      <c r="AG44" s="11">
        <v>0</v>
      </c>
      <c r="AH44" s="11">
        <v>1</v>
      </c>
      <c r="AI44" s="15">
        <v>0</v>
      </c>
      <c r="AJ44" s="15">
        <v>1</v>
      </c>
      <c r="AK44" s="15">
        <v>1</v>
      </c>
      <c r="AL44" s="15">
        <v>1</v>
      </c>
      <c r="AM44" s="15">
        <v>1</v>
      </c>
      <c r="AN44" s="15">
        <v>1</v>
      </c>
      <c r="AO44" s="15">
        <v>1</v>
      </c>
      <c r="AP44" s="11">
        <v>1</v>
      </c>
      <c r="AQ44" s="11">
        <v>1</v>
      </c>
      <c r="AR44" s="11">
        <v>1</v>
      </c>
      <c r="AS44" s="11">
        <v>0</v>
      </c>
      <c r="AT44" s="11">
        <v>1</v>
      </c>
      <c r="AU44" s="11">
        <v>0</v>
      </c>
      <c r="AV44" s="13" t="s">
        <v>89</v>
      </c>
      <c r="AW44" s="7" t="s">
        <v>34</v>
      </c>
      <c r="AX44" s="13" t="s">
        <v>249</v>
      </c>
      <c r="AY44" s="7" t="s">
        <v>36</v>
      </c>
      <c r="AZ44" s="13" t="s">
        <v>250</v>
      </c>
      <c r="BA44" s="11">
        <v>1</v>
      </c>
      <c r="BB44" s="11">
        <v>1</v>
      </c>
      <c r="BC44" s="11">
        <v>0</v>
      </c>
      <c r="BD44" s="11">
        <v>0</v>
      </c>
      <c r="BE44" s="11">
        <v>0</v>
      </c>
      <c r="BF44" s="11">
        <v>0</v>
      </c>
      <c r="BG44" s="13" t="s">
        <v>43</v>
      </c>
      <c r="BH44" s="8"/>
      <c r="BI44" s="14"/>
      <c r="BJ44" s="14"/>
      <c r="BK44" s="14"/>
      <c r="BL44" s="14"/>
      <c r="BM44" s="8"/>
      <c r="BN44" s="13" t="s">
        <v>251</v>
      </c>
      <c r="BO44" s="7" t="s">
        <v>45</v>
      </c>
      <c r="BP44" s="7" t="s">
        <v>46</v>
      </c>
      <c r="BQ44" s="7" t="s">
        <v>46</v>
      </c>
      <c r="BR44" s="7" t="s">
        <v>45</v>
      </c>
      <c r="BS44" s="14"/>
      <c r="BT44" s="4" t="s">
        <v>564</v>
      </c>
    </row>
    <row r="45" spans="1:72" ht="12" customHeight="1" x14ac:dyDescent="0.15">
      <c r="A45" s="13" t="s">
        <v>102</v>
      </c>
      <c r="B45" s="7" t="s">
        <v>49</v>
      </c>
      <c r="C45" s="13" t="s">
        <v>50</v>
      </c>
      <c r="D45" s="13" t="s">
        <v>50</v>
      </c>
      <c r="E45" s="7" t="s">
        <v>182</v>
      </c>
      <c r="F45" s="13" t="s">
        <v>34</v>
      </c>
      <c r="G45" s="11">
        <v>1</v>
      </c>
      <c r="H45" s="11">
        <v>1</v>
      </c>
      <c r="I45" s="11">
        <v>1</v>
      </c>
      <c r="J45" s="11">
        <v>1</v>
      </c>
      <c r="K45" s="11">
        <v>1</v>
      </c>
      <c r="L45" s="11">
        <v>1</v>
      </c>
      <c r="M45" s="11">
        <v>1</v>
      </c>
      <c r="N45" s="11">
        <v>0</v>
      </c>
      <c r="O45" s="13" t="s">
        <v>34</v>
      </c>
      <c r="P45" s="11">
        <v>1</v>
      </c>
      <c r="Q45" s="11">
        <v>0</v>
      </c>
      <c r="R45" s="11">
        <v>1</v>
      </c>
      <c r="S45" s="11">
        <v>0</v>
      </c>
      <c r="T45" s="11">
        <v>0</v>
      </c>
      <c r="U45" s="11">
        <v>1</v>
      </c>
      <c r="V45" s="11">
        <v>1</v>
      </c>
      <c r="W45" s="11">
        <v>0</v>
      </c>
      <c r="X45" s="11">
        <v>0</v>
      </c>
      <c r="Y45" s="13" t="s">
        <v>34</v>
      </c>
      <c r="Z45" s="11">
        <v>2</v>
      </c>
      <c r="AA45" s="13" t="s">
        <v>96</v>
      </c>
      <c r="AB45" s="11">
        <v>1</v>
      </c>
      <c r="AC45" s="11">
        <v>1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5">
        <v>1</v>
      </c>
      <c r="AJ45" s="15">
        <v>1</v>
      </c>
      <c r="AK45" s="15">
        <v>1</v>
      </c>
      <c r="AL45" s="15">
        <v>1</v>
      </c>
      <c r="AM45" s="15">
        <v>1</v>
      </c>
      <c r="AN45" s="15">
        <v>1</v>
      </c>
      <c r="AO45" s="15">
        <v>0</v>
      </c>
      <c r="AP45" s="11">
        <v>1</v>
      </c>
      <c r="AQ45" s="11">
        <v>1</v>
      </c>
      <c r="AR45" s="11">
        <v>0</v>
      </c>
      <c r="AS45" s="11">
        <v>1</v>
      </c>
      <c r="AT45" s="11">
        <v>0</v>
      </c>
      <c r="AU45" s="11">
        <v>0</v>
      </c>
      <c r="AV45" s="13" t="s">
        <v>89</v>
      </c>
      <c r="AW45" s="7" t="s">
        <v>34</v>
      </c>
      <c r="AX45" s="13" t="s">
        <v>256</v>
      </c>
      <c r="AY45" s="7" t="s">
        <v>36</v>
      </c>
      <c r="AZ45" s="13" t="s">
        <v>257</v>
      </c>
      <c r="BA45" s="11">
        <v>1</v>
      </c>
      <c r="BB45" s="11">
        <v>1</v>
      </c>
      <c r="BC45" s="11">
        <v>0</v>
      </c>
      <c r="BD45" s="11">
        <v>0</v>
      </c>
      <c r="BE45" s="11">
        <v>0</v>
      </c>
      <c r="BF45" s="11">
        <v>0</v>
      </c>
      <c r="BG45" s="13" t="s">
        <v>70</v>
      </c>
      <c r="BH45" s="7" t="s">
        <v>258</v>
      </c>
      <c r="BI45" s="13" t="s">
        <v>46</v>
      </c>
      <c r="BJ45" s="13" t="s">
        <v>44</v>
      </c>
      <c r="BK45" s="13" t="s">
        <v>46</v>
      </c>
      <c r="BL45" s="13" t="s">
        <v>46</v>
      </c>
      <c r="BM45" s="7" t="s">
        <v>259</v>
      </c>
      <c r="BN45" s="14"/>
      <c r="BO45" s="8"/>
      <c r="BP45" s="8"/>
      <c r="BQ45" s="8"/>
      <c r="BR45" s="8"/>
      <c r="BS45" s="14"/>
      <c r="BT45" s="4" t="s">
        <v>564</v>
      </c>
    </row>
    <row r="46" spans="1:72" ht="12" customHeight="1" x14ac:dyDescent="0.15">
      <c r="A46" s="13" t="s">
        <v>102</v>
      </c>
      <c r="B46" s="7" t="s">
        <v>49</v>
      </c>
      <c r="C46" s="13" t="s">
        <v>50</v>
      </c>
      <c r="D46" s="13" t="s">
        <v>50</v>
      </c>
      <c r="E46" s="7" t="s">
        <v>260</v>
      </c>
      <c r="F46" s="13" t="s">
        <v>34</v>
      </c>
      <c r="G46" s="11">
        <v>1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11">
        <v>1</v>
      </c>
      <c r="N46" s="11">
        <v>1</v>
      </c>
      <c r="O46" s="13" t="s">
        <v>34</v>
      </c>
      <c r="P46" s="11">
        <v>1</v>
      </c>
      <c r="Q46" s="11">
        <v>1</v>
      </c>
      <c r="R46" s="11">
        <v>1</v>
      </c>
      <c r="S46" s="11">
        <v>1</v>
      </c>
      <c r="T46" s="11">
        <v>0</v>
      </c>
      <c r="U46" s="11">
        <v>1</v>
      </c>
      <c r="V46" s="11">
        <v>1</v>
      </c>
      <c r="W46" s="11">
        <v>1</v>
      </c>
      <c r="X46" s="11">
        <v>0</v>
      </c>
      <c r="Y46" s="13" t="s">
        <v>34</v>
      </c>
      <c r="Z46" s="11">
        <v>2</v>
      </c>
      <c r="AA46" s="13" t="s">
        <v>37</v>
      </c>
      <c r="AB46" s="11">
        <v>1</v>
      </c>
      <c r="AC46" s="11">
        <v>1</v>
      </c>
      <c r="AD46" s="11">
        <v>1</v>
      </c>
      <c r="AE46" s="11">
        <v>0</v>
      </c>
      <c r="AF46" s="11">
        <v>0</v>
      </c>
      <c r="AG46" s="11">
        <v>0</v>
      </c>
      <c r="AH46" s="11">
        <v>0</v>
      </c>
      <c r="AI46" s="15">
        <v>1</v>
      </c>
      <c r="AJ46" s="15">
        <v>1</v>
      </c>
      <c r="AK46" s="15">
        <v>1</v>
      </c>
      <c r="AL46" s="15">
        <v>1</v>
      </c>
      <c r="AM46" s="15">
        <v>1</v>
      </c>
      <c r="AN46" s="15">
        <v>1</v>
      </c>
      <c r="AO46" s="15">
        <v>0</v>
      </c>
      <c r="AP46" s="11">
        <v>1</v>
      </c>
      <c r="AQ46" s="11">
        <v>1</v>
      </c>
      <c r="AR46" s="11">
        <v>1</v>
      </c>
      <c r="AS46" s="11">
        <v>0</v>
      </c>
      <c r="AT46" s="11">
        <v>1</v>
      </c>
      <c r="AU46" s="11">
        <v>0</v>
      </c>
      <c r="AV46" s="13" t="s">
        <v>77</v>
      </c>
      <c r="AW46" s="7" t="s">
        <v>34</v>
      </c>
      <c r="AX46" s="13" t="s">
        <v>263</v>
      </c>
      <c r="AY46" s="7" t="s">
        <v>36</v>
      </c>
      <c r="AZ46" s="13" t="s">
        <v>264</v>
      </c>
      <c r="BA46" s="11">
        <v>1</v>
      </c>
      <c r="BB46" s="11">
        <v>1</v>
      </c>
      <c r="BC46" s="11">
        <v>0</v>
      </c>
      <c r="BD46" s="11">
        <v>1</v>
      </c>
      <c r="BE46" s="11">
        <v>0</v>
      </c>
      <c r="BF46" s="11">
        <v>0</v>
      </c>
      <c r="BG46" s="13" t="s">
        <v>266</v>
      </c>
      <c r="BH46" s="8"/>
      <c r="BI46" s="14"/>
      <c r="BJ46" s="14"/>
      <c r="BK46" s="14"/>
      <c r="BL46" s="14"/>
      <c r="BM46" s="8"/>
      <c r="BN46" s="13" t="s">
        <v>267</v>
      </c>
      <c r="BO46" s="7" t="s">
        <v>45</v>
      </c>
      <c r="BP46" s="7" t="s">
        <v>45</v>
      </c>
      <c r="BQ46" s="7" t="s">
        <v>46</v>
      </c>
      <c r="BR46" s="7" t="s">
        <v>45</v>
      </c>
      <c r="BS46" s="13" t="s">
        <v>268</v>
      </c>
      <c r="BT46" s="4" t="s">
        <v>564</v>
      </c>
    </row>
    <row r="47" spans="1:72" ht="12" customHeight="1" x14ac:dyDescent="0.15">
      <c r="A47" s="13" t="s">
        <v>61</v>
      </c>
      <c r="B47" s="7" t="s">
        <v>49</v>
      </c>
      <c r="C47" s="13" t="s">
        <v>50</v>
      </c>
      <c r="D47" s="13" t="s">
        <v>50</v>
      </c>
      <c r="E47" s="7" t="s">
        <v>270</v>
      </c>
      <c r="F47" s="13" t="s">
        <v>34</v>
      </c>
      <c r="G47" s="11">
        <v>1</v>
      </c>
      <c r="H47" s="11">
        <v>1</v>
      </c>
      <c r="I47" s="11">
        <v>1</v>
      </c>
      <c r="J47" s="11">
        <v>1</v>
      </c>
      <c r="K47" s="11">
        <v>1</v>
      </c>
      <c r="L47" s="11">
        <v>1</v>
      </c>
      <c r="M47" s="11">
        <v>1</v>
      </c>
      <c r="N47" s="11">
        <v>0</v>
      </c>
      <c r="O47" s="13" t="s">
        <v>34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3" t="s">
        <v>36</v>
      </c>
      <c r="Z47" s="9"/>
      <c r="AA47" s="14"/>
      <c r="AB47" s="9">
        <v>0</v>
      </c>
      <c r="AC47" s="9">
        <v>0</v>
      </c>
      <c r="AD47" s="9">
        <v>0</v>
      </c>
      <c r="AE47" s="11">
        <v>0</v>
      </c>
      <c r="AF47" s="11">
        <v>0</v>
      </c>
      <c r="AG47" s="11">
        <v>0</v>
      </c>
      <c r="AH47" s="11">
        <v>0</v>
      </c>
      <c r="AI47" s="16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4"/>
      <c r="AW47" s="8"/>
      <c r="AX47" s="14"/>
      <c r="AY47" s="8"/>
      <c r="AZ47" s="14"/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4"/>
      <c r="BH47" s="8"/>
      <c r="BI47" s="14"/>
      <c r="BJ47" s="14"/>
      <c r="BK47" s="14"/>
      <c r="BL47" s="14"/>
      <c r="BM47" s="8"/>
      <c r="BN47" s="14"/>
      <c r="BO47" s="8"/>
      <c r="BP47" s="8"/>
      <c r="BQ47" s="8"/>
      <c r="BR47" s="8"/>
      <c r="BS47" s="14"/>
      <c r="BT47" s="4" t="s">
        <v>564</v>
      </c>
    </row>
    <row r="48" spans="1:72" ht="12" customHeight="1" x14ac:dyDescent="0.15">
      <c r="A48" s="13" t="s">
        <v>102</v>
      </c>
      <c r="B48" s="7" t="s">
        <v>31</v>
      </c>
      <c r="C48" s="13" t="s">
        <v>50</v>
      </c>
      <c r="D48" s="13" t="s">
        <v>50</v>
      </c>
      <c r="E48" s="7" t="s">
        <v>273</v>
      </c>
      <c r="F48" s="13" t="s">
        <v>34</v>
      </c>
      <c r="G48" s="11">
        <v>1</v>
      </c>
      <c r="H48" s="11">
        <v>1</v>
      </c>
      <c r="I48" s="11">
        <v>1</v>
      </c>
      <c r="J48" s="11">
        <v>1</v>
      </c>
      <c r="K48" s="11">
        <v>1</v>
      </c>
      <c r="L48" s="11">
        <v>1</v>
      </c>
      <c r="M48" s="11">
        <v>1</v>
      </c>
      <c r="N48" s="11">
        <v>0</v>
      </c>
      <c r="O48" s="13" t="s">
        <v>34</v>
      </c>
      <c r="P48" s="11">
        <v>1</v>
      </c>
      <c r="Q48" s="11">
        <v>0</v>
      </c>
      <c r="R48" s="11">
        <v>1</v>
      </c>
      <c r="S48" s="11">
        <v>1</v>
      </c>
      <c r="T48" s="11">
        <v>0</v>
      </c>
      <c r="U48" s="11">
        <v>1</v>
      </c>
      <c r="V48" s="11">
        <v>1</v>
      </c>
      <c r="W48" s="11">
        <v>1</v>
      </c>
      <c r="X48" s="11">
        <v>0</v>
      </c>
      <c r="Y48" s="13" t="s">
        <v>34</v>
      </c>
      <c r="Z48" s="11">
        <v>1</v>
      </c>
      <c r="AA48" s="13" t="s">
        <v>37</v>
      </c>
      <c r="AB48" s="11">
        <v>1</v>
      </c>
      <c r="AC48" s="11">
        <v>1</v>
      </c>
      <c r="AD48" s="11">
        <v>0</v>
      </c>
      <c r="AE48" s="11">
        <v>0</v>
      </c>
      <c r="AF48" s="11">
        <v>0</v>
      </c>
      <c r="AG48" s="11">
        <v>0</v>
      </c>
      <c r="AH48" s="11">
        <v>1</v>
      </c>
      <c r="AI48" s="15">
        <v>1</v>
      </c>
      <c r="AJ48" s="15">
        <v>1</v>
      </c>
      <c r="AK48" s="15">
        <v>1</v>
      </c>
      <c r="AL48" s="15">
        <v>1</v>
      </c>
      <c r="AM48" s="15">
        <v>1</v>
      </c>
      <c r="AN48" s="15">
        <v>1</v>
      </c>
      <c r="AO48" s="15">
        <v>0</v>
      </c>
      <c r="AP48" s="11">
        <v>1</v>
      </c>
      <c r="AQ48" s="11">
        <v>1</v>
      </c>
      <c r="AR48" s="11">
        <v>1</v>
      </c>
      <c r="AS48" s="11">
        <v>0</v>
      </c>
      <c r="AT48" s="11">
        <v>1</v>
      </c>
      <c r="AU48" s="11">
        <v>0</v>
      </c>
      <c r="AV48" s="13" t="s">
        <v>41</v>
      </c>
      <c r="AW48" s="7" t="s">
        <v>34</v>
      </c>
      <c r="AX48" s="13" t="s">
        <v>276</v>
      </c>
      <c r="AY48" s="7" t="s">
        <v>34</v>
      </c>
      <c r="AZ48" s="14"/>
      <c r="BA48" s="11">
        <v>1</v>
      </c>
      <c r="BB48" s="11">
        <v>1</v>
      </c>
      <c r="BC48" s="11">
        <v>0</v>
      </c>
      <c r="BD48" s="11">
        <v>1</v>
      </c>
      <c r="BE48" s="11">
        <v>0</v>
      </c>
      <c r="BF48" s="11">
        <v>0</v>
      </c>
      <c r="BG48" s="13" t="s">
        <v>43</v>
      </c>
      <c r="BH48" s="8"/>
      <c r="BI48" s="14"/>
      <c r="BJ48" s="14"/>
      <c r="BK48" s="14"/>
      <c r="BL48" s="14"/>
      <c r="BM48" s="8"/>
      <c r="BN48" s="13" t="s">
        <v>277</v>
      </c>
      <c r="BO48" s="7" t="s">
        <v>45</v>
      </c>
      <c r="BP48" s="7" t="s">
        <v>46</v>
      </c>
      <c r="BQ48" s="7" t="s">
        <v>45</v>
      </c>
      <c r="BR48" s="7" t="s">
        <v>45</v>
      </c>
      <c r="BS48" s="13" t="s">
        <v>278</v>
      </c>
      <c r="BT48" s="4" t="s">
        <v>564</v>
      </c>
    </row>
    <row r="49" spans="1:72" ht="12" customHeight="1" x14ac:dyDescent="0.15">
      <c r="A49" s="13" t="s">
        <v>48</v>
      </c>
      <c r="B49" s="7" t="s">
        <v>49</v>
      </c>
      <c r="C49" s="13" t="s">
        <v>50</v>
      </c>
      <c r="D49" s="13" t="s">
        <v>50</v>
      </c>
      <c r="E49" s="7" t="s">
        <v>280</v>
      </c>
      <c r="F49" s="13" t="s">
        <v>34</v>
      </c>
      <c r="G49" s="11">
        <v>1</v>
      </c>
      <c r="H49" s="11">
        <v>1</v>
      </c>
      <c r="I49" s="11">
        <v>1</v>
      </c>
      <c r="J49" s="11">
        <v>1</v>
      </c>
      <c r="K49" s="11">
        <v>1</v>
      </c>
      <c r="L49" s="11">
        <v>0</v>
      </c>
      <c r="M49" s="11">
        <v>1</v>
      </c>
      <c r="N49" s="11">
        <v>0</v>
      </c>
      <c r="O49" s="13" t="s">
        <v>34</v>
      </c>
      <c r="P49" s="11">
        <v>1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1</v>
      </c>
      <c r="W49" s="11">
        <v>0</v>
      </c>
      <c r="X49" s="11">
        <v>0</v>
      </c>
      <c r="Y49" s="13" t="s">
        <v>36</v>
      </c>
      <c r="Z49" s="9"/>
      <c r="AA49" s="14"/>
      <c r="AB49" s="9">
        <v>0</v>
      </c>
      <c r="AC49" s="9">
        <v>0</v>
      </c>
      <c r="AD49" s="9">
        <v>0</v>
      </c>
      <c r="AE49" s="11">
        <v>0</v>
      </c>
      <c r="AF49" s="11">
        <v>0</v>
      </c>
      <c r="AG49" s="11">
        <v>0</v>
      </c>
      <c r="AH49" s="11">
        <v>0</v>
      </c>
      <c r="AI49" s="16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4"/>
      <c r="AW49" s="8"/>
      <c r="AX49" s="14"/>
      <c r="AY49" s="8"/>
      <c r="AZ49" s="14"/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4"/>
      <c r="BH49" s="8"/>
      <c r="BI49" s="14"/>
      <c r="BJ49" s="14"/>
      <c r="BK49" s="14"/>
      <c r="BL49" s="14"/>
      <c r="BM49" s="8"/>
      <c r="BN49" s="14"/>
      <c r="BO49" s="8"/>
      <c r="BP49" s="8"/>
      <c r="BQ49" s="8"/>
      <c r="BR49" s="8"/>
      <c r="BS49" s="14"/>
      <c r="BT49" s="4" t="s">
        <v>564</v>
      </c>
    </row>
    <row r="50" spans="1:72" ht="12" customHeight="1" x14ac:dyDescent="0.15">
      <c r="A50" s="13" t="s">
        <v>48</v>
      </c>
      <c r="B50" s="7" t="s">
        <v>49</v>
      </c>
      <c r="C50" s="13" t="s">
        <v>50</v>
      </c>
      <c r="D50" s="13" t="s">
        <v>50</v>
      </c>
      <c r="E50" s="7" t="s">
        <v>233</v>
      </c>
      <c r="F50" s="13" t="s">
        <v>34</v>
      </c>
      <c r="G50" s="11">
        <v>1</v>
      </c>
      <c r="H50" s="11">
        <v>1</v>
      </c>
      <c r="I50" s="11">
        <v>1</v>
      </c>
      <c r="J50" s="11">
        <v>1</v>
      </c>
      <c r="K50" s="11">
        <v>1</v>
      </c>
      <c r="L50" s="11">
        <v>1</v>
      </c>
      <c r="M50" s="11">
        <v>1</v>
      </c>
      <c r="N50" s="11">
        <v>0</v>
      </c>
      <c r="O50" s="13" t="s">
        <v>34</v>
      </c>
      <c r="P50" s="11">
        <v>1</v>
      </c>
      <c r="Q50" s="11">
        <v>1</v>
      </c>
      <c r="R50" s="11">
        <v>0</v>
      </c>
      <c r="S50" s="11">
        <v>0</v>
      </c>
      <c r="T50" s="11">
        <v>0</v>
      </c>
      <c r="U50" s="11">
        <v>0</v>
      </c>
      <c r="V50" s="11">
        <v>1</v>
      </c>
      <c r="W50" s="11">
        <v>1</v>
      </c>
      <c r="X50" s="11">
        <v>0</v>
      </c>
      <c r="Y50" s="13" t="s">
        <v>34</v>
      </c>
      <c r="Z50" s="11">
        <v>5</v>
      </c>
      <c r="AA50" s="13" t="s">
        <v>37</v>
      </c>
      <c r="AB50" s="11">
        <v>1</v>
      </c>
      <c r="AC50" s="11">
        <v>1</v>
      </c>
      <c r="AD50" s="11">
        <v>1</v>
      </c>
      <c r="AE50" s="11">
        <v>0</v>
      </c>
      <c r="AF50" s="11">
        <v>0</v>
      </c>
      <c r="AG50" s="11">
        <v>0</v>
      </c>
      <c r="AH50" s="11">
        <v>0</v>
      </c>
      <c r="AI50" s="15">
        <v>1</v>
      </c>
      <c r="AJ50" s="15">
        <v>1</v>
      </c>
      <c r="AK50" s="15">
        <v>1</v>
      </c>
      <c r="AL50" s="15">
        <v>1</v>
      </c>
      <c r="AM50" s="15">
        <v>1</v>
      </c>
      <c r="AN50" s="15">
        <v>1</v>
      </c>
      <c r="AO50" s="15">
        <v>0</v>
      </c>
      <c r="AP50" s="11">
        <v>1</v>
      </c>
      <c r="AQ50" s="11">
        <v>0</v>
      </c>
      <c r="AR50" s="11">
        <v>1</v>
      </c>
      <c r="AS50" s="11">
        <v>1</v>
      </c>
      <c r="AT50" s="11">
        <v>1</v>
      </c>
      <c r="AU50" s="11">
        <v>0</v>
      </c>
      <c r="AV50" s="13" t="s">
        <v>284</v>
      </c>
      <c r="AW50" s="7" t="s">
        <v>34</v>
      </c>
      <c r="AX50" s="13" t="s">
        <v>285</v>
      </c>
      <c r="AY50" s="7" t="s">
        <v>34</v>
      </c>
      <c r="AZ50" s="14"/>
      <c r="BA50" s="11">
        <v>1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3" t="s">
        <v>43</v>
      </c>
      <c r="BH50" s="8"/>
      <c r="BI50" s="14"/>
      <c r="BJ50" s="14"/>
      <c r="BK50" s="14"/>
      <c r="BL50" s="14"/>
      <c r="BM50" s="8"/>
      <c r="BN50" s="13" t="s">
        <v>286</v>
      </c>
      <c r="BO50" s="7" t="s">
        <v>45</v>
      </c>
      <c r="BP50" s="7" t="s">
        <v>45</v>
      </c>
      <c r="BQ50" s="7" t="s">
        <v>45</v>
      </c>
      <c r="BR50" s="7" t="s">
        <v>45</v>
      </c>
      <c r="BS50" s="13" t="s">
        <v>287</v>
      </c>
      <c r="BT50" s="4" t="s">
        <v>564</v>
      </c>
    </row>
    <row r="51" spans="1:72" ht="12" customHeight="1" x14ac:dyDescent="0.15">
      <c r="A51" s="13" t="s">
        <v>102</v>
      </c>
      <c r="B51" s="7" t="s">
        <v>49</v>
      </c>
      <c r="C51" s="13" t="s">
        <v>50</v>
      </c>
      <c r="D51" s="13" t="s">
        <v>50</v>
      </c>
      <c r="E51" s="7" t="s">
        <v>289</v>
      </c>
      <c r="F51" s="13" t="s">
        <v>34</v>
      </c>
      <c r="G51" s="11">
        <v>1</v>
      </c>
      <c r="H51" s="11">
        <v>1</v>
      </c>
      <c r="I51" s="11">
        <v>1</v>
      </c>
      <c r="J51" s="11">
        <v>0</v>
      </c>
      <c r="K51" s="11">
        <v>1</v>
      </c>
      <c r="L51" s="11">
        <v>0</v>
      </c>
      <c r="M51" s="11">
        <v>1</v>
      </c>
      <c r="N51" s="11">
        <v>0</v>
      </c>
      <c r="O51" s="13" t="s">
        <v>36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13" t="s">
        <v>34</v>
      </c>
      <c r="Z51" s="11">
        <v>3</v>
      </c>
      <c r="AA51" s="13" t="s">
        <v>104</v>
      </c>
      <c r="AB51" s="11">
        <v>0</v>
      </c>
      <c r="AC51" s="11">
        <v>1</v>
      </c>
      <c r="AD51" s="11">
        <v>1</v>
      </c>
      <c r="AE51" s="11">
        <v>0</v>
      </c>
      <c r="AF51" s="11">
        <v>0</v>
      </c>
      <c r="AG51" s="11">
        <v>1</v>
      </c>
      <c r="AH51" s="11">
        <v>0</v>
      </c>
      <c r="AI51" s="15">
        <v>1</v>
      </c>
      <c r="AJ51" s="15">
        <v>0</v>
      </c>
      <c r="AK51" s="15">
        <v>0</v>
      </c>
      <c r="AL51" s="15">
        <v>1</v>
      </c>
      <c r="AM51" s="15">
        <v>1</v>
      </c>
      <c r="AN51" s="15">
        <v>0</v>
      </c>
      <c r="AO51" s="15">
        <v>0</v>
      </c>
      <c r="AP51" s="11">
        <v>0</v>
      </c>
      <c r="AQ51" s="11">
        <v>1</v>
      </c>
      <c r="AR51" s="11">
        <v>0</v>
      </c>
      <c r="AS51" s="11">
        <v>0</v>
      </c>
      <c r="AT51" s="11">
        <v>1</v>
      </c>
      <c r="AU51" s="11">
        <v>0</v>
      </c>
      <c r="AV51" s="13" t="s">
        <v>284</v>
      </c>
      <c r="AW51" s="7" t="s">
        <v>36</v>
      </c>
      <c r="AX51" s="14"/>
      <c r="AY51" s="8"/>
      <c r="AZ51" s="14"/>
      <c r="BA51" s="11">
        <v>1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3" t="s">
        <v>43</v>
      </c>
      <c r="BH51" s="8"/>
      <c r="BI51" s="14"/>
      <c r="BJ51" s="14"/>
      <c r="BK51" s="14"/>
      <c r="BL51" s="14"/>
      <c r="BM51" s="8"/>
      <c r="BN51" s="13" t="s">
        <v>293</v>
      </c>
      <c r="BO51" s="7" t="s">
        <v>46</v>
      </c>
      <c r="BP51" s="7" t="s">
        <v>46</v>
      </c>
      <c r="BQ51" s="7" t="s">
        <v>45</v>
      </c>
      <c r="BR51" s="7" t="s">
        <v>45</v>
      </c>
      <c r="BS51" s="13" t="s">
        <v>294</v>
      </c>
      <c r="BT51" s="4" t="s">
        <v>564</v>
      </c>
    </row>
    <row r="52" spans="1:72" ht="12" customHeight="1" x14ac:dyDescent="0.15">
      <c r="A52" s="13" t="s">
        <v>48</v>
      </c>
      <c r="B52" s="7" t="s">
        <v>31</v>
      </c>
      <c r="C52" s="13" t="s">
        <v>295</v>
      </c>
      <c r="D52" s="13" t="s">
        <v>295</v>
      </c>
      <c r="E52" s="7" t="s">
        <v>296</v>
      </c>
      <c r="F52" s="13" t="s">
        <v>34</v>
      </c>
      <c r="G52" s="11">
        <v>1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11">
        <v>1</v>
      </c>
      <c r="N52" s="11">
        <v>0</v>
      </c>
      <c r="O52" s="13" t="s">
        <v>34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1</v>
      </c>
      <c r="V52" s="11">
        <v>1</v>
      </c>
      <c r="W52" s="11">
        <v>1</v>
      </c>
      <c r="X52" s="11">
        <v>0</v>
      </c>
      <c r="Y52" s="13" t="s">
        <v>34</v>
      </c>
      <c r="Z52" s="11">
        <v>4</v>
      </c>
      <c r="AA52" s="13" t="s">
        <v>37</v>
      </c>
      <c r="AB52" s="11">
        <v>0</v>
      </c>
      <c r="AC52" s="11">
        <v>1</v>
      </c>
      <c r="AD52" s="11">
        <v>0</v>
      </c>
      <c r="AE52" s="11">
        <v>1</v>
      </c>
      <c r="AF52" s="11">
        <v>0</v>
      </c>
      <c r="AG52" s="11">
        <v>0</v>
      </c>
      <c r="AH52" s="11">
        <v>0</v>
      </c>
      <c r="AI52" s="15">
        <v>1</v>
      </c>
      <c r="AJ52" s="15">
        <v>1</v>
      </c>
      <c r="AK52" s="15">
        <v>0</v>
      </c>
      <c r="AL52" s="15">
        <v>1</v>
      </c>
      <c r="AM52" s="15">
        <v>1</v>
      </c>
      <c r="AN52" s="15">
        <v>1</v>
      </c>
      <c r="AO52" s="15">
        <v>0</v>
      </c>
      <c r="AP52" s="11">
        <v>1</v>
      </c>
      <c r="AQ52" s="11">
        <v>1</v>
      </c>
      <c r="AR52" s="11">
        <v>0</v>
      </c>
      <c r="AS52" s="11">
        <v>0</v>
      </c>
      <c r="AT52" s="11">
        <v>1</v>
      </c>
      <c r="AU52" s="11">
        <v>0</v>
      </c>
      <c r="AV52" s="13" t="s">
        <v>41</v>
      </c>
      <c r="AW52" s="7" t="s">
        <v>36</v>
      </c>
      <c r="AX52" s="14"/>
      <c r="AY52" s="8"/>
      <c r="AZ52" s="14"/>
      <c r="BA52" s="11">
        <v>1</v>
      </c>
      <c r="BB52" s="11">
        <v>1</v>
      </c>
      <c r="BC52" s="11">
        <v>0</v>
      </c>
      <c r="BD52" s="11">
        <v>0</v>
      </c>
      <c r="BE52" s="11">
        <v>0</v>
      </c>
      <c r="BF52" s="11">
        <v>0</v>
      </c>
      <c r="BG52" s="13" t="s">
        <v>43</v>
      </c>
      <c r="BH52" s="8"/>
      <c r="BI52" s="14"/>
      <c r="BJ52" s="14"/>
      <c r="BK52" s="14"/>
      <c r="BL52" s="14"/>
      <c r="BM52" s="8"/>
      <c r="BN52" s="13" t="s">
        <v>299</v>
      </c>
      <c r="BO52" s="7" t="s">
        <v>46</v>
      </c>
      <c r="BP52" s="7" t="s">
        <v>46</v>
      </c>
      <c r="BQ52" s="7" t="s">
        <v>45</v>
      </c>
      <c r="BR52" s="7" t="s">
        <v>45</v>
      </c>
      <c r="BS52" s="14"/>
      <c r="BT52" s="4" t="s">
        <v>564</v>
      </c>
    </row>
    <row r="53" spans="1:72" ht="12" customHeight="1" x14ac:dyDescent="0.15">
      <c r="A53" s="13" t="s">
        <v>30</v>
      </c>
      <c r="B53" s="7" t="s">
        <v>49</v>
      </c>
      <c r="C53" s="13" t="s">
        <v>32</v>
      </c>
      <c r="D53" s="13" t="s">
        <v>32</v>
      </c>
      <c r="E53" s="7" t="s">
        <v>301</v>
      </c>
      <c r="F53" s="13" t="s">
        <v>34</v>
      </c>
      <c r="G53" s="11">
        <v>1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11">
        <v>1</v>
      </c>
      <c r="N53" s="11">
        <v>0</v>
      </c>
      <c r="O53" s="13" t="s">
        <v>34</v>
      </c>
      <c r="P53" s="11">
        <v>1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1</v>
      </c>
      <c r="W53" s="11">
        <v>1</v>
      </c>
      <c r="X53" s="11">
        <v>0</v>
      </c>
      <c r="Y53" s="13" t="s">
        <v>36</v>
      </c>
      <c r="Z53" s="9"/>
      <c r="AA53" s="14"/>
      <c r="AB53" s="9">
        <v>0</v>
      </c>
      <c r="AC53" s="9">
        <v>0</v>
      </c>
      <c r="AD53" s="9">
        <v>0</v>
      </c>
      <c r="AE53" s="11">
        <v>0</v>
      </c>
      <c r="AF53" s="11">
        <v>0</v>
      </c>
      <c r="AG53" s="11">
        <v>0</v>
      </c>
      <c r="AH53" s="11">
        <v>0</v>
      </c>
      <c r="AI53" s="16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4"/>
      <c r="AW53" s="8"/>
      <c r="AX53" s="14"/>
      <c r="AY53" s="8"/>
      <c r="AZ53" s="14"/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4"/>
      <c r="BH53" s="8"/>
      <c r="BI53" s="14"/>
      <c r="BJ53" s="14"/>
      <c r="BK53" s="14"/>
      <c r="BL53" s="14"/>
      <c r="BM53" s="8"/>
      <c r="BN53" s="14"/>
      <c r="BO53" s="8"/>
      <c r="BP53" s="8"/>
      <c r="BQ53" s="8"/>
      <c r="BR53" s="8"/>
      <c r="BS53" s="14"/>
      <c r="BT53" s="4" t="s">
        <v>564</v>
      </c>
    </row>
    <row r="54" spans="1:72" ht="12" customHeight="1" x14ac:dyDescent="0.15">
      <c r="A54" s="13" t="s">
        <v>30</v>
      </c>
      <c r="B54" s="7" t="s">
        <v>49</v>
      </c>
      <c r="C54" s="13" t="s">
        <v>50</v>
      </c>
      <c r="D54" s="13" t="s">
        <v>50</v>
      </c>
      <c r="E54" s="7" t="s">
        <v>302</v>
      </c>
      <c r="F54" s="13" t="s">
        <v>34</v>
      </c>
      <c r="G54" s="11">
        <v>1</v>
      </c>
      <c r="H54" s="11">
        <v>1</v>
      </c>
      <c r="I54" s="11">
        <v>1</v>
      </c>
      <c r="J54" s="11">
        <v>1</v>
      </c>
      <c r="K54" s="11">
        <v>1</v>
      </c>
      <c r="L54" s="11">
        <v>1</v>
      </c>
      <c r="M54" s="11">
        <v>1</v>
      </c>
      <c r="N54" s="11">
        <v>0</v>
      </c>
      <c r="O54" s="13" t="s">
        <v>36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13" t="s">
        <v>36</v>
      </c>
      <c r="Z54" s="9"/>
      <c r="AA54" s="14"/>
      <c r="AB54" s="9">
        <v>0</v>
      </c>
      <c r="AC54" s="9">
        <v>0</v>
      </c>
      <c r="AD54" s="9">
        <v>0</v>
      </c>
      <c r="AE54" s="11">
        <v>0</v>
      </c>
      <c r="AF54" s="11">
        <v>0</v>
      </c>
      <c r="AG54" s="11">
        <v>0</v>
      </c>
      <c r="AH54" s="11">
        <v>0</v>
      </c>
      <c r="AI54" s="16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4"/>
      <c r="AW54" s="8"/>
      <c r="AX54" s="14"/>
      <c r="AY54" s="8"/>
      <c r="AZ54" s="14"/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4"/>
      <c r="BH54" s="8"/>
      <c r="BI54" s="14"/>
      <c r="BJ54" s="14"/>
      <c r="BK54" s="14"/>
      <c r="BL54" s="14"/>
      <c r="BM54" s="8"/>
      <c r="BN54" s="14"/>
      <c r="BO54" s="8"/>
      <c r="BP54" s="8"/>
      <c r="BQ54" s="8"/>
      <c r="BR54" s="8"/>
      <c r="BS54" s="14"/>
      <c r="BT54" s="4" t="s">
        <v>564</v>
      </c>
    </row>
    <row r="55" spans="1:72" ht="12" customHeight="1" x14ac:dyDescent="0.15">
      <c r="A55" s="13" t="s">
        <v>30</v>
      </c>
      <c r="B55" s="7" t="s">
        <v>31</v>
      </c>
      <c r="C55" s="13" t="s">
        <v>32</v>
      </c>
      <c r="D55" s="13" t="s">
        <v>32</v>
      </c>
      <c r="E55" s="7" t="s">
        <v>304</v>
      </c>
      <c r="F55" s="13" t="s">
        <v>34</v>
      </c>
      <c r="G55" s="11">
        <v>1</v>
      </c>
      <c r="H55" s="11">
        <v>1</v>
      </c>
      <c r="I55" s="11">
        <v>1</v>
      </c>
      <c r="J55" s="11">
        <v>1</v>
      </c>
      <c r="K55" s="11">
        <v>1</v>
      </c>
      <c r="L55" s="11">
        <v>1</v>
      </c>
      <c r="M55" s="11">
        <v>1</v>
      </c>
      <c r="N55" s="11">
        <v>0</v>
      </c>
      <c r="O55" s="13" t="s">
        <v>34</v>
      </c>
      <c r="P55" s="11">
        <v>1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1</v>
      </c>
      <c r="W55" s="11">
        <v>1</v>
      </c>
      <c r="X55" s="11">
        <v>0</v>
      </c>
      <c r="Y55" s="13" t="s">
        <v>34</v>
      </c>
      <c r="Z55" s="11">
        <v>1</v>
      </c>
      <c r="AA55" s="13" t="s">
        <v>96</v>
      </c>
      <c r="AB55" s="11">
        <v>1</v>
      </c>
      <c r="AC55" s="11">
        <v>0</v>
      </c>
      <c r="AD55" s="11">
        <v>1</v>
      </c>
      <c r="AE55" s="11">
        <v>0</v>
      </c>
      <c r="AF55" s="11">
        <v>0</v>
      </c>
      <c r="AG55" s="11">
        <v>0</v>
      </c>
      <c r="AH55" s="11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1</v>
      </c>
      <c r="AO55" s="15">
        <v>0</v>
      </c>
      <c r="AP55" s="11">
        <v>1</v>
      </c>
      <c r="AQ55" s="11">
        <v>1</v>
      </c>
      <c r="AR55" s="11">
        <v>0</v>
      </c>
      <c r="AS55" s="11">
        <v>0</v>
      </c>
      <c r="AT55" s="11">
        <v>1</v>
      </c>
      <c r="AU55" s="11">
        <v>0</v>
      </c>
      <c r="AV55" s="13" t="s">
        <v>89</v>
      </c>
      <c r="AW55" s="7" t="s">
        <v>34</v>
      </c>
      <c r="AX55" s="13" t="s">
        <v>305</v>
      </c>
      <c r="AY55" s="7" t="s">
        <v>34</v>
      </c>
      <c r="AZ55" s="14"/>
      <c r="BA55" s="11">
        <v>1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3" t="s">
        <v>43</v>
      </c>
      <c r="BH55" s="8"/>
      <c r="BI55" s="14"/>
      <c r="BJ55" s="14"/>
      <c r="BK55" s="14"/>
      <c r="BL55" s="14"/>
      <c r="BM55" s="8"/>
      <c r="BN55" s="13" t="s">
        <v>306</v>
      </c>
      <c r="BO55" s="7" t="s">
        <v>44</v>
      </c>
      <c r="BP55" s="7" t="s">
        <v>44</v>
      </c>
      <c r="BQ55" s="7" t="s">
        <v>44</v>
      </c>
      <c r="BR55" s="7" t="s">
        <v>44</v>
      </c>
      <c r="BS55" s="13" t="s">
        <v>307</v>
      </c>
      <c r="BT55" s="4" t="s">
        <v>564</v>
      </c>
    </row>
    <row r="56" spans="1:72" ht="12" customHeight="1" x14ac:dyDescent="0.15">
      <c r="A56" s="13" t="s">
        <v>102</v>
      </c>
      <c r="B56" s="7" t="s">
        <v>49</v>
      </c>
      <c r="C56" s="13" t="s">
        <v>50</v>
      </c>
      <c r="D56" s="13" t="s">
        <v>50</v>
      </c>
      <c r="E56" s="7" t="s">
        <v>309</v>
      </c>
      <c r="F56" s="13" t="s">
        <v>34</v>
      </c>
      <c r="G56" s="11">
        <v>1</v>
      </c>
      <c r="H56" s="11">
        <v>1</v>
      </c>
      <c r="I56" s="11">
        <v>1</v>
      </c>
      <c r="J56" s="11">
        <v>1</v>
      </c>
      <c r="K56" s="11">
        <v>1</v>
      </c>
      <c r="L56" s="11">
        <v>1</v>
      </c>
      <c r="M56" s="11">
        <v>1</v>
      </c>
      <c r="N56" s="11">
        <v>0</v>
      </c>
      <c r="O56" s="13" t="s">
        <v>34</v>
      </c>
      <c r="P56" s="11">
        <v>1</v>
      </c>
      <c r="Q56" s="11">
        <v>0</v>
      </c>
      <c r="R56" s="11">
        <v>0</v>
      </c>
      <c r="S56" s="11">
        <v>0</v>
      </c>
      <c r="T56" s="11">
        <v>0</v>
      </c>
      <c r="U56" s="11">
        <v>1</v>
      </c>
      <c r="V56" s="11">
        <v>1</v>
      </c>
      <c r="W56" s="11">
        <v>1</v>
      </c>
      <c r="X56" s="11">
        <v>0</v>
      </c>
      <c r="Y56" s="13" t="s">
        <v>34</v>
      </c>
      <c r="Z56" s="11">
        <v>4</v>
      </c>
      <c r="AA56" s="13" t="s">
        <v>131</v>
      </c>
      <c r="AB56" s="11">
        <v>1</v>
      </c>
      <c r="AC56" s="11">
        <v>0</v>
      </c>
      <c r="AD56" s="11">
        <v>1</v>
      </c>
      <c r="AE56" s="11">
        <v>1</v>
      </c>
      <c r="AF56" s="11">
        <v>0</v>
      </c>
      <c r="AG56" s="11">
        <v>0</v>
      </c>
      <c r="AH56" s="11">
        <v>0</v>
      </c>
      <c r="AI56" s="15">
        <v>1</v>
      </c>
      <c r="AJ56" s="15">
        <v>1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1">
        <v>1</v>
      </c>
      <c r="AQ56" s="11">
        <v>0</v>
      </c>
      <c r="AR56" s="11">
        <v>1</v>
      </c>
      <c r="AS56" s="11">
        <v>0</v>
      </c>
      <c r="AT56" s="11">
        <v>1</v>
      </c>
      <c r="AU56" s="11">
        <v>0</v>
      </c>
      <c r="AV56" s="13" t="s">
        <v>89</v>
      </c>
      <c r="AW56" s="7" t="s">
        <v>34</v>
      </c>
      <c r="AX56" s="13" t="s">
        <v>313</v>
      </c>
      <c r="AY56" s="7" t="s">
        <v>34</v>
      </c>
      <c r="AZ56" s="14"/>
      <c r="BA56" s="11">
        <v>1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3" t="s">
        <v>43</v>
      </c>
      <c r="BH56" s="8"/>
      <c r="BI56" s="14"/>
      <c r="BJ56" s="14"/>
      <c r="BK56" s="14"/>
      <c r="BL56" s="14"/>
      <c r="BM56" s="8"/>
      <c r="BN56" s="13" t="s">
        <v>314</v>
      </c>
      <c r="BO56" s="7" t="s">
        <v>46</v>
      </c>
      <c r="BP56" s="7" t="s">
        <v>46</v>
      </c>
      <c r="BQ56" s="7" t="s">
        <v>44</v>
      </c>
      <c r="BR56" s="7" t="s">
        <v>46</v>
      </c>
      <c r="BS56" s="13" t="s">
        <v>315</v>
      </c>
      <c r="BT56" s="4" t="s">
        <v>564</v>
      </c>
    </row>
    <row r="57" spans="1:72" ht="12" customHeight="1" x14ac:dyDescent="0.15">
      <c r="A57" s="13" t="s">
        <v>102</v>
      </c>
      <c r="B57" s="7" t="s">
        <v>31</v>
      </c>
      <c r="C57" s="13" t="s">
        <v>50</v>
      </c>
      <c r="D57" s="13" t="s">
        <v>50</v>
      </c>
      <c r="E57" s="7" t="s">
        <v>317</v>
      </c>
      <c r="F57" s="13" t="s">
        <v>34</v>
      </c>
      <c r="G57" s="11">
        <v>1</v>
      </c>
      <c r="H57" s="11">
        <v>1</v>
      </c>
      <c r="I57" s="11">
        <v>1</v>
      </c>
      <c r="J57" s="11">
        <v>1</v>
      </c>
      <c r="K57" s="11">
        <v>1</v>
      </c>
      <c r="L57" s="11">
        <v>1</v>
      </c>
      <c r="M57" s="11">
        <v>1</v>
      </c>
      <c r="N57" s="11">
        <v>0</v>
      </c>
      <c r="O57" s="13" t="s">
        <v>34</v>
      </c>
      <c r="P57" s="11">
        <v>1</v>
      </c>
      <c r="Q57" s="11">
        <v>1</v>
      </c>
      <c r="R57" s="11">
        <v>0</v>
      </c>
      <c r="S57" s="11">
        <v>0</v>
      </c>
      <c r="T57" s="11">
        <v>1</v>
      </c>
      <c r="U57" s="11">
        <v>1</v>
      </c>
      <c r="V57" s="11">
        <v>1</v>
      </c>
      <c r="W57" s="11">
        <v>1</v>
      </c>
      <c r="X57" s="11">
        <v>0</v>
      </c>
      <c r="Y57" s="13" t="s">
        <v>34</v>
      </c>
      <c r="Z57" s="11">
        <v>2</v>
      </c>
      <c r="AA57" s="13" t="s">
        <v>96</v>
      </c>
      <c r="AB57" s="11">
        <v>0</v>
      </c>
      <c r="AC57" s="11">
        <v>0</v>
      </c>
      <c r="AD57" s="11">
        <v>1</v>
      </c>
      <c r="AE57" s="11">
        <v>1</v>
      </c>
      <c r="AF57" s="11">
        <v>0</v>
      </c>
      <c r="AG57" s="11">
        <v>0</v>
      </c>
      <c r="AH57" s="11">
        <v>0</v>
      </c>
      <c r="AI57" s="15">
        <v>1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1</v>
      </c>
      <c r="AP57" s="11">
        <v>1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3" t="s">
        <v>41</v>
      </c>
      <c r="AW57" s="7" t="s">
        <v>34</v>
      </c>
      <c r="AX57" s="13" t="s">
        <v>319</v>
      </c>
      <c r="AY57" s="7" t="s">
        <v>34</v>
      </c>
      <c r="AZ57" s="14"/>
      <c r="BA57" s="11">
        <v>0</v>
      </c>
      <c r="BB57" s="11">
        <v>1</v>
      </c>
      <c r="BC57" s="11">
        <v>0</v>
      </c>
      <c r="BD57" s="11">
        <v>0</v>
      </c>
      <c r="BE57" s="11">
        <v>1</v>
      </c>
      <c r="BF57" s="11">
        <v>0</v>
      </c>
      <c r="BG57" s="13" t="s">
        <v>138</v>
      </c>
      <c r="BH57" s="8"/>
      <c r="BI57" s="14"/>
      <c r="BJ57" s="14"/>
      <c r="BK57" s="14"/>
      <c r="BL57" s="14"/>
      <c r="BM57" s="8"/>
      <c r="BN57" s="13" t="s">
        <v>320</v>
      </c>
      <c r="BO57" s="7" t="s">
        <v>45</v>
      </c>
      <c r="BP57" s="7" t="s">
        <v>46</v>
      </c>
      <c r="BQ57" s="7" t="s">
        <v>45</v>
      </c>
      <c r="BR57" s="7" t="s">
        <v>45</v>
      </c>
      <c r="BS57" s="14"/>
      <c r="BT57" s="4" t="s">
        <v>564</v>
      </c>
    </row>
    <row r="58" spans="1:72" ht="12" customHeight="1" x14ac:dyDescent="0.15">
      <c r="A58" s="13" t="s">
        <v>48</v>
      </c>
      <c r="B58" s="7" t="s">
        <v>49</v>
      </c>
      <c r="C58" s="13" t="s">
        <v>50</v>
      </c>
      <c r="D58" s="13" t="s">
        <v>50</v>
      </c>
      <c r="E58" s="7" t="s">
        <v>321</v>
      </c>
      <c r="F58" s="13" t="s">
        <v>34</v>
      </c>
      <c r="G58" s="11">
        <v>1</v>
      </c>
      <c r="H58" s="11">
        <v>1</v>
      </c>
      <c r="I58" s="11">
        <v>1</v>
      </c>
      <c r="J58" s="11">
        <v>1</v>
      </c>
      <c r="K58" s="11">
        <v>1</v>
      </c>
      <c r="L58" s="11">
        <v>1</v>
      </c>
      <c r="M58" s="11">
        <v>1</v>
      </c>
      <c r="N58" s="11">
        <v>0</v>
      </c>
      <c r="O58" s="13" t="s">
        <v>34</v>
      </c>
      <c r="P58" s="11">
        <v>1</v>
      </c>
      <c r="Q58" s="11">
        <v>0</v>
      </c>
      <c r="R58" s="11">
        <v>1</v>
      </c>
      <c r="S58" s="11">
        <v>0</v>
      </c>
      <c r="T58" s="11">
        <v>0</v>
      </c>
      <c r="U58" s="11">
        <v>1</v>
      </c>
      <c r="V58" s="11">
        <v>1</v>
      </c>
      <c r="W58" s="11">
        <v>1</v>
      </c>
      <c r="X58" s="11">
        <v>0</v>
      </c>
      <c r="Y58" s="13" t="s">
        <v>36</v>
      </c>
      <c r="Z58" s="9"/>
      <c r="AA58" s="14"/>
      <c r="AB58" s="9">
        <v>0</v>
      </c>
      <c r="AC58" s="9">
        <v>0</v>
      </c>
      <c r="AD58" s="9">
        <v>0</v>
      </c>
      <c r="AE58" s="11">
        <v>0</v>
      </c>
      <c r="AF58" s="11">
        <v>0</v>
      </c>
      <c r="AG58" s="11">
        <v>0</v>
      </c>
      <c r="AH58" s="11">
        <v>0</v>
      </c>
      <c r="AI58" s="16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4"/>
      <c r="AW58" s="8"/>
      <c r="AX58" s="14"/>
      <c r="AY58" s="8"/>
      <c r="AZ58" s="14"/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4"/>
      <c r="BH58" s="8"/>
      <c r="BI58" s="14"/>
      <c r="BJ58" s="14"/>
      <c r="BK58" s="14"/>
      <c r="BL58" s="14"/>
      <c r="BM58" s="8"/>
      <c r="BN58" s="14"/>
      <c r="BO58" s="8"/>
      <c r="BP58" s="8"/>
      <c r="BQ58" s="8"/>
      <c r="BR58" s="8"/>
      <c r="BS58" s="14"/>
      <c r="BT58" s="4" t="s">
        <v>564</v>
      </c>
    </row>
    <row r="59" spans="1:72" ht="12" customHeight="1" x14ac:dyDescent="0.15">
      <c r="A59" s="13" t="s">
        <v>30</v>
      </c>
      <c r="B59" s="7" t="s">
        <v>31</v>
      </c>
      <c r="C59" s="13" t="s">
        <v>32</v>
      </c>
      <c r="D59" s="13" t="s">
        <v>32</v>
      </c>
      <c r="E59" s="7" t="s">
        <v>323</v>
      </c>
      <c r="F59" s="13" t="s">
        <v>34</v>
      </c>
      <c r="G59" s="11">
        <v>1</v>
      </c>
      <c r="H59" s="11">
        <v>1</v>
      </c>
      <c r="I59" s="11">
        <v>1</v>
      </c>
      <c r="J59" s="11">
        <v>1</v>
      </c>
      <c r="K59" s="11">
        <v>1</v>
      </c>
      <c r="L59" s="11">
        <v>0</v>
      </c>
      <c r="M59" s="11">
        <v>1</v>
      </c>
      <c r="N59" s="11">
        <v>0</v>
      </c>
      <c r="O59" s="13" t="s">
        <v>36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13" t="s">
        <v>36</v>
      </c>
      <c r="Z59" s="9"/>
      <c r="AA59" s="14"/>
      <c r="AB59" s="9">
        <v>0</v>
      </c>
      <c r="AC59" s="9">
        <v>0</v>
      </c>
      <c r="AD59" s="9">
        <v>0</v>
      </c>
      <c r="AE59" s="11">
        <v>0</v>
      </c>
      <c r="AF59" s="11">
        <v>0</v>
      </c>
      <c r="AG59" s="11">
        <v>0</v>
      </c>
      <c r="AH59" s="11">
        <v>0</v>
      </c>
      <c r="AI59" s="16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4"/>
      <c r="AW59" s="8"/>
      <c r="AX59" s="14"/>
      <c r="AY59" s="8"/>
      <c r="AZ59" s="14"/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4"/>
      <c r="BH59" s="8"/>
      <c r="BI59" s="14"/>
      <c r="BJ59" s="14"/>
      <c r="BK59" s="14"/>
      <c r="BL59" s="14"/>
      <c r="BM59" s="8"/>
      <c r="BN59" s="14"/>
      <c r="BO59" s="8"/>
      <c r="BP59" s="8"/>
      <c r="BQ59" s="8"/>
      <c r="BR59" s="8"/>
      <c r="BS59" s="14"/>
      <c r="BT59" s="4" t="s">
        <v>564</v>
      </c>
    </row>
    <row r="60" spans="1:72" ht="12" customHeight="1" x14ac:dyDescent="0.15">
      <c r="A60" s="13" t="s">
        <v>30</v>
      </c>
      <c r="B60" s="7" t="s">
        <v>31</v>
      </c>
      <c r="C60" s="13" t="s">
        <v>32</v>
      </c>
      <c r="D60" s="13" t="s">
        <v>32</v>
      </c>
      <c r="E60" s="7" t="s">
        <v>323</v>
      </c>
      <c r="F60" s="13" t="s">
        <v>34</v>
      </c>
      <c r="G60" s="11">
        <v>1</v>
      </c>
      <c r="H60" s="11">
        <v>1</v>
      </c>
      <c r="I60" s="11">
        <v>1</v>
      </c>
      <c r="J60" s="11">
        <v>1</v>
      </c>
      <c r="K60" s="11">
        <v>1</v>
      </c>
      <c r="L60" s="11">
        <v>0</v>
      </c>
      <c r="M60" s="11">
        <v>1</v>
      </c>
      <c r="N60" s="11">
        <v>0</v>
      </c>
      <c r="O60" s="13" t="s">
        <v>36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13" t="s">
        <v>36</v>
      </c>
      <c r="Z60" s="9"/>
      <c r="AA60" s="14"/>
      <c r="AB60" s="9">
        <v>0</v>
      </c>
      <c r="AC60" s="9">
        <v>0</v>
      </c>
      <c r="AD60" s="9">
        <v>0</v>
      </c>
      <c r="AE60" s="11">
        <v>0</v>
      </c>
      <c r="AF60" s="11">
        <v>0</v>
      </c>
      <c r="AG60" s="11">
        <v>0</v>
      </c>
      <c r="AH60" s="11">
        <v>0</v>
      </c>
      <c r="AI60" s="16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4"/>
      <c r="AW60" s="8"/>
      <c r="AX60" s="14"/>
      <c r="AY60" s="8"/>
      <c r="AZ60" s="14"/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4"/>
      <c r="BH60" s="8"/>
      <c r="BI60" s="14"/>
      <c r="BJ60" s="14"/>
      <c r="BK60" s="14"/>
      <c r="BL60" s="14"/>
      <c r="BM60" s="8"/>
      <c r="BN60" s="14"/>
      <c r="BO60" s="8"/>
      <c r="BP60" s="8"/>
      <c r="BQ60" s="8"/>
      <c r="BR60" s="8"/>
      <c r="BS60" s="14"/>
      <c r="BT60" s="4" t="s">
        <v>564</v>
      </c>
    </row>
    <row r="61" spans="1:72" ht="12" customHeight="1" x14ac:dyDescent="0.15">
      <c r="A61" s="13" t="s">
        <v>48</v>
      </c>
      <c r="B61" s="7" t="s">
        <v>49</v>
      </c>
      <c r="C61" s="13" t="s">
        <v>324</v>
      </c>
      <c r="D61" s="13" t="s">
        <v>575</v>
      </c>
      <c r="E61" s="7" t="s">
        <v>325</v>
      </c>
      <c r="F61" s="13" t="s">
        <v>36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3" t="s">
        <v>34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3" t="s">
        <v>34</v>
      </c>
      <c r="Z61" s="11">
        <v>4</v>
      </c>
      <c r="AA61" s="13" t="s">
        <v>96</v>
      </c>
      <c r="AB61" s="11">
        <v>0</v>
      </c>
      <c r="AC61" s="11">
        <v>1</v>
      </c>
      <c r="AD61" s="11">
        <v>1</v>
      </c>
      <c r="AE61" s="11">
        <v>0</v>
      </c>
      <c r="AF61" s="11">
        <v>0</v>
      </c>
      <c r="AG61" s="11">
        <v>0</v>
      </c>
      <c r="AH61" s="11">
        <v>0</v>
      </c>
      <c r="AI61" s="15">
        <v>1</v>
      </c>
      <c r="AJ61" s="15">
        <v>1</v>
      </c>
      <c r="AK61" s="15">
        <v>1</v>
      </c>
      <c r="AL61" s="15">
        <v>1</v>
      </c>
      <c r="AM61" s="15">
        <v>1</v>
      </c>
      <c r="AN61" s="15">
        <v>0</v>
      </c>
      <c r="AO61" s="15">
        <v>0</v>
      </c>
      <c r="AP61" s="11">
        <v>1</v>
      </c>
      <c r="AQ61" s="11">
        <v>0</v>
      </c>
      <c r="AR61" s="11">
        <v>1</v>
      </c>
      <c r="AS61" s="11">
        <v>1</v>
      </c>
      <c r="AT61" s="11">
        <v>1</v>
      </c>
      <c r="AU61" s="11">
        <v>0</v>
      </c>
      <c r="AV61" s="13" t="s">
        <v>77</v>
      </c>
      <c r="AW61" s="7" t="s">
        <v>34</v>
      </c>
      <c r="AX61" s="13" t="s">
        <v>327</v>
      </c>
      <c r="AY61" s="7" t="s">
        <v>34</v>
      </c>
      <c r="AZ61" s="14"/>
      <c r="BA61" s="11">
        <v>1</v>
      </c>
      <c r="BB61" s="11">
        <v>1</v>
      </c>
      <c r="BC61" s="11">
        <v>0</v>
      </c>
      <c r="BD61" s="11">
        <v>0</v>
      </c>
      <c r="BE61" s="11">
        <v>0</v>
      </c>
      <c r="BF61" s="11">
        <v>0</v>
      </c>
      <c r="BG61" s="13" t="s">
        <v>43</v>
      </c>
      <c r="BH61" s="8"/>
      <c r="BI61" s="14"/>
      <c r="BJ61" s="14"/>
      <c r="BK61" s="14"/>
      <c r="BL61" s="14"/>
      <c r="BM61" s="8"/>
      <c r="BN61" s="13" t="s">
        <v>328</v>
      </c>
      <c r="BO61" s="7" t="s">
        <v>44</v>
      </c>
      <c r="BP61" s="7" t="s">
        <v>44</v>
      </c>
      <c r="BQ61" s="7" t="s">
        <v>44</v>
      </c>
      <c r="BR61" s="7" t="s">
        <v>44</v>
      </c>
      <c r="BS61" s="14"/>
      <c r="BT61" s="4" t="s">
        <v>564</v>
      </c>
    </row>
    <row r="62" spans="1:72" ht="12" customHeight="1" x14ac:dyDescent="0.15">
      <c r="A62" s="13" t="s">
        <v>61</v>
      </c>
      <c r="B62" s="7" t="s">
        <v>49</v>
      </c>
      <c r="C62" s="13" t="s">
        <v>50</v>
      </c>
      <c r="D62" s="13" t="s">
        <v>50</v>
      </c>
      <c r="E62" s="7" t="s">
        <v>304</v>
      </c>
      <c r="F62" s="13" t="s">
        <v>34</v>
      </c>
      <c r="G62" s="11">
        <v>1</v>
      </c>
      <c r="H62" s="11">
        <v>1</v>
      </c>
      <c r="I62" s="11">
        <v>1</v>
      </c>
      <c r="J62" s="11">
        <v>1</v>
      </c>
      <c r="K62" s="11">
        <v>1</v>
      </c>
      <c r="L62" s="11">
        <v>1</v>
      </c>
      <c r="M62" s="11">
        <v>1</v>
      </c>
      <c r="N62" s="11">
        <v>0</v>
      </c>
      <c r="O62" s="13" t="s">
        <v>34</v>
      </c>
      <c r="P62" s="11">
        <v>1</v>
      </c>
      <c r="Q62" s="11">
        <v>0</v>
      </c>
      <c r="R62" s="11">
        <v>0</v>
      </c>
      <c r="S62" s="11">
        <v>0</v>
      </c>
      <c r="T62" s="11">
        <v>0</v>
      </c>
      <c r="U62" s="11">
        <v>1</v>
      </c>
      <c r="V62" s="11">
        <v>1</v>
      </c>
      <c r="W62" s="11">
        <v>0</v>
      </c>
      <c r="X62" s="11">
        <v>0</v>
      </c>
      <c r="Y62" s="13" t="s">
        <v>34</v>
      </c>
      <c r="Z62" s="11">
        <v>3</v>
      </c>
      <c r="AA62" s="13" t="s">
        <v>104</v>
      </c>
      <c r="AB62" s="11">
        <v>0</v>
      </c>
      <c r="AC62" s="11">
        <v>1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5">
        <v>1</v>
      </c>
      <c r="AJ62" s="15">
        <v>0</v>
      </c>
      <c r="AK62" s="15">
        <v>1</v>
      </c>
      <c r="AL62" s="15">
        <v>1</v>
      </c>
      <c r="AM62" s="15">
        <v>1</v>
      </c>
      <c r="AN62" s="15">
        <v>0</v>
      </c>
      <c r="AO62" s="15">
        <v>0</v>
      </c>
      <c r="AP62" s="11">
        <v>1</v>
      </c>
      <c r="AQ62" s="11">
        <v>0</v>
      </c>
      <c r="AR62" s="11">
        <v>0</v>
      </c>
      <c r="AS62" s="11">
        <v>0</v>
      </c>
      <c r="AT62" s="11">
        <v>1</v>
      </c>
      <c r="AU62" s="11">
        <v>0</v>
      </c>
      <c r="AV62" s="13" t="s">
        <v>284</v>
      </c>
      <c r="AW62" s="7" t="s">
        <v>36</v>
      </c>
      <c r="AX62" s="14"/>
      <c r="AY62" s="8"/>
      <c r="AZ62" s="14"/>
      <c r="BA62" s="11">
        <v>1</v>
      </c>
      <c r="BB62" s="11">
        <v>1</v>
      </c>
      <c r="BC62" s="11">
        <v>0</v>
      </c>
      <c r="BD62" s="11">
        <v>0</v>
      </c>
      <c r="BE62" s="11">
        <v>0</v>
      </c>
      <c r="BF62" s="11">
        <v>0</v>
      </c>
      <c r="BG62" s="13" t="s">
        <v>43</v>
      </c>
      <c r="BH62" s="8"/>
      <c r="BI62" s="14"/>
      <c r="BJ62" s="14"/>
      <c r="BK62" s="14"/>
      <c r="BL62" s="14"/>
      <c r="BM62" s="8"/>
      <c r="BN62" s="13" t="s">
        <v>331</v>
      </c>
      <c r="BO62" s="7" t="s">
        <v>46</v>
      </c>
      <c r="BP62" s="7" t="s">
        <v>45</v>
      </c>
      <c r="BQ62" s="7" t="s">
        <v>44</v>
      </c>
      <c r="BR62" s="7" t="s">
        <v>46</v>
      </c>
      <c r="BS62" s="13" t="s">
        <v>332</v>
      </c>
      <c r="BT62" s="4" t="s">
        <v>564</v>
      </c>
    </row>
    <row r="63" spans="1:72" ht="12" customHeight="1" x14ac:dyDescent="0.15">
      <c r="A63" s="13" t="s">
        <v>48</v>
      </c>
      <c r="B63" s="7" t="s">
        <v>31</v>
      </c>
      <c r="C63" s="13" t="s">
        <v>50</v>
      </c>
      <c r="D63" s="13" t="s">
        <v>50</v>
      </c>
      <c r="E63" s="7" t="s">
        <v>334</v>
      </c>
      <c r="F63" s="13" t="s">
        <v>34</v>
      </c>
      <c r="G63" s="11">
        <v>1</v>
      </c>
      <c r="H63" s="11">
        <v>1</v>
      </c>
      <c r="I63" s="11">
        <v>1</v>
      </c>
      <c r="J63" s="11">
        <v>1</v>
      </c>
      <c r="K63" s="11">
        <v>1</v>
      </c>
      <c r="L63" s="11">
        <v>0</v>
      </c>
      <c r="M63" s="11">
        <v>1</v>
      </c>
      <c r="N63" s="11">
        <v>0</v>
      </c>
      <c r="O63" s="13" t="s">
        <v>34</v>
      </c>
      <c r="P63" s="11">
        <v>0</v>
      </c>
      <c r="Q63" s="11">
        <v>1</v>
      </c>
      <c r="R63" s="11">
        <v>0</v>
      </c>
      <c r="S63" s="11">
        <v>0</v>
      </c>
      <c r="T63" s="11">
        <v>0</v>
      </c>
      <c r="U63" s="11">
        <v>1</v>
      </c>
      <c r="V63" s="11">
        <v>0</v>
      </c>
      <c r="W63" s="11">
        <v>1</v>
      </c>
      <c r="X63" s="11">
        <v>0</v>
      </c>
      <c r="Y63" s="13" t="s">
        <v>36</v>
      </c>
      <c r="Z63" s="9"/>
      <c r="AA63" s="14"/>
      <c r="AB63" s="9">
        <v>0</v>
      </c>
      <c r="AC63" s="9">
        <v>0</v>
      </c>
      <c r="AD63" s="9">
        <v>0</v>
      </c>
      <c r="AE63" s="11">
        <v>0</v>
      </c>
      <c r="AF63" s="11">
        <v>0</v>
      </c>
      <c r="AG63" s="11">
        <v>0</v>
      </c>
      <c r="AH63" s="11">
        <v>0</v>
      </c>
      <c r="AI63" s="16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4"/>
      <c r="AW63" s="8"/>
      <c r="AX63" s="14"/>
      <c r="AY63" s="8"/>
      <c r="AZ63" s="14"/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4"/>
      <c r="BH63" s="8"/>
      <c r="BI63" s="14"/>
      <c r="BJ63" s="14"/>
      <c r="BK63" s="14"/>
      <c r="BL63" s="14"/>
      <c r="BM63" s="8"/>
      <c r="BN63" s="14"/>
      <c r="BO63" s="8"/>
      <c r="BP63" s="8"/>
      <c r="BQ63" s="8"/>
      <c r="BR63" s="8"/>
      <c r="BS63" s="14"/>
      <c r="BT63" s="4" t="s">
        <v>564</v>
      </c>
    </row>
    <row r="64" spans="1:72" ht="12" customHeight="1" x14ac:dyDescent="0.15">
      <c r="A64" s="13" t="s">
        <v>102</v>
      </c>
      <c r="B64" s="7" t="s">
        <v>31</v>
      </c>
      <c r="C64" s="13" t="s">
        <v>50</v>
      </c>
      <c r="D64" s="13" t="s">
        <v>50</v>
      </c>
      <c r="E64" s="7" t="s">
        <v>336</v>
      </c>
      <c r="F64" s="13" t="s">
        <v>34</v>
      </c>
      <c r="G64" s="11">
        <v>1</v>
      </c>
      <c r="H64" s="11">
        <v>1</v>
      </c>
      <c r="I64" s="11">
        <v>1</v>
      </c>
      <c r="J64" s="11">
        <v>1</v>
      </c>
      <c r="K64" s="11">
        <v>1</v>
      </c>
      <c r="L64" s="11">
        <v>1</v>
      </c>
      <c r="M64" s="11">
        <v>1</v>
      </c>
      <c r="N64" s="11">
        <v>0</v>
      </c>
      <c r="O64" s="13" t="s">
        <v>34</v>
      </c>
      <c r="P64" s="11">
        <v>1</v>
      </c>
      <c r="Q64" s="11">
        <v>1</v>
      </c>
      <c r="R64" s="11">
        <v>0</v>
      </c>
      <c r="S64" s="11">
        <v>0</v>
      </c>
      <c r="T64" s="11">
        <v>0</v>
      </c>
      <c r="U64" s="11">
        <v>0</v>
      </c>
      <c r="V64" s="11">
        <v>1</v>
      </c>
      <c r="W64" s="11">
        <v>0</v>
      </c>
      <c r="X64" s="11">
        <v>0</v>
      </c>
      <c r="Y64" s="13" t="s">
        <v>36</v>
      </c>
      <c r="Z64" s="9"/>
      <c r="AA64" s="14"/>
      <c r="AB64" s="9">
        <v>0</v>
      </c>
      <c r="AC64" s="9">
        <v>0</v>
      </c>
      <c r="AD64" s="9">
        <v>0</v>
      </c>
      <c r="AE64" s="11">
        <v>0</v>
      </c>
      <c r="AF64" s="11">
        <v>0</v>
      </c>
      <c r="AG64" s="11">
        <v>0</v>
      </c>
      <c r="AH64" s="11">
        <v>0</v>
      </c>
      <c r="AI64" s="16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4"/>
      <c r="AW64" s="8"/>
      <c r="AX64" s="14"/>
      <c r="AY64" s="8"/>
      <c r="AZ64" s="14"/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4"/>
      <c r="BH64" s="8"/>
      <c r="BI64" s="14"/>
      <c r="BJ64" s="14"/>
      <c r="BK64" s="14"/>
      <c r="BL64" s="14"/>
      <c r="BM64" s="8"/>
      <c r="BN64" s="14"/>
      <c r="BO64" s="8"/>
      <c r="BP64" s="8"/>
      <c r="BQ64" s="8"/>
      <c r="BR64" s="8"/>
      <c r="BS64" s="14"/>
      <c r="BT64" s="4" t="s">
        <v>564</v>
      </c>
    </row>
    <row r="65" spans="1:72" ht="12" customHeight="1" x14ac:dyDescent="0.15">
      <c r="A65" s="13" t="s">
        <v>102</v>
      </c>
      <c r="B65" s="7" t="s">
        <v>31</v>
      </c>
      <c r="C65" s="13" t="s">
        <v>32</v>
      </c>
      <c r="D65" s="13" t="s">
        <v>32</v>
      </c>
      <c r="E65" s="7" t="s">
        <v>227</v>
      </c>
      <c r="F65" s="13" t="s">
        <v>34</v>
      </c>
      <c r="G65" s="11">
        <v>1</v>
      </c>
      <c r="H65" s="11">
        <v>1</v>
      </c>
      <c r="I65" s="11">
        <v>1</v>
      </c>
      <c r="J65" s="11">
        <v>1</v>
      </c>
      <c r="K65" s="11">
        <v>1</v>
      </c>
      <c r="L65" s="11">
        <v>1</v>
      </c>
      <c r="M65" s="11">
        <v>1</v>
      </c>
      <c r="N65" s="11">
        <v>0</v>
      </c>
      <c r="O65" s="13" t="s">
        <v>34</v>
      </c>
      <c r="P65" s="11">
        <v>1</v>
      </c>
      <c r="Q65" s="11">
        <v>1</v>
      </c>
      <c r="R65" s="11">
        <v>1</v>
      </c>
      <c r="S65" s="11">
        <v>0</v>
      </c>
      <c r="T65" s="11">
        <v>0</v>
      </c>
      <c r="U65" s="11">
        <v>1</v>
      </c>
      <c r="V65" s="11">
        <v>1</v>
      </c>
      <c r="W65" s="11">
        <v>1</v>
      </c>
      <c r="X65" s="11">
        <v>0</v>
      </c>
      <c r="Y65" s="13" t="s">
        <v>34</v>
      </c>
      <c r="Z65" s="11">
        <v>4</v>
      </c>
      <c r="AA65" s="13" t="s">
        <v>131</v>
      </c>
      <c r="AB65" s="11">
        <v>1</v>
      </c>
      <c r="AC65" s="11">
        <v>0</v>
      </c>
      <c r="AD65" s="11">
        <v>1</v>
      </c>
      <c r="AE65" s="11">
        <v>1</v>
      </c>
      <c r="AF65" s="11">
        <v>0</v>
      </c>
      <c r="AG65" s="11">
        <v>1</v>
      </c>
      <c r="AH65" s="11">
        <v>0</v>
      </c>
      <c r="AI65" s="15">
        <v>1</v>
      </c>
      <c r="AJ65" s="15">
        <v>0</v>
      </c>
      <c r="AK65" s="15">
        <v>0</v>
      </c>
      <c r="AL65" s="15">
        <v>0</v>
      </c>
      <c r="AM65" s="15">
        <v>0</v>
      </c>
      <c r="AN65" s="15">
        <v>1</v>
      </c>
      <c r="AO65" s="15">
        <v>0</v>
      </c>
      <c r="AP65" s="11">
        <v>1</v>
      </c>
      <c r="AQ65" s="11">
        <v>1</v>
      </c>
      <c r="AR65" s="11">
        <v>1</v>
      </c>
      <c r="AS65" s="11">
        <v>0</v>
      </c>
      <c r="AT65" s="11">
        <v>1</v>
      </c>
      <c r="AU65" s="11">
        <v>0</v>
      </c>
      <c r="AV65" s="13" t="s">
        <v>89</v>
      </c>
      <c r="AW65" s="7" t="s">
        <v>36</v>
      </c>
      <c r="AX65" s="14"/>
      <c r="AY65" s="8"/>
      <c r="AZ65" s="14"/>
      <c r="BA65" s="11">
        <v>1</v>
      </c>
      <c r="BB65" s="11">
        <v>1</v>
      </c>
      <c r="BC65" s="11">
        <v>0</v>
      </c>
      <c r="BD65" s="11">
        <v>0</v>
      </c>
      <c r="BE65" s="11">
        <v>0</v>
      </c>
      <c r="BF65" s="11">
        <v>0</v>
      </c>
      <c r="BG65" s="13" t="s">
        <v>70</v>
      </c>
      <c r="BH65" s="7" t="s">
        <v>338</v>
      </c>
      <c r="BI65" s="13" t="s">
        <v>45</v>
      </c>
      <c r="BJ65" s="13" t="s">
        <v>45</v>
      </c>
      <c r="BK65" s="13" t="s">
        <v>45</v>
      </c>
      <c r="BL65" s="13" t="s">
        <v>45</v>
      </c>
      <c r="BM65" s="7" t="s">
        <v>339</v>
      </c>
      <c r="BN65" s="14"/>
      <c r="BO65" s="8"/>
      <c r="BP65" s="8"/>
      <c r="BQ65" s="8"/>
      <c r="BR65" s="8"/>
      <c r="BS65" s="14"/>
      <c r="BT65" s="4" t="s">
        <v>564</v>
      </c>
    </row>
    <row r="66" spans="1:72" ht="12" customHeight="1" x14ac:dyDescent="0.15">
      <c r="A66" s="13" t="s">
        <v>102</v>
      </c>
      <c r="B66" s="7" t="s">
        <v>49</v>
      </c>
      <c r="C66" s="13" t="s">
        <v>32</v>
      </c>
      <c r="D66" s="13" t="s">
        <v>32</v>
      </c>
      <c r="E66" s="7" t="s">
        <v>234</v>
      </c>
      <c r="F66" s="13" t="s">
        <v>34</v>
      </c>
      <c r="G66" s="11">
        <v>1</v>
      </c>
      <c r="H66" s="11">
        <v>1</v>
      </c>
      <c r="I66" s="11">
        <v>1</v>
      </c>
      <c r="J66" s="11">
        <v>1</v>
      </c>
      <c r="K66" s="11">
        <v>1</v>
      </c>
      <c r="L66" s="11">
        <v>1</v>
      </c>
      <c r="M66" s="11">
        <v>1</v>
      </c>
      <c r="N66" s="11">
        <v>0</v>
      </c>
      <c r="O66" s="13" t="s">
        <v>34</v>
      </c>
      <c r="P66" s="11">
        <v>1</v>
      </c>
      <c r="Q66" s="11">
        <v>1</v>
      </c>
      <c r="R66" s="11">
        <v>0</v>
      </c>
      <c r="S66" s="11">
        <v>0</v>
      </c>
      <c r="T66" s="11">
        <v>0</v>
      </c>
      <c r="U66" s="11">
        <v>0</v>
      </c>
      <c r="V66" s="11">
        <v>1</v>
      </c>
      <c r="W66" s="11">
        <v>1</v>
      </c>
      <c r="X66" s="11">
        <v>0</v>
      </c>
      <c r="Y66" s="13" t="s">
        <v>36</v>
      </c>
      <c r="Z66" s="9"/>
      <c r="AA66" s="14"/>
      <c r="AB66" s="9">
        <v>0</v>
      </c>
      <c r="AC66" s="9">
        <v>0</v>
      </c>
      <c r="AD66" s="9">
        <v>0</v>
      </c>
      <c r="AE66" s="11">
        <v>0</v>
      </c>
      <c r="AF66" s="11">
        <v>0</v>
      </c>
      <c r="AG66" s="11">
        <v>0</v>
      </c>
      <c r="AH66" s="11">
        <v>0</v>
      </c>
      <c r="AI66" s="16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4"/>
      <c r="AW66" s="8"/>
      <c r="AX66" s="14"/>
      <c r="AY66" s="8"/>
      <c r="AZ66" s="14"/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4"/>
      <c r="BH66" s="8"/>
      <c r="BI66" s="14"/>
      <c r="BJ66" s="14"/>
      <c r="BK66" s="14"/>
      <c r="BL66" s="14"/>
      <c r="BM66" s="8"/>
      <c r="BN66" s="14"/>
      <c r="BO66" s="8"/>
      <c r="BP66" s="8"/>
      <c r="BQ66" s="8"/>
      <c r="BR66" s="8"/>
      <c r="BS66" s="14"/>
      <c r="BT66" s="4" t="s">
        <v>564</v>
      </c>
    </row>
    <row r="67" spans="1:72" ht="12" customHeight="1" x14ac:dyDescent="0.15">
      <c r="A67" s="13" t="s">
        <v>102</v>
      </c>
      <c r="B67" s="7" t="s">
        <v>31</v>
      </c>
      <c r="C67" s="13" t="s">
        <v>50</v>
      </c>
      <c r="D67" s="13" t="s">
        <v>50</v>
      </c>
      <c r="E67" s="7" t="s">
        <v>342</v>
      </c>
      <c r="F67" s="13" t="s">
        <v>34</v>
      </c>
      <c r="G67" s="11">
        <v>1</v>
      </c>
      <c r="H67" s="11">
        <v>1</v>
      </c>
      <c r="I67" s="11">
        <v>1</v>
      </c>
      <c r="J67" s="11">
        <v>1</v>
      </c>
      <c r="K67" s="11">
        <v>1</v>
      </c>
      <c r="L67" s="11">
        <v>1</v>
      </c>
      <c r="M67" s="11">
        <v>1</v>
      </c>
      <c r="N67" s="11">
        <v>0</v>
      </c>
      <c r="O67" s="13" t="s">
        <v>34</v>
      </c>
      <c r="P67" s="11">
        <v>1</v>
      </c>
      <c r="Q67" s="11">
        <v>0</v>
      </c>
      <c r="R67" s="11">
        <v>1</v>
      </c>
      <c r="S67" s="11">
        <v>0</v>
      </c>
      <c r="T67" s="11">
        <v>0</v>
      </c>
      <c r="U67" s="11">
        <v>1</v>
      </c>
      <c r="V67" s="11">
        <v>0</v>
      </c>
      <c r="W67" s="11">
        <v>0</v>
      </c>
      <c r="X67" s="11">
        <v>0</v>
      </c>
      <c r="Y67" s="13" t="s">
        <v>34</v>
      </c>
      <c r="Z67" s="11">
        <v>2</v>
      </c>
      <c r="AA67" s="13" t="s">
        <v>96</v>
      </c>
      <c r="AB67" s="11">
        <v>1</v>
      </c>
      <c r="AC67" s="11">
        <v>0</v>
      </c>
      <c r="AD67" s="11">
        <v>1</v>
      </c>
      <c r="AE67" s="11">
        <v>1</v>
      </c>
      <c r="AF67" s="11">
        <v>0</v>
      </c>
      <c r="AG67" s="11">
        <v>0</v>
      </c>
      <c r="AH67" s="11">
        <v>0</v>
      </c>
      <c r="AI67" s="15">
        <v>1</v>
      </c>
      <c r="AJ67" s="15">
        <v>1</v>
      </c>
      <c r="AK67" s="15">
        <v>0</v>
      </c>
      <c r="AL67" s="15">
        <v>0</v>
      </c>
      <c r="AM67" s="15">
        <v>0</v>
      </c>
      <c r="AN67" s="15">
        <v>1</v>
      </c>
      <c r="AO67" s="15">
        <v>0</v>
      </c>
      <c r="AP67" s="11">
        <v>1</v>
      </c>
      <c r="AQ67" s="11">
        <v>1</v>
      </c>
      <c r="AR67" s="11">
        <v>0</v>
      </c>
      <c r="AS67" s="11">
        <v>0</v>
      </c>
      <c r="AT67" s="11">
        <v>1</v>
      </c>
      <c r="AU67" s="11">
        <v>0</v>
      </c>
      <c r="AV67" s="13" t="s">
        <v>89</v>
      </c>
      <c r="AW67" s="7" t="s">
        <v>36</v>
      </c>
      <c r="AX67" s="14"/>
      <c r="AY67" s="8"/>
      <c r="AZ67" s="14"/>
      <c r="BA67" s="11">
        <v>1</v>
      </c>
      <c r="BB67" s="11">
        <v>1</v>
      </c>
      <c r="BC67" s="11">
        <v>0</v>
      </c>
      <c r="BD67" s="11">
        <v>0</v>
      </c>
      <c r="BE67" s="11">
        <v>0</v>
      </c>
      <c r="BF67" s="11">
        <v>0</v>
      </c>
      <c r="BG67" s="13" t="s">
        <v>70</v>
      </c>
      <c r="BH67" s="7" t="s">
        <v>344</v>
      </c>
      <c r="BI67" s="13" t="s">
        <v>45</v>
      </c>
      <c r="BJ67" s="13" t="s">
        <v>46</v>
      </c>
      <c r="BK67" s="13" t="s">
        <v>45</v>
      </c>
      <c r="BL67" s="13" t="s">
        <v>45</v>
      </c>
      <c r="BM67" s="7" t="s">
        <v>345</v>
      </c>
      <c r="BN67" s="14"/>
      <c r="BO67" s="8"/>
      <c r="BP67" s="8"/>
      <c r="BQ67" s="8"/>
      <c r="BR67" s="8"/>
      <c r="BS67" s="14"/>
      <c r="BT67" s="4" t="s">
        <v>564</v>
      </c>
    </row>
    <row r="68" spans="1:72" ht="12" customHeight="1" x14ac:dyDescent="0.15">
      <c r="A68" s="13" t="s">
        <v>48</v>
      </c>
      <c r="B68" s="7" t="s">
        <v>49</v>
      </c>
      <c r="C68" s="13" t="s">
        <v>50</v>
      </c>
      <c r="D68" s="13" t="s">
        <v>50</v>
      </c>
      <c r="E68" s="7" t="s">
        <v>347</v>
      </c>
      <c r="F68" s="13" t="s">
        <v>34</v>
      </c>
      <c r="G68" s="11">
        <v>1</v>
      </c>
      <c r="H68" s="11">
        <v>1</v>
      </c>
      <c r="I68" s="11">
        <v>1</v>
      </c>
      <c r="J68" s="11">
        <v>1</v>
      </c>
      <c r="K68" s="11">
        <v>1</v>
      </c>
      <c r="L68" s="11">
        <v>1</v>
      </c>
      <c r="M68" s="11">
        <v>1</v>
      </c>
      <c r="N68" s="11">
        <v>0</v>
      </c>
      <c r="O68" s="13" t="s">
        <v>34</v>
      </c>
      <c r="P68" s="11">
        <v>1</v>
      </c>
      <c r="Q68" s="11">
        <v>1</v>
      </c>
      <c r="R68" s="11">
        <v>0</v>
      </c>
      <c r="S68" s="11">
        <v>0</v>
      </c>
      <c r="T68" s="11">
        <v>0</v>
      </c>
      <c r="U68" s="11">
        <v>1</v>
      </c>
      <c r="V68" s="11">
        <v>1</v>
      </c>
      <c r="W68" s="11">
        <v>1</v>
      </c>
      <c r="X68" s="11">
        <v>0</v>
      </c>
      <c r="Y68" s="13" t="s">
        <v>36</v>
      </c>
      <c r="Z68" s="9"/>
      <c r="AA68" s="14"/>
      <c r="AB68" s="9">
        <v>0</v>
      </c>
      <c r="AC68" s="9">
        <v>0</v>
      </c>
      <c r="AD68" s="9">
        <v>0</v>
      </c>
      <c r="AE68" s="11">
        <v>0</v>
      </c>
      <c r="AF68" s="11">
        <v>0</v>
      </c>
      <c r="AG68" s="11">
        <v>0</v>
      </c>
      <c r="AH68" s="11">
        <v>0</v>
      </c>
      <c r="AI68" s="16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4"/>
      <c r="AW68" s="8"/>
      <c r="AX68" s="14"/>
      <c r="AY68" s="8"/>
      <c r="AZ68" s="14"/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4"/>
      <c r="BH68" s="8"/>
      <c r="BI68" s="14"/>
      <c r="BJ68" s="14"/>
      <c r="BK68" s="14"/>
      <c r="BL68" s="14"/>
      <c r="BM68" s="8"/>
      <c r="BN68" s="14"/>
      <c r="BO68" s="8"/>
      <c r="BP68" s="8"/>
      <c r="BQ68" s="8"/>
      <c r="BR68" s="8"/>
      <c r="BS68" s="14"/>
      <c r="BT68" s="4" t="s">
        <v>564</v>
      </c>
    </row>
    <row r="69" spans="1:72" ht="12" customHeight="1" x14ac:dyDescent="0.15">
      <c r="A69" s="13" t="s">
        <v>61</v>
      </c>
      <c r="B69" s="7" t="s">
        <v>49</v>
      </c>
      <c r="C69" s="13" t="s">
        <v>50</v>
      </c>
      <c r="D69" s="13" t="s">
        <v>50</v>
      </c>
      <c r="E69" s="7" t="s">
        <v>349</v>
      </c>
      <c r="F69" s="13" t="s">
        <v>34</v>
      </c>
      <c r="G69" s="11">
        <v>1</v>
      </c>
      <c r="H69" s="11">
        <v>1</v>
      </c>
      <c r="I69" s="11">
        <v>1</v>
      </c>
      <c r="J69" s="11">
        <v>1</v>
      </c>
      <c r="K69" s="11">
        <v>1</v>
      </c>
      <c r="L69" s="11">
        <v>1</v>
      </c>
      <c r="M69" s="11">
        <v>1</v>
      </c>
      <c r="N69" s="11">
        <v>0</v>
      </c>
      <c r="O69" s="13" t="s">
        <v>34</v>
      </c>
      <c r="P69" s="11">
        <v>1</v>
      </c>
      <c r="Q69" s="11">
        <v>1</v>
      </c>
      <c r="R69" s="11">
        <v>0</v>
      </c>
      <c r="S69" s="11">
        <v>0</v>
      </c>
      <c r="T69" s="11">
        <v>0</v>
      </c>
      <c r="U69" s="11">
        <v>1</v>
      </c>
      <c r="V69" s="11">
        <v>1</v>
      </c>
      <c r="W69" s="11">
        <v>1</v>
      </c>
      <c r="X69" s="11">
        <v>0</v>
      </c>
      <c r="Y69" s="13" t="s">
        <v>34</v>
      </c>
      <c r="Z69" s="11">
        <v>5</v>
      </c>
      <c r="AA69" s="13" t="s">
        <v>131</v>
      </c>
      <c r="AB69" s="11">
        <v>0</v>
      </c>
      <c r="AC69" s="11">
        <v>1</v>
      </c>
      <c r="AD69" s="11">
        <v>1</v>
      </c>
      <c r="AE69" s="11">
        <v>1</v>
      </c>
      <c r="AF69" s="11">
        <v>0</v>
      </c>
      <c r="AG69" s="11">
        <v>0</v>
      </c>
      <c r="AH69" s="11">
        <v>0</v>
      </c>
      <c r="AI69" s="15">
        <v>1</v>
      </c>
      <c r="AJ69" s="15">
        <v>0</v>
      </c>
      <c r="AK69" s="15">
        <v>1</v>
      </c>
      <c r="AL69" s="15">
        <v>1</v>
      </c>
      <c r="AM69" s="15">
        <v>1</v>
      </c>
      <c r="AN69" s="15">
        <v>0</v>
      </c>
      <c r="AO69" s="15">
        <v>1</v>
      </c>
      <c r="AP69" s="11">
        <v>1</v>
      </c>
      <c r="AQ69" s="11">
        <v>0</v>
      </c>
      <c r="AR69" s="11">
        <v>1</v>
      </c>
      <c r="AS69" s="11">
        <v>0</v>
      </c>
      <c r="AT69" s="11">
        <v>1</v>
      </c>
      <c r="AU69" s="11">
        <v>0</v>
      </c>
      <c r="AV69" s="13" t="s">
        <v>77</v>
      </c>
      <c r="AW69" s="7" t="s">
        <v>34</v>
      </c>
      <c r="AX69" s="13" t="s">
        <v>352</v>
      </c>
      <c r="AY69" s="7" t="s">
        <v>34</v>
      </c>
      <c r="AZ69" s="14"/>
      <c r="BA69" s="11">
        <v>1</v>
      </c>
      <c r="BB69" s="11">
        <v>1</v>
      </c>
      <c r="BC69" s="11">
        <v>0</v>
      </c>
      <c r="BD69" s="11">
        <v>0</v>
      </c>
      <c r="BE69" s="11">
        <v>0</v>
      </c>
      <c r="BF69" s="11">
        <v>0</v>
      </c>
      <c r="BG69" s="13" t="s">
        <v>43</v>
      </c>
      <c r="BH69" s="8"/>
      <c r="BI69" s="14"/>
      <c r="BJ69" s="14"/>
      <c r="BK69" s="14"/>
      <c r="BL69" s="14"/>
      <c r="BM69" s="8"/>
      <c r="BN69" s="13" t="s">
        <v>353</v>
      </c>
      <c r="BO69" s="7" t="s">
        <v>45</v>
      </c>
      <c r="BP69" s="7" t="s">
        <v>45</v>
      </c>
      <c r="BQ69" s="7" t="s">
        <v>45</v>
      </c>
      <c r="BR69" s="7" t="s">
        <v>45</v>
      </c>
      <c r="BS69" s="14"/>
      <c r="BT69" s="4" t="s">
        <v>564</v>
      </c>
    </row>
    <row r="70" spans="1:72" ht="12" customHeight="1" x14ac:dyDescent="0.15">
      <c r="A70" s="13" t="s">
        <v>48</v>
      </c>
      <c r="B70" s="7" t="s">
        <v>49</v>
      </c>
      <c r="C70" s="13" t="s">
        <v>50</v>
      </c>
      <c r="D70" s="13" t="s">
        <v>50</v>
      </c>
      <c r="E70" s="7" t="s">
        <v>355</v>
      </c>
      <c r="F70" s="13" t="s">
        <v>34</v>
      </c>
      <c r="G70" s="11">
        <v>1</v>
      </c>
      <c r="H70" s="11">
        <v>1</v>
      </c>
      <c r="I70" s="11">
        <v>1</v>
      </c>
      <c r="J70" s="11">
        <v>1</v>
      </c>
      <c r="K70" s="11">
        <v>1</v>
      </c>
      <c r="L70" s="11">
        <v>1</v>
      </c>
      <c r="M70" s="11">
        <v>1</v>
      </c>
      <c r="N70" s="11">
        <v>0</v>
      </c>
      <c r="O70" s="13" t="s">
        <v>34</v>
      </c>
      <c r="P70" s="11">
        <v>1</v>
      </c>
      <c r="Q70" s="11">
        <v>0</v>
      </c>
      <c r="R70" s="11">
        <v>1</v>
      </c>
      <c r="S70" s="11">
        <v>0</v>
      </c>
      <c r="T70" s="11">
        <v>0</v>
      </c>
      <c r="U70" s="11">
        <v>0</v>
      </c>
      <c r="V70" s="11">
        <v>1</v>
      </c>
      <c r="W70" s="11">
        <v>1</v>
      </c>
      <c r="X70" s="11">
        <v>0</v>
      </c>
      <c r="Y70" s="13" t="s">
        <v>34</v>
      </c>
      <c r="Z70" s="11">
        <v>3</v>
      </c>
      <c r="AA70" s="13" t="s">
        <v>37</v>
      </c>
      <c r="AB70" s="11">
        <v>1</v>
      </c>
      <c r="AC70" s="11">
        <v>1</v>
      </c>
      <c r="AD70" s="11">
        <v>1</v>
      </c>
      <c r="AE70" s="11">
        <v>0</v>
      </c>
      <c r="AF70" s="11">
        <v>0</v>
      </c>
      <c r="AG70" s="11">
        <v>0</v>
      </c>
      <c r="AH70" s="11">
        <v>0</v>
      </c>
      <c r="AI70" s="15">
        <v>1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1">
        <v>1</v>
      </c>
      <c r="AQ70" s="11">
        <v>0</v>
      </c>
      <c r="AR70" s="11">
        <v>0</v>
      </c>
      <c r="AS70" s="11">
        <v>0</v>
      </c>
      <c r="AT70" s="11">
        <v>1</v>
      </c>
      <c r="AU70" s="11">
        <v>0</v>
      </c>
      <c r="AV70" s="13" t="s">
        <v>89</v>
      </c>
      <c r="AW70" s="7" t="s">
        <v>36</v>
      </c>
      <c r="AX70" s="14"/>
      <c r="AY70" s="8"/>
      <c r="AZ70" s="14"/>
      <c r="BA70" s="11">
        <v>1</v>
      </c>
      <c r="BB70" s="11">
        <v>0</v>
      </c>
      <c r="BC70" s="11">
        <v>1</v>
      </c>
      <c r="BD70" s="11">
        <v>0</v>
      </c>
      <c r="BE70" s="11">
        <v>0</v>
      </c>
      <c r="BF70" s="11">
        <v>0</v>
      </c>
      <c r="BG70" s="13" t="s">
        <v>43</v>
      </c>
      <c r="BH70" s="8"/>
      <c r="BI70" s="14"/>
      <c r="BJ70" s="14"/>
      <c r="BK70" s="14"/>
      <c r="BL70" s="14"/>
      <c r="BM70" s="8"/>
      <c r="BN70" s="14"/>
      <c r="BO70" s="7" t="s">
        <v>45</v>
      </c>
      <c r="BP70" s="7" t="s">
        <v>46</v>
      </c>
      <c r="BQ70" s="7" t="s">
        <v>44</v>
      </c>
      <c r="BR70" s="7" t="s">
        <v>45</v>
      </c>
      <c r="BS70" s="14"/>
      <c r="BT70" s="4" t="s">
        <v>564</v>
      </c>
    </row>
    <row r="71" spans="1:72" ht="12" customHeight="1" x14ac:dyDescent="0.15">
      <c r="A71" s="13" t="s">
        <v>30</v>
      </c>
      <c r="B71" s="7" t="s">
        <v>49</v>
      </c>
      <c r="C71" s="13" t="s">
        <v>32</v>
      </c>
      <c r="D71" s="13" t="s">
        <v>32</v>
      </c>
      <c r="E71" s="7" t="s">
        <v>357</v>
      </c>
      <c r="F71" s="13" t="s">
        <v>36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3" t="s">
        <v>34</v>
      </c>
      <c r="P71" s="11">
        <v>1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1</v>
      </c>
      <c r="X71" s="11">
        <v>0</v>
      </c>
      <c r="Y71" s="13" t="s">
        <v>36</v>
      </c>
      <c r="Z71" s="9"/>
      <c r="AA71" s="14"/>
      <c r="AB71" s="9">
        <v>0</v>
      </c>
      <c r="AC71" s="9">
        <v>0</v>
      </c>
      <c r="AD71" s="9">
        <v>0</v>
      </c>
      <c r="AE71" s="11">
        <v>0</v>
      </c>
      <c r="AF71" s="11">
        <v>0</v>
      </c>
      <c r="AG71" s="11">
        <v>0</v>
      </c>
      <c r="AH71" s="11">
        <v>0</v>
      </c>
      <c r="AI71" s="16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4"/>
      <c r="AW71" s="8"/>
      <c r="AX71" s="14"/>
      <c r="AY71" s="8"/>
      <c r="AZ71" s="14"/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4"/>
      <c r="BH71" s="8"/>
      <c r="BI71" s="14"/>
      <c r="BJ71" s="14"/>
      <c r="BK71" s="14"/>
      <c r="BL71" s="14"/>
      <c r="BM71" s="8"/>
      <c r="BN71" s="14"/>
      <c r="BO71" s="8"/>
      <c r="BP71" s="8"/>
      <c r="BQ71" s="8"/>
      <c r="BR71" s="8"/>
      <c r="BS71" s="14"/>
      <c r="BT71" s="4" t="s">
        <v>564</v>
      </c>
    </row>
    <row r="72" spans="1:72" ht="12" customHeight="1" x14ac:dyDescent="0.15">
      <c r="A72" s="13" t="s">
        <v>48</v>
      </c>
      <c r="B72" s="7" t="s">
        <v>31</v>
      </c>
      <c r="C72" s="13" t="s">
        <v>32</v>
      </c>
      <c r="D72" s="13" t="s">
        <v>32</v>
      </c>
      <c r="E72" s="7" t="s">
        <v>359</v>
      </c>
      <c r="F72" s="13" t="s">
        <v>34</v>
      </c>
      <c r="G72" s="11">
        <v>1</v>
      </c>
      <c r="H72" s="11">
        <v>1</v>
      </c>
      <c r="I72" s="11">
        <v>1</v>
      </c>
      <c r="J72" s="11">
        <v>1</v>
      </c>
      <c r="K72" s="11">
        <v>1</v>
      </c>
      <c r="L72" s="11">
        <v>1</v>
      </c>
      <c r="M72" s="11">
        <v>1</v>
      </c>
      <c r="N72" s="11">
        <v>0</v>
      </c>
      <c r="O72" s="13" t="s">
        <v>34</v>
      </c>
      <c r="P72" s="11">
        <v>1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3" t="s">
        <v>34</v>
      </c>
      <c r="Z72" s="11">
        <v>5</v>
      </c>
      <c r="AA72" s="13" t="s">
        <v>104</v>
      </c>
      <c r="AB72" s="11">
        <v>0</v>
      </c>
      <c r="AC72" s="11">
        <v>0</v>
      </c>
      <c r="AD72" s="11">
        <v>0</v>
      </c>
      <c r="AE72" s="11">
        <v>0</v>
      </c>
      <c r="AF72" s="11">
        <v>1</v>
      </c>
      <c r="AG72" s="11">
        <v>0</v>
      </c>
      <c r="AH72" s="11">
        <v>0</v>
      </c>
      <c r="AI72" s="15">
        <v>1</v>
      </c>
      <c r="AJ72" s="15">
        <v>1</v>
      </c>
      <c r="AK72" s="15">
        <v>1</v>
      </c>
      <c r="AL72" s="15">
        <v>1</v>
      </c>
      <c r="AM72" s="15">
        <v>1</v>
      </c>
      <c r="AN72" s="15">
        <v>0</v>
      </c>
      <c r="AO72" s="15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1</v>
      </c>
      <c r="AU72" s="11">
        <v>0</v>
      </c>
      <c r="AV72" s="13" t="s">
        <v>41</v>
      </c>
      <c r="AW72" s="7" t="s">
        <v>36</v>
      </c>
      <c r="AX72" s="14"/>
      <c r="AY72" s="8"/>
      <c r="AZ72" s="14"/>
      <c r="BA72" s="11">
        <v>1</v>
      </c>
      <c r="BB72" s="11">
        <v>1</v>
      </c>
      <c r="BC72" s="11">
        <v>0</v>
      </c>
      <c r="BD72" s="11">
        <v>0</v>
      </c>
      <c r="BE72" s="11">
        <v>0</v>
      </c>
      <c r="BF72" s="11">
        <v>0</v>
      </c>
      <c r="BG72" s="13" t="s">
        <v>43</v>
      </c>
      <c r="BH72" s="8"/>
      <c r="BI72" s="14"/>
      <c r="BJ72" s="14"/>
      <c r="BK72" s="14"/>
      <c r="BL72" s="14"/>
      <c r="BM72" s="8"/>
      <c r="BN72" s="13" t="s">
        <v>362</v>
      </c>
      <c r="BO72" s="7" t="s">
        <v>45</v>
      </c>
      <c r="BP72" s="7" t="s">
        <v>46</v>
      </c>
      <c r="BQ72" s="7" t="s">
        <v>45</v>
      </c>
      <c r="BR72" s="7" t="s">
        <v>45</v>
      </c>
      <c r="BS72" s="14"/>
      <c r="BT72" s="4" t="s">
        <v>564</v>
      </c>
    </row>
    <row r="73" spans="1:72" ht="12" customHeight="1" x14ac:dyDescent="0.15">
      <c r="A73" s="13" t="s">
        <v>102</v>
      </c>
      <c r="B73" s="7" t="s">
        <v>31</v>
      </c>
      <c r="C73" s="13" t="s">
        <v>50</v>
      </c>
      <c r="D73" s="13" t="s">
        <v>50</v>
      </c>
      <c r="E73" s="7" t="s">
        <v>364</v>
      </c>
      <c r="F73" s="13" t="s">
        <v>34</v>
      </c>
      <c r="G73" s="11">
        <v>1</v>
      </c>
      <c r="H73" s="11">
        <v>1</v>
      </c>
      <c r="I73" s="11">
        <v>1</v>
      </c>
      <c r="J73" s="11">
        <v>1</v>
      </c>
      <c r="K73" s="11">
        <v>1</v>
      </c>
      <c r="L73" s="11">
        <v>1</v>
      </c>
      <c r="M73" s="11">
        <v>1</v>
      </c>
      <c r="N73" s="11">
        <v>1</v>
      </c>
      <c r="O73" s="13" t="s">
        <v>34</v>
      </c>
      <c r="P73" s="11">
        <v>0</v>
      </c>
      <c r="Q73" s="11">
        <v>1</v>
      </c>
      <c r="R73" s="11">
        <v>1</v>
      </c>
      <c r="S73" s="11">
        <v>0</v>
      </c>
      <c r="T73" s="11">
        <v>1</v>
      </c>
      <c r="U73" s="11">
        <v>1</v>
      </c>
      <c r="V73" s="11">
        <v>1</v>
      </c>
      <c r="W73" s="11">
        <v>1</v>
      </c>
      <c r="X73" s="11">
        <v>1</v>
      </c>
      <c r="Y73" s="13" t="s">
        <v>34</v>
      </c>
      <c r="Z73" s="11">
        <v>3</v>
      </c>
      <c r="AA73" s="13" t="s">
        <v>37</v>
      </c>
      <c r="AB73" s="11">
        <v>0</v>
      </c>
      <c r="AC73" s="11">
        <v>1</v>
      </c>
      <c r="AD73" s="11">
        <v>1</v>
      </c>
      <c r="AE73" s="11">
        <v>0</v>
      </c>
      <c r="AF73" s="11">
        <v>1</v>
      </c>
      <c r="AG73" s="11">
        <v>0</v>
      </c>
      <c r="AH73" s="11">
        <v>0</v>
      </c>
      <c r="AI73" s="15">
        <v>1</v>
      </c>
      <c r="AJ73" s="15">
        <v>1</v>
      </c>
      <c r="AK73" s="15">
        <v>1</v>
      </c>
      <c r="AL73" s="15">
        <v>1</v>
      </c>
      <c r="AM73" s="15">
        <v>1</v>
      </c>
      <c r="AN73" s="15">
        <v>1</v>
      </c>
      <c r="AO73" s="15">
        <v>0</v>
      </c>
      <c r="AP73" s="11">
        <v>1</v>
      </c>
      <c r="AQ73" s="11">
        <v>1</v>
      </c>
      <c r="AR73" s="11">
        <v>0</v>
      </c>
      <c r="AS73" s="11">
        <v>0</v>
      </c>
      <c r="AT73" s="11">
        <v>1</v>
      </c>
      <c r="AU73" s="11">
        <v>0</v>
      </c>
      <c r="AV73" s="13" t="s">
        <v>77</v>
      </c>
      <c r="AW73" s="7" t="s">
        <v>34</v>
      </c>
      <c r="AX73" s="13" t="s">
        <v>148</v>
      </c>
      <c r="AY73" s="7" t="s">
        <v>36</v>
      </c>
      <c r="AZ73" s="13" t="s">
        <v>368</v>
      </c>
      <c r="BA73" s="11">
        <v>1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3" t="s">
        <v>70</v>
      </c>
      <c r="BH73" s="7" t="s">
        <v>369</v>
      </c>
      <c r="BI73" s="13" t="s">
        <v>45</v>
      </c>
      <c r="BJ73" s="13" t="s">
        <v>46</v>
      </c>
      <c r="BK73" s="13" t="s">
        <v>45</v>
      </c>
      <c r="BL73" s="13" t="s">
        <v>45</v>
      </c>
      <c r="BM73" s="8"/>
      <c r="BN73" s="14"/>
      <c r="BO73" s="8"/>
      <c r="BP73" s="8"/>
      <c r="BQ73" s="8"/>
      <c r="BR73" s="8"/>
      <c r="BS73" s="14"/>
      <c r="BT73" s="4" t="s">
        <v>564</v>
      </c>
    </row>
    <row r="74" spans="1:72" ht="12" customHeight="1" x14ac:dyDescent="0.15">
      <c r="A74" s="13" t="s">
        <v>30</v>
      </c>
      <c r="B74" s="7" t="s">
        <v>49</v>
      </c>
      <c r="C74" s="13" t="s">
        <v>50</v>
      </c>
      <c r="D74" s="13" t="s">
        <v>50</v>
      </c>
      <c r="E74" s="7" t="s">
        <v>371</v>
      </c>
      <c r="F74" s="13" t="s">
        <v>34</v>
      </c>
      <c r="G74" s="11">
        <v>1</v>
      </c>
      <c r="H74" s="11">
        <v>1</v>
      </c>
      <c r="I74" s="11">
        <v>1</v>
      </c>
      <c r="J74" s="11">
        <v>1</v>
      </c>
      <c r="K74" s="11">
        <v>1</v>
      </c>
      <c r="L74" s="11">
        <v>1</v>
      </c>
      <c r="M74" s="11">
        <v>1</v>
      </c>
      <c r="N74" s="11">
        <v>0</v>
      </c>
      <c r="O74" s="13" t="s">
        <v>34</v>
      </c>
      <c r="P74" s="11">
        <v>1</v>
      </c>
      <c r="Q74" s="11">
        <v>1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1</v>
      </c>
      <c r="X74" s="11">
        <v>0</v>
      </c>
      <c r="Y74" s="13" t="s">
        <v>34</v>
      </c>
      <c r="Z74" s="11">
        <v>1</v>
      </c>
      <c r="AA74" s="13" t="s">
        <v>96</v>
      </c>
      <c r="AB74" s="11">
        <v>1</v>
      </c>
      <c r="AC74" s="11">
        <v>0</v>
      </c>
      <c r="AD74" s="11">
        <v>1</v>
      </c>
      <c r="AE74" s="11">
        <v>1</v>
      </c>
      <c r="AF74" s="11">
        <v>0</v>
      </c>
      <c r="AG74" s="11">
        <v>0</v>
      </c>
      <c r="AH74" s="11">
        <v>0</v>
      </c>
      <c r="AI74" s="15">
        <v>1</v>
      </c>
      <c r="AJ74" s="15">
        <v>0</v>
      </c>
      <c r="AK74" s="15">
        <v>0</v>
      </c>
      <c r="AL74" s="15">
        <v>0</v>
      </c>
      <c r="AM74" s="15">
        <v>0</v>
      </c>
      <c r="AN74" s="15">
        <v>1</v>
      </c>
      <c r="AO74" s="15">
        <v>0</v>
      </c>
      <c r="AP74" s="11">
        <v>1</v>
      </c>
      <c r="AQ74" s="11">
        <v>0</v>
      </c>
      <c r="AR74" s="11">
        <v>1</v>
      </c>
      <c r="AS74" s="11">
        <v>0</v>
      </c>
      <c r="AT74" s="11">
        <v>0</v>
      </c>
      <c r="AU74" s="11">
        <v>0</v>
      </c>
      <c r="AV74" s="13" t="s">
        <v>89</v>
      </c>
      <c r="AW74" s="7" t="s">
        <v>36</v>
      </c>
      <c r="AX74" s="14"/>
      <c r="AY74" s="8"/>
      <c r="AZ74" s="14"/>
      <c r="BA74" s="11">
        <v>1</v>
      </c>
      <c r="BB74" s="11">
        <v>1</v>
      </c>
      <c r="BC74" s="11">
        <v>0</v>
      </c>
      <c r="BD74" s="11">
        <v>0</v>
      </c>
      <c r="BE74" s="11">
        <v>0</v>
      </c>
      <c r="BF74" s="11">
        <v>0</v>
      </c>
      <c r="BG74" s="13" t="s">
        <v>43</v>
      </c>
      <c r="BH74" s="8"/>
      <c r="BI74" s="14"/>
      <c r="BJ74" s="14"/>
      <c r="BK74" s="14"/>
      <c r="BL74" s="14"/>
      <c r="BM74" s="8"/>
      <c r="BN74" s="13" t="s">
        <v>373</v>
      </c>
      <c r="BO74" s="7" t="s">
        <v>44</v>
      </c>
      <c r="BP74" s="7" t="s">
        <v>44</v>
      </c>
      <c r="BQ74" s="7" t="s">
        <v>44</v>
      </c>
      <c r="BR74" s="7" t="s">
        <v>44</v>
      </c>
      <c r="BS74" s="14"/>
      <c r="BT74" s="4" t="s">
        <v>564</v>
      </c>
    </row>
    <row r="75" spans="1:72" ht="12" customHeight="1" x14ac:dyDescent="0.15">
      <c r="A75" s="13" t="s">
        <v>102</v>
      </c>
      <c r="B75" s="7" t="s">
        <v>49</v>
      </c>
      <c r="C75" s="13" t="s">
        <v>50</v>
      </c>
      <c r="D75" s="13" t="s">
        <v>50</v>
      </c>
      <c r="E75" s="7" t="s">
        <v>128</v>
      </c>
      <c r="F75" s="13" t="s">
        <v>34</v>
      </c>
      <c r="G75" s="11">
        <v>1</v>
      </c>
      <c r="H75" s="11">
        <v>1</v>
      </c>
      <c r="I75" s="11">
        <v>1</v>
      </c>
      <c r="J75" s="11">
        <v>1</v>
      </c>
      <c r="K75" s="11">
        <v>1</v>
      </c>
      <c r="L75" s="11">
        <v>0</v>
      </c>
      <c r="M75" s="11">
        <v>1</v>
      </c>
      <c r="N75" s="11">
        <v>0</v>
      </c>
      <c r="O75" s="13" t="s">
        <v>34</v>
      </c>
      <c r="P75" s="11">
        <v>0</v>
      </c>
      <c r="Q75" s="11">
        <v>1</v>
      </c>
      <c r="R75" s="11">
        <v>0</v>
      </c>
      <c r="S75" s="11">
        <v>0</v>
      </c>
      <c r="T75" s="11">
        <v>0</v>
      </c>
      <c r="U75" s="11">
        <v>0</v>
      </c>
      <c r="V75" s="11">
        <v>1</v>
      </c>
      <c r="W75" s="11">
        <v>0</v>
      </c>
      <c r="X75" s="11">
        <v>0</v>
      </c>
      <c r="Y75" s="13" t="s">
        <v>36</v>
      </c>
      <c r="Z75" s="9"/>
      <c r="AA75" s="14"/>
      <c r="AB75" s="9">
        <v>0</v>
      </c>
      <c r="AC75" s="9">
        <v>0</v>
      </c>
      <c r="AD75" s="9">
        <v>0</v>
      </c>
      <c r="AE75" s="11">
        <v>0</v>
      </c>
      <c r="AF75" s="11">
        <v>0</v>
      </c>
      <c r="AG75" s="11">
        <v>0</v>
      </c>
      <c r="AH75" s="11">
        <v>0</v>
      </c>
      <c r="AI75" s="16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4"/>
      <c r="AW75" s="8"/>
      <c r="AX75" s="14"/>
      <c r="AY75" s="8"/>
      <c r="AZ75" s="14"/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4"/>
      <c r="BH75" s="8"/>
      <c r="BI75" s="14"/>
      <c r="BJ75" s="14"/>
      <c r="BK75" s="14"/>
      <c r="BL75" s="14"/>
      <c r="BM75" s="8"/>
      <c r="BN75" s="14"/>
      <c r="BO75" s="8"/>
      <c r="BP75" s="8"/>
      <c r="BQ75" s="8"/>
      <c r="BR75" s="8"/>
      <c r="BS75" s="14"/>
      <c r="BT75" s="4" t="s">
        <v>564</v>
      </c>
    </row>
    <row r="76" spans="1:72" ht="12" customHeight="1" x14ac:dyDescent="0.15">
      <c r="A76" s="13" t="s">
        <v>48</v>
      </c>
      <c r="B76" s="7" t="s">
        <v>49</v>
      </c>
      <c r="C76" s="13" t="s">
        <v>50</v>
      </c>
      <c r="D76" s="13" t="s">
        <v>50</v>
      </c>
      <c r="E76" s="7" t="s">
        <v>376</v>
      </c>
      <c r="F76" s="13" t="s">
        <v>34</v>
      </c>
      <c r="G76" s="11">
        <v>1</v>
      </c>
      <c r="H76" s="11">
        <v>1</v>
      </c>
      <c r="I76" s="11">
        <v>1</v>
      </c>
      <c r="J76" s="11">
        <v>1</v>
      </c>
      <c r="K76" s="11">
        <v>1</v>
      </c>
      <c r="L76" s="11">
        <v>1</v>
      </c>
      <c r="M76" s="11">
        <v>1</v>
      </c>
      <c r="N76" s="11">
        <v>0</v>
      </c>
      <c r="O76" s="13" t="s">
        <v>34</v>
      </c>
      <c r="P76" s="11">
        <v>0</v>
      </c>
      <c r="Q76" s="11">
        <v>1</v>
      </c>
      <c r="R76" s="11">
        <v>1</v>
      </c>
      <c r="S76" s="11">
        <v>0</v>
      </c>
      <c r="T76" s="11">
        <v>0</v>
      </c>
      <c r="U76" s="11">
        <v>1</v>
      </c>
      <c r="V76" s="11">
        <v>1</v>
      </c>
      <c r="W76" s="11">
        <v>1</v>
      </c>
      <c r="X76" s="11">
        <v>0</v>
      </c>
      <c r="Y76" s="13" t="s">
        <v>34</v>
      </c>
      <c r="Z76" s="11">
        <v>5</v>
      </c>
      <c r="AA76" s="13" t="s">
        <v>131</v>
      </c>
      <c r="AB76" s="11">
        <v>1</v>
      </c>
      <c r="AC76" s="11">
        <v>1</v>
      </c>
      <c r="AD76" s="11">
        <v>1</v>
      </c>
      <c r="AE76" s="11">
        <v>1</v>
      </c>
      <c r="AF76" s="11">
        <v>0</v>
      </c>
      <c r="AG76" s="11">
        <v>0</v>
      </c>
      <c r="AH76" s="11">
        <v>0</v>
      </c>
      <c r="AI76" s="15">
        <v>1</v>
      </c>
      <c r="AJ76" s="15">
        <v>0</v>
      </c>
      <c r="AK76" s="15">
        <v>1</v>
      </c>
      <c r="AL76" s="15">
        <v>1</v>
      </c>
      <c r="AM76" s="15">
        <v>1</v>
      </c>
      <c r="AN76" s="15">
        <v>1</v>
      </c>
      <c r="AO76" s="15">
        <v>0</v>
      </c>
      <c r="AP76" s="11">
        <v>1</v>
      </c>
      <c r="AQ76" s="11">
        <v>1</v>
      </c>
      <c r="AR76" s="11">
        <v>0</v>
      </c>
      <c r="AS76" s="11">
        <v>0</v>
      </c>
      <c r="AT76" s="11">
        <v>1</v>
      </c>
      <c r="AU76" s="11">
        <v>0</v>
      </c>
      <c r="AV76" s="13" t="s">
        <v>284</v>
      </c>
      <c r="AW76" s="7" t="s">
        <v>34</v>
      </c>
      <c r="AX76" s="13" t="s">
        <v>378</v>
      </c>
      <c r="AY76" s="7" t="s">
        <v>34</v>
      </c>
      <c r="AZ76" s="14"/>
      <c r="BA76" s="11">
        <v>1</v>
      </c>
      <c r="BB76" s="11">
        <v>1</v>
      </c>
      <c r="BC76" s="11">
        <v>0</v>
      </c>
      <c r="BD76" s="11">
        <v>0</v>
      </c>
      <c r="BE76" s="11">
        <v>0</v>
      </c>
      <c r="BF76" s="11">
        <v>0</v>
      </c>
      <c r="BG76" s="13" t="s">
        <v>43</v>
      </c>
      <c r="BH76" s="8"/>
      <c r="BI76" s="14"/>
      <c r="BJ76" s="14"/>
      <c r="BK76" s="14"/>
      <c r="BL76" s="14"/>
      <c r="BM76" s="8"/>
      <c r="BN76" s="13" t="s">
        <v>379</v>
      </c>
      <c r="BO76" s="7" t="s">
        <v>45</v>
      </c>
      <c r="BP76" s="7" t="s">
        <v>45</v>
      </c>
      <c r="BQ76" s="7" t="s">
        <v>45</v>
      </c>
      <c r="BR76" s="7" t="s">
        <v>45</v>
      </c>
      <c r="BS76" s="14"/>
      <c r="BT76" s="4" t="s">
        <v>564</v>
      </c>
    </row>
    <row r="77" spans="1:72" ht="12" customHeight="1" x14ac:dyDescent="0.15">
      <c r="A77" s="13" t="s">
        <v>48</v>
      </c>
      <c r="B77" s="7" t="s">
        <v>49</v>
      </c>
      <c r="C77" s="13" t="s">
        <v>50</v>
      </c>
      <c r="D77" s="13" t="s">
        <v>50</v>
      </c>
      <c r="E77" s="7" t="s">
        <v>380</v>
      </c>
      <c r="F77" s="13" t="s">
        <v>36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3" t="s">
        <v>34</v>
      </c>
      <c r="P77" s="11">
        <v>1</v>
      </c>
      <c r="Q77" s="11">
        <v>1</v>
      </c>
      <c r="R77" s="11">
        <v>0</v>
      </c>
      <c r="S77" s="11">
        <v>0</v>
      </c>
      <c r="T77" s="11">
        <v>0</v>
      </c>
      <c r="U77" s="11">
        <v>0</v>
      </c>
      <c r="V77" s="11">
        <v>1</v>
      </c>
      <c r="W77" s="11">
        <v>1</v>
      </c>
      <c r="X77" s="11">
        <v>0</v>
      </c>
      <c r="Y77" s="13" t="s">
        <v>36</v>
      </c>
      <c r="Z77" s="9"/>
      <c r="AA77" s="14"/>
      <c r="AB77" s="9">
        <v>0</v>
      </c>
      <c r="AC77" s="9">
        <v>0</v>
      </c>
      <c r="AD77" s="9">
        <v>0</v>
      </c>
      <c r="AE77" s="11">
        <v>0</v>
      </c>
      <c r="AF77" s="11">
        <v>0</v>
      </c>
      <c r="AG77" s="11">
        <v>0</v>
      </c>
      <c r="AH77" s="11">
        <v>0</v>
      </c>
      <c r="AI77" s="16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4"/>
      <c r="AW77" s="8"/>
      <c r="AX77" s="14"/>
      <c r="AY77" s="8"/>
      <c r="AZ77" s="14"/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4"/>
      <c r="BH77" s="8"/>
      <c r="BI77" s="14"/>
      <c r="BJ77" s="14"/>
      <c r="BK77" s="14"/>
      <c r="BL77" s="14"/>
      <c r="BM77" s="8"/>
      <c r="BN77" s="14"/>
      <c r="BO77" s="8"/>
      <c r="BP77" s="8"/>
      <c r="BQ77" s="8"/>
      <c r="BR77" s="8"/>
      <c r="BS77" s="14"/>
      <c r="BT77" s="4" t="s">
        <v>564</v>
      </c>
    </row>
    <row r="78" spans="1:72" ht="12" customHeight="1" x14ac:dyDescent="0.15">
      <c r="A78" s="13" t="s">
        <v>102</v>
      </c>
      <c r="B78" s="7" t="s">
        <v>49</v>
      </c>
      <c r="C78" s="13" t="s">
        <v>50</v>
      </c>
      <c r="D78" s="13" t="s">
        <v>50</v>
      </c>
      <c r="E78" s="7" t="s">
        <v>382</v>
      </c>
      <c r="F78" s="13" t="s">
        <v>34</v>
      </c>
      <c r="G78" s="11">
        <v>1</v>
      </c>
      <c r="H78" s="11">
        <v>1</v>
      </c>
      <c r="I78" s="11">
        <v>1</v>
      </c>
      <c r="J78" s="11">
        <v>1</v>
      </c>
      <c r="K78" s="11">
        <v>1</v>
      </c>
      <c r="L78" s="11">
        <v>1</v>
      </c>
      <c r="M78" s="11">
        <v>1</v>
      </c>
      <c r="N78" s="11">
        <v>0</v>
      </c>
      <c r="O78" s="13" t="s">
        <v>36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13" t="s">
        <v>36</v>
      </c>
      <c r="Z78" s="9"/>
      <c r="AA78" s="14"/>
      <c r="AB78" s="9">
        <v>0</v>
      </c>
      <c r="AC78" s="9">
        <v>0</v>
      </c>
      <c r="AD78" s="9">
        <v>0</v>
      </c>
      <c r="AE78" s="11">
        <v>0</v>
      </c>
      <c r="AF78" s="11">
        <v>0</v>
      </c>
      <c r="AG78" s="11">
        <v>0</v>
      </c>
      <c r="AH78" s="11">
        <v>0</v>
      </c>
      <c r="AI78" s="16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4"/>
      <c r="AW78" s="8"/>
      <c r="AX78" s="14"/>
      <c r="AY78" s="8"/>
      <c r="AZ78" s="14"/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4"/>
      <c r="BH78" s="8"/>
      <c r="BI78" s="14"/>
      <c r="BJ78" s="14"/>
      <c r="BK78" s="14"/>
      <c r="BL78" s="14"/>
      <c r="BM78" s="8"/>
      <c r="BN78" s="14"/>
      <c r="BO78" s="8"/>
      <c r="BP78" s="8"/>
      <c r="BQ78" s="8"/>
      <c r="BR78" s="8"/>
      <c r="BS78" s="14"/>
      <c r="BT78" s="4" t="s">
        <v>564</v>
      </c>
    </row>
    <row r="79" spans="1:72" ht="12" customHeight="1" x14ac:dyDescent="0.15">
      <c r="A79" s="13" t="s">
        <v>102</v>
      </c>
      <c r="B79" s="7" t="s">
        <v>31</v>
      </c>
      <c r="C79" s="13" t="s">
        <v>50</v>
      </c>
      <c r="D79" s="13" t="s">
        <v>50</v>
      </c>
      <c r="E79" s="7" t="s">
        <v>384</v>
      </c>
      <c r="F79" s="13" t="s">
        <v>34</v>
      </c>
      <c r="G79" s="11">
        <v>1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11">
        <v>1</v>
      </c>
      <c r="N79" s="11">
        <v>0</v>
      </c>
      <c r="O79" s="13" t="s">
        <v>34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1</v>
      </c>
      <c r="V79" s="11">
        <v>0</v>
      </c>
      <c r="W79" s="11">
        <v>0</v>
      </c>
      <c r="X79" s="11">
        <v>0</v>
      </c>
      <c r="Y79" s="13" t="s">
        <v>34</v>
      </c>
      <c r="Z79" s="11">
        <v>5</v>
      </c>
      <c r="AA79" s="13" t="s">
        <v>131</v>
      </c>
      <c r="AB79" s="11">
        <v>0</v>
      </c>
      <c r="AC79" s="11">
        <v>1</v>
      </c>
      <c r="AD79" s="11">
        <v>1</v>
      </c>
      <c r="AE79" s="11">
        <v>0</v>
      </c>
      <c r="AF79" s="11">
        <v>0</v>
      </c>
      <c r="AG79" s="11">
        <v>0</v>
      </c>
      <c r="AH79" s="11">
        <v>0</v>
      </c>
      <c r="AI79" s="15">
        <v>1</v>
      </c>
      <c r="AJ79" s="15">
        <v>1</v>
      </c>
      <c r="AK79" s="15">
        <v>1</v>
      </c>
      <c r="AL79" s="15">
        <v>1</v>
      </c>
      <c r="AM79" s="15">
        <v>1</v>
      </c>
      <c r="AN79" s="15">
        <v>1</v>
      </c>
      <c r="AO79" s="15">
        <v>0</v>
      </c>
      <c r="AP79" s="11">
        <v>1</v>
      </c>
      <c r="AQ79" s="11">
        <v>0</v>
      </c>
      <c r="AR79" s="11">
        <v>0</v>
      </c>
      <c r="AS79" s="11">
        <v>1</v>
      </c>
      <c r="AT79" s="11">
        <v>1</v>
      </c>
      <c r="AU79" s="11">
        <v>0</v>
      </c>
      <c r="AV79" s="13" t="s">
        <v>89</v>
      </c>
      <c r="AW79" s="7" t="s">
        <v>34</v>
      </c>
      <c r="AX79" s="13" t="s">
        <v>319</v>
      </c>
      <c r="AY79" s="7" t="s">
        <v>34</v>
      </c>
      <c r="AZ79" s="14"/>
      <c r="BA79" s="11">
        <v>1</v>
      </c>
      <c r="BB79" s="11">
        <v>1</v>
      </c>
      <c r="BC79" s="11">
        <v>0</v>
      </c>
      <c r="BD79" s="11">
        <v>0</v>
      </c>
      <c r="BE79" s="11">
        <v>0</v>
      </c>
      <c r="BF79" s="11">
        <v>0</v>
      </c>
      <c r="BG79" s="13" t="s">
        <v>43</v>
      </c>
      <c r="BH79" s="8"/>
      <c r="BI79" s="14"/>
      <c r="BJ79" s="14"/>
      <c r="BK79" s="14"/>
      <c r="BL79" s="14"/>
      <c r="BM79" s="8"/>
      <c r="BN79" s="13" t="s">
        <v>386</v>
      </c>
      <c r="BO79" s="7" t="s">
        <v>46</v>
      </c>
      <c r="BP79" s="7" t="s">
        <v>45</v>
      </c>
      <c r="BQ79" s="7" t="s">
        <v>45</v>
      </c>
      <c r="BR79" s="7" t="s">
        <v>46</v>
      </c>
      <c r="BS79" s="14"/>
      <c r="BT79" s="4" t="s">
        <v>564</v>
      </c>
    </row>
    <row r="80" spans="1:72" ht="12" customHeight="1" x14ac:dyDescent="0.15">
      <c r="A80" s="13" t="s">
        <v>30</v>
      </c>
      <c r="B80" s="7" t="s">
        <v>49</v>
      </c>
      <c r="C80" s="13" t="s">
        <v>50</v>
      </c>
      <c r="D80" s="13" t="s">
        <v>50</v>
      </c>
      <c r="E80" s="7" t="s">
        <v>388</v>
      </c>
      <c r="F80" s="13" t="s">
        <v>34</v>
      </c>
      <c r="G80" s="11">
        <v>1</v>
      </c>
      <c r="H80" s="11">
        <v>1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3" t="s">
        <v>36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13" t="s">
        <v>34</v>
      </c>
      <c r="Z80" s="11">
        <v>3</v>
      </c>
      <c r="AA80" s="13" t="s">
        <v>37</v>
      </c>
      <c r="AB80" s="11">
        <v>0</v>
      </c>
      <c r="AC80" s="11">
        <v>0</v>
      </c>
      <c r="AD80" s="11">
        <v>1</v>
      </c>
      <c r="AE80" s="11">
        <v>0</v>
      </c>
      <c r="AF80" s="11">
        <v>0</v>
      </c>
      <c r="AG80" s="11">
        <v>0</v>
      </c>
      <c r="AH80" s="11">
        <v>1</v>
      </c>
      <c r="AI80" s="15">
        <v>1</v>
      </c>
      <c r="AJ80" s="15">
        <v>1</v>
      </c>
      <c r="AK80" s="15">
        <v>0</v>
      </c>
      <c r="AL80" s="15">
        <v>1</v>
      </c>
      <c r="AM80" s="15">
        <v>1</v>
      </c>
      <c r="AN80" s="15">
        <v>0</v>
      </c>
      <c r="AO80" s="15">
        <v>0</v>
      </c>
      <c r="AP80" s="11">
        <v>1</v>
      </c>
      <c r="AQ80" s="11">
        <v>0</v>
      </c>
      <c r="AR80" s="11">
        <v>1</v>
      </c>
      <c r="AS80" s="11">
        <v>0</v>
      </c>
      <c r="AT80" s="11">
        <v>1</v>
      </c>
      <c r="AU80" s="11">
        <v>0</v>
      </c>
      <c r="AV80" s="13" t="s">
        <v>284</v>
      </c>
      <c r="AW80" s="7" t="s">
        <v>34</v>
      </c>
      <c r="AX80" s="13" t="s">
        <v>392</v>
      </c>
      <c r="AY80" s="7" t="s">
        <v>34</v>
      </c>
      <c r="AZ80" s="14"/>
      <c r="BA80" s="11">
        <v>1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3" t="s">
        <v>70</v>
      </c>
      <c r="BH80" s="7" t="s">
        <v>393</v>
      </c>
      <c r="BI80" s="13" t="s">
        <v>46</v>
      </c>
      <c r="BJ80" s="13" t="s">
        <v>44</v>
      </c>
      <c r="BK80" s="13" t="s">
        <v>45</v>
      </c>
      <c r="BL80" s="13" t="s">
        <v>45</v>
      </c>
      <c r="BM80" s="8"/>
      <c r="BN80" s="14"/>
      <c r="BO80" s="8"/>
      <c r="BP80" s="8"/>
      <c r="BQ80" s="8"/>
      <c r="BR80" s="8"/>
      <c r="BS80" s="14"/>
      <c r="BT80" s="4" t="s">
        <v>564</v>
      </c>
    </row>
    <row r="81" spans="1:72" ht="12" customHeight="1" x14ac:dyDescent="0.15">
      <c r="A81" s="13" t="s">
        <v>48</v>
      </c>
      <c r="B81" s="7" t="s">
        <v>31</v>
      </c>
      <c r="C81" s="13" t="s">
        <v>50</v>
      </c>
      <c r="D81" s="13" t="s">
        <v>50</v>
      </c>
      <c r="E81" s="7" t="s">
        <v>395</v>
      </c>
      <c r="F81" s="13" t="s">
        <v>34</v>
      </c>
      <c r="G81" s="11">
        <v>1</v>
      </c>
      <c r="H81" s="11">
        <v>1</v>
      </c>
      <c r="I81" s="11">
        <v>1</v>
      </c>
      <c r="J81" s="11">
        <v>1</v>
      </c>
      <c r="K81" s="11">
        <v>1</v>
      </c>
      <c r="L81" s="11">
        <v>1</v>
      </c>
      <c r="M81" s="11">
        <v>1</v>
      </c>
      <c r="N81" s="11">
        <v>0</v>
      </c>
      <c r="O81" s="13" t="s">
        <v>34</v>
      </c>
      <c r="P81" s="11">
        <v>1</v>
      </c>
      <c r="Q81" s="11">
        <v>1</v>
      </c>
      <c r="R81" s="11">
        <v>1</v>
      </c>
      <c r="S81" s="11">
        <v>0</v>
      </c>
      <c r="T81" s="11">
        <v>0</v>
      </c>
      <c r="U81" s="11">
        <v>1</v>
      </c>
      <c r="V81" s="11">
        <v>1</v>
      </c>
      <c r="W81" s="11">
        <v>1</v>
      </c>
      <c r="X81" s="11">
        <v>0</v>
      </c>
      <c r="Y81" s="13" t="s">
        <v>34</v>
      </c>
      <c r="Z81" s="11">
        <v>3</v>
      </c>
      <c r="AA81" s="13" t="s">
        <v>37</v>
      </c>
      <c r="AB81" s="11">
        <v>1</v>
      </c>
      <c r="AC81" s="11">
        <v>1</v>
      </c>
      <c r="AD81" s="11">
        <v>1</v>
      </c>
      <c r="AE81" s="11">
        <v>1</v>
      </c>
      <c r="AF81" s="11">
        <v>0</v>
      </c>
      <c r="AG81" s="11">
        <v>0</v>
      </c>
      <c r="AH81" s="11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1</v>
      </c>
      <c r="AO81" s="15">
        <v>0</v>
      </c>
      <c r="AP81" s="11">
        <v>1</v>
      </c>
      <c r="AQ81" s="11">
        <v>1</v>
      </c>
      <c r="AR81" s="11">
        <v>1</v>
      </c>
      <c r="AS81" s="11">
        <v>0</v>
      </c>
      <c r="AT81" s="11">
        <v>1</v>
      </c>
      <c r="AU81" s="11">
        <v>0</v>
      </c>
      <c r="AV81" s="13" t="s">
        <v>284</v>
      </c>
      <c r="AW81" s="7" t="s">
        <v>34</v>
      </c>
      <c r="AX81" s="13" t="s">
        <v>396</v>
      </c>
      <c r="AY81" s="7" t="s">
        <v>36</v>
      </c>
      <c r="AZ81" s="13" t="s">
        <v>397</v>
      </c>
      <c r="BA81" s="11">
        <v>1</v>
      </c>
      <c r="BB81" s="11">
        <v>1</v>
      </c>
      <c r="BC81" s="11">
        <v>0</v>
      </c>
      <c r="BD81" s="11">
        <v>0</v>
      </c>
      <c r="BE81" s="11">
        <v>0</v>
      </c>
      <c r="BF81" s="11">
        <v>0</v>
      </c>
      <c r="BG81" s="13" t="s">
        <v>398</v>
      </c>
      <c r="BH81" s="8"/>
      <c r="BI81" s="14"/>
      <c r="BJ81" s="14"/>
      <c r="BK81" s="14"/>
      <c r="BL81" s="14"/>
      <c r="BM81" s="8"/>
      <c r="BN81" s="13" t="s">
        <v>399</v>
      </c>
      <c r="BO81" s="7" t="s">
        <v>45</v>
      </c>
      <c r="BP81" s="7" t="s">
        <v>46</v>
      </c>
      <c r="BQ81" s="7" t="s">
        <v>45</v>
      </c>
      <c r="BR81" s="7" t="s">
        <v>45</v>
      </c>
      <c r="BS81" s="13" t="s">
        <v>400</v>
      </c>
      <c r="BT81" s="4" t="s">
        <v>564</v>
      </c>
    </row>
    <row r="82" spans="1:72" ht="12" customHeight="1" x14ac:dyDescent="0.15">
      <c r="A82" s="13" t="s">
        <v>48</v>
      </c>
      <c r="B82" s="7" t="s">
        <v>49</v>
      </c>
      <c r="C82" s="13" t="s">
        <v>32</v>
      </c>
      <c r="D82" s="13" t="s">
        <v>32</v>
      </c>
      <c r="E82" s="7" t="s">
        <v>402</v>
      </c>
      <c r="F82" s="13" t="s">
        <v>34</v>
      </c>
      <c r="G82" s="11">
        <v>1</v>
      </c>
      <c r="H82" s="11">
        <v>1</v>
      </c>
      <c r="I82" s="11">
        <v>1</v>
      </c>
      <c r="J82" s="11">
        <v>1</v>
      </c>
      <c r="K82" s="11">
        <v>1</v>
      </c>
      <c r="L82" s="11">
        <v>1</v>
      </c>
      <c r="M82" s="11">
        <v>0</v>
      </c>
      <c r="N82" s="11">
        <v>0</v>
      </c>
      <c r="O82" s="13" t="s">
        <v>34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1</v>
      </c>
      <c r="V82" s="11">
        <v>0</v>
      </c>
      <c r="W82" s="11">
        <v>0</v>
      </c>
      <c r="X82" s="11">
        <v>0</v>
      </c>
      <c r="Y82" s="13" t="s">
        <v>34</v>
      </c>
      <c r="Z82" s="11">
        <v>4</v>
      </c>
      <c r="AA82" s="13" t="s">
        <v>131</v>
      </c>
      <c r="AB82" s="11">
        <v>1</v>
      </c>
      <c r="AC82" s="11">
        <v>0</v>
      </c>
      <c r="AD82" s="11">
        <v>1</v>
      </c>
      <c r="AE82" s="11">
        <v>1</v>
      </c>
      <c r="AF82" s="11">
        <v>0</v>
      </c>
      <c r="AG82" s="11">
        <v>1</v>
      </c>
      <c r="AH82" s="11">
        <v>0</v>
      </c>
      <c r="AI82" s="15">
        <v>1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1">
        <v>1</v>
      </c>
      <c r="AQ82" s="11">
        <v>1</v>
      </c>
      <c r="AR82" s="11">
        <v>1</v>
      </c>
      <c r="AS82" s="11">
        <v>0</v>
      </c>
      <c r="AT82" s="11">
        <v>1</v>
      </c>
      <c r="AU82" s="11">
        <v>0</v>
      </c>
      <c r="AV82" s="13" t="s">
        <v>77</v>
      </c>
      <c r="AW82" s="7" t="s">
        <v>36</v>
      </c>
      <c r="AX82" s="14"/>
      <c r="AY82" s="8"/>
      <c r="AZ82" s="14"/>
      <c r="BA82" s="11">
        <v>1</v>
      </c>
      <c r="BB82" s="11">
        <v>1</v>
      </c>
      <c r="BC82" s="11">
        <v>0</v>
      </c>
      <c r="BD82" s="11">
        <v>0</v>
      </c>
      <c r="BE82" s="11">
        <v>0</v>
      </c>
      <c r="BF82" s="11">
        <v>0</v>
      </c>
      <c r="BG82" s="13" t="s">
        <v>43</v>
      </c>
      <c r="BH82" s="8"/>
      <c r="BI82" s="14"/>
      <c r="BJ82" s="14"/>
      <c r="BK82" s="14"/>
      <c r="BL82" s="14"/>
      <c r="BM82" s="8"/>
      <c r="BN82" s="13" t="s">
        <v>403</v>
      </c>
      <c r="BO82" s="7" t="s">
        <v>45</v>
      </c>
      <c r="BP82" s="7" t="s">
        <v>45</v>
      </c>
      <c r="BQ82" s="7" t="s">
        <v>45</v>
      </c>
      <c r="BR82" s="7" t="s">
        <v>45</v>
      </c>
      <c r="BS82" s="13" t="s">
        <v>404</v>
      </c>
      <c r="BT82" s="4" t="s">
        <v>564</v>
      </c>
    </row>
    <row r="83" spans="1:72" ht="12" customHeight="1" x14ac:dyDescent="0.15">
      <c r="A83" s="13" t="s">
        <v>30</v>
      </c>
      <c r="B83" s="7" t="s">
        <v>31</v>
      </c>
      <c r="C83" s="13" t="s">
        <v>32</v>
      </c>
      <c r="D83" s="13" t="s">
        <v>32</v>
      </c>
      <c r="E83" s="7" t="s">
        <v>405</v>
      </c>
      <c r="F83" s="13" t="s">
        <v>34</v>
      </c>
      <c r="G83" s="11">
        <v>1</v>
      </c>
      <c r="H83" s="11">
        <v>1</v>
      </c>
      <c r="I83" s="11">
        <v>1</v>
      </c>
      <c r="J83" s="11">
        <v>1</v>
      </c>
      <c r="K83" s="11">
        <v>1</v>
      </c>
      <c r="L83" s="11">
        <v>0</v>
      </c>
      <c r="M83" s="11">
        <v>0</v>
      </c>
      <c r="N83" s="11">
        <v>0</v>
      </c>
      <c r="O83" s="13" t="s">
        <v>36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13" t="s">
        <v>36</v>
      </c>
      <c r="Z83" s="9"/>
      <c r="AA83" s="14"/>
      <c r="AB83" s="9">
        <v>0</v>
      </c>
      <c r="AC83" s="9">
        <v>0</v>
      </c>
      <c r="AD83" s="9">
        <v>0</v>
      </c>
      <c r="AE83" s="11">
        <v>0</v>
      </c>
      <c r="AF83" s="11">
        <v>0</v>
      </c>
      <c r="AG83" s="11">
        <v>0</v>
      </c>
      <c r="AH83" s="11">
        <v>0</v>
      </c>
      <c r="AI83" s="16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4"/>
      <c r="AW83" s="8"/>
      <c r="AX83" s="14"/>
      <c r="AY83" s="8"/>
      <c r="AZ83" s="14"/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4"/>
      <c r="BH83" s="8"/>
      <c r="BI83" s="14"/>
      <c r="BJ83" s="14"/>
      <c r="BK83" s="14"/>
      <c r="BL83" s="14"/>
      <c r="BM83" s="8"/>
      <c r="BN83" s="14"/>
      <c r="BO83" s="8"/>
      <c r="BP83" s="8"/>
      <c r="BQ83" s="8"/>
      <c r="BR83" s="8"/>
      <c r="BS83" s="14"/>
      <c r="BT83" s="4" t="s">
        <v>564</v>
      </c>
    </row>
    <row r="84" spans="1:72" ht="12" customHeight="1" x14ac:dyDescent="0.15">
      <c r="A84" s="13" t="s">
        <v>61</v>
      </c>
      <c r="B84" s="7" t="s">
        <v>31</v>
      </c>
      <c r="C84" s="13" t="s">
        <v>50</v>
      </c>
      <c r="D84" s="13" t="s">
        <v>50</v>
      </c>
      <c r="E84" s="7" t="s">
        <v>408</v>
      </c>
      <c r="F84" s="13" t="s">
        <v>34</v>
      </c>
      <c r="G84" s="11">
        <v>1</v>
      </c>
      <c r="H84" s="11">
        <v>1</v>
      </c>
      <c r="I84" s="11">
        <v>1</v>
      </c>
      <c r="J84" s="11">
        <v>1</v>
      </c>
      <c r="K84" s="11">
        <v>1</v>
      </c>
      <c r="L84" s="11">
        <v>1</v>
      </c>
      <c r="M84" s="11">
        <v>1</v>
      </c>
      <c r="N84" s="11">
        <v>0</v>
      </c>
      <c r="O84" s="13" t="s">
        <v>34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1</v>
      </c>
      <c r="V84" s="11">
        <v>0</v>
      </c>
      <c r="W84" s="11">
        <v>1</v>
      </c>
      <c r="X84" s="11">
        <v>0</v>
      </c>
      <c r="Y84" s="13" t="s">
        <v>36</v>
      </c>
      <c r="Z84" s="9"/>
      <c r="AA84" s="14"/>
      <c r="AB84" s="9">
        <v>0</v>
      </c>
      <c r="AC84" s="9">
        <v>0</v>
      </c>
      <c r="AD84" s="9">
        <v>0</v>
      </c>
      <c r="AE84" s="11">
        <v>0</v>
      </c>
      <c r="AF84" s="11">
        <v>0</v>
      </c>
      <c r="AG84" s="11">
        <v>0</v>
      </c>
      <c r="AH84" s="11">
        <v>0</v>
      </c>
      <c r="AI84" s="16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4"/>
      <c r="AW84" s="8"/>
      <c r="AX84" s="14"/>
      <c r="AY84" s="8"/>
      <c r="AZ84" s="14"/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4"/>
      <c r="BH84" s="8"/>
      <c r="BI84" s="14"/>
      <c r="BJ84" s="14"/>
      <c r="BK84" s="14"/>
      <c r="BL84" s="14"/>
      <c r="BM84" s="8"/>
      <c r="BN84" s="14"/>
      <c r="BO84" s="8"/>
      <c r="BP84" s="8"/>
      <c r="BQ84" s="8"/>
      <c r="BR84" s="8"/>
      <c r="BS84" s="14"/>
      <c r="BT84" s="4" t="s">
        <v>564</v>
      </c>
    </row>
    <row r="85" spans="1:72" ht="12" customHeight="1" x14ac:dyDescent="0.15">
      <c r="A85" s="13" t="s">
        <v>48</v>
      </c>
      <c r="B85" s="7" t="s">
        <v>49</v>
      </c>
      <c r="C85" s="13" t="s">
        <v>32</v>
      </c>
      <c r="D85" s="13" t="s">
        <v>32</v>
      </c>
      <c r="E85" s="7" t="s">
        <v>304</v>
      </c>
      <c r="F85" s="13" t="s">
        <v>34</v>
      </c>
      <c r="G85" s="11">
        <v>1</v>
      </c>
      <c r="H85" s="11">
        <v>1</v>
      </c>
      <c r="I85" s="11">
        <v>1</v>
      </c>
      <c r="J85" s="11">
        <v>1</v>
      </c>
      <c r="K85" s="11">
        <v>1</v>
      </c>
      <c r="L85" s="11">
        <v>1</v>
      </c>
      <c r="M85" s="11">
        <v>1</v>
      </c>
      <c r="N85" s="11">
        <v>0</v>
      </c>
      <c r="O85" s="13" t="s">
        <v>34</v>
      </c>
      <c r="P85" s="11">
        <v>0</v>
      </c>
      <c r="Q85" s="11">
        <v>0</v>
      </c>
      <c r="R85" s="11">
        <v>1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3" t="s">
        <v>34</v>
      </c>
      <c r="Z85" s="11">
        <v>5</v>
      </c>
      <c r="AA85" s="13" t="s">
        <v>96</v>
      </c>
      <c r="AB85" s="11">
        <v>1</v>
      </c>
      <c r="AC85" s="11">
        <v>1</v>
      </c>
      <c r="AD85" s="11">
        <v>1</v>
      </c>
      <c r="AE85" s="11">
        <v>0</v>
      </c>
      <c r="AF85" s="11">
        <v>0</v>
      </c>
      <c r="AG85" s="11">
        <v>0</v>
      </c>
      <c r="AH85" s="11">
        <v>0</v>
      </c>
      <c r="AI85" s="15">
        <v>1</v>
      </c>
      <c r="AJ85" s="15">
        <v>1</v>
      </c>
      <c r="AK85" s="15">
        <v>0</v>
      </c>
      <c r="AL85" s="15">
        <v>1</v>
      </c>
      <c r="AM85" s="15">
        <v>1</v>
      </c>
      <c r="AN85" s="15">
        <v>0</v>
      </c>
      <c r="AO85" s="15">
        <v>0</v>
      </c>
      <c r="AP85" s="11">
        <v>1</v>
      </c>
      <c r="AQ85" s="11">
        <v>1</v>
      </c>
      <c r="AR85" s="11">
        <v>0</v>
      </c>
      <c r="AS85" s="11">
        <v>0</v>
      </c>
      <c r="AT85" s="11">
        <v>1</v>
      </c>
      <c r="AU85" s="11">
        <v>0</v>
      </c>
      <c r="AV85" s="13" t="s">
        <v>69</v>
      </c>
      <c r="AW85" s="7" t="s">
        <v>34</v>
      </c>
      <c r="AX85" s="13" t="s">
        <v>411</v>
      </c>
      <c r="AY85" s="7" t="s">
        <v>34</v>
      </c>
      <c r="AZ85" s="14"/>
      <c r="BA85" s="11">
        <v>1</v>
      </c>
      <c r="BB85" s="11">
        <v>1</v>
      </c>
      <c r="BC85" s="11">
        <v>0</v>
      </c>
      <c r="BD85" s="11">
        <v>0</v>
      </c>
      <c r="BE85" s="11">
        <v>0</v>
      </c>
      <c r="BF85" s="11">
        <v>0</v>
      </c>
      <c r="BG85" s="13" t="s">
        <v>43</v>
      </c>
      <c r="BH85" s="8"/>
      <c r="BI85" s="14"/>
      <c r="BJ85" s="14"/>
      <c r="BK85" s="14"/>
      <c r="BL85" s="14"/>
      <c r="BM85" s="8"/>
      <c r="BN85" s="13" t="s">
        <v>412</v>
      </c>
      <c r="BO85" s="7" t="s">
        <v>46</v>
      </c>
      <c r="BP85" s="7" t="s">
        <v>46</v>
      </c>
      <c r="BQ85" s="7" t="s">
        <v>46</v>
      </c>
      <c r="BR85" s="7" t="s">
        <v>46</v>
      </c>
      <c r="BS85" s="14"/>
      <c r="BT85" s="4" t="s">
        <v>564</v>
      </c>
    </row>
    <row r="86" spans="1:72" ht="12" customHeight="1" x14ac:dyDescent="0.15">
      <c r="A86" s="13" t="s">
        <v>48</v>
      </c>
      <c r="B86" s="7" t="s">
        <v>31</v>
      </c>
      <c r="C86" s="13" t="s">
        <v>32</v>
      </c>
      <c r="D86" s="13" t="s">
        <v>32</v>
      </c>
      <c r="E86" s="7" t="s">
        <v>414</v>
      </c>
      <c r="F86" s="13" t="s">
        <v>34</v>
      </c>
      <c r="G86" s="11">
        <v>1</v>
      </c>
      <c r="H86" s="11">
        <v>1</v>
      </c>
      <c r="I86" s="11">
        <v>1</v>
      </c>
      <c r="J86" s="11">
        <v>1</v>
      </c>
      <c r="K86" s="11">
        <v>1</v>
      </c>
      <c r="L86" s="11">
        <v>1</v>
      </c>
      <c r="M86" s="11">
        <v>1</v>
      </c>
      <c r="N86" s="11">
        <v>0</v>
      </c>
      <c r="O86" s="13" t="s">
        <v>34</v>
      </c>
      <c r="P86" s="11">
        <v>1</v>
      </c>
      <c r="Q86" s="11">
        <v>0</v>
      </c>
      <c r="R86" s="11">
        <v>1</v>
      </c>
      <c r="S86" s="11">
        <v>0</v>
      </c>
      <c r="T86" s="11">
        <v>0</v>
      </c>
      <c r="U86" s="11">
        <v>1</v>
      </c>
      <c r="V86" s="11">
        <v>1</v>
      </c>
      <c r="W86" s="11">
        <v>0</v>
      </c>
      <c r="X86" s="11">
        <v>0</v>
      </c>
      <c r="Y86" s="13" t="s">
        <v>34</v>
      </c>
      <c r="Z86" s="11">
        <v>5</v>
      </c>
      <c r="AA86" s="13" t="s">
        <v>37</v>
      </c>
      <c r="AB86" s="11">
        <v>0</v>
      </c>
      <c r="AC86" s="11">
        <v>1</v>
      </c>
      <c r="AD86" s="11">
        <v>0</v>
      </c>
      <c r="AE86" s="11">
        <v>0</v>
      </c>
      <c r="AF86" s="11">
        <v>1</v>
      </c>
      <c r="AG86" s="11">
        <v>0</v>
      </c>
      <c r="AH86" s="11">
        <v>0</v>
      </c>
      <c r="AI86" s="15">
        <v>1</v>
      </c>
      <c r="AJ86" s="15">
        <v>1</v>
      </c>
      <c r="AK86" s="15">
        <v>1</v>
      </c>
      <c r="AL86" s="15">
        <v>1</v>
      </c>
      <c r="AM86" s="15">
        <v>1</v>
      </c>
      <c r="AN86" s="15">
        <v>0</v>
      </c>
      <c r="AO86" s="15">
        <v>0</v>
      </c>
      <c r="AP86" s="11">
        <v>0</v>
      </c>
      <c r="AQ86" s="11">
        <v>1</v>
      </c>
      <c r="AR86" s="11">
        <v>0</v>
      </c>
      <c r="AS86" s="11">
        <v>0</v>
      </c>
      <c r="AT86" s="11">
        <v>1</v>
      </c>
      <c r="AU86" s="11">
        <v>0</v>
      </c>
      <c r="AV86" s="13" t="s">
        <v>41</v>
      </c>
      <c r="AW86" s="7" t="s">
        <v>34</v>
      </c>
      <c r="AX86" s="13" t="s">
        <v>313</v>
      </c>
      <c r="AY86" s="7" t="s">
        <v>34</v>
      </c>
      <c r="AZ86" s="14"/>
      <c r="BA86" s="11">
        <v>0</v>
      </c>
      <c r="BB86" s="11">
        <v>1</v>
      </c>
      <c r="BC86" s="11">
        <v>0</v>
      </c>
      <c r="BD86" s="11">
        <v>0</v>
      </c>
      <c r="BE86" s="11">
        <v>0</v>
      </c>
      <c r="BF86" s="11">
        <v>0</v>
      </c>
      <c r="BG86" s="13" t="s">
        <v>43</v>
      </c>
      <c r="BH86" s="8"/>
      <c r="BI86" s="14"/>
      <c r="BJ86" s="14"/>
      <c r="BK86" s="14"/>
      <c r="BL86" s="14"/>
      <c r="BM86" s="8"/>
      <c r="BN86" s="13" t="s">
        <v>116</v>
      </c>
      <c r="BO86" s="7" t="s">
        <v>46</v>
      </c>
      <c r="BP86" s="7" t="s">
        <v>46</v>
      </c>
      <c r="BQ86" s="7" t="s">
        <v>46</v>
      </c>
      <c r="BR86" s="7" t="s">
        <v>46</v>
      </c>
      <c r="BS86" s="14"/>
      <c r="BT86" s="4" t="s">
        <v>564</v>
      </c>
    </row>
    <row r="87" spans="1:72" ht="12" customHeight="1" x14ac:dyDescent="0.15">
      <c r="A87" s="13" t="s">
        <v>30</v>
      </c>
      <c r="B87" s="7" t="s">
        <v>49</v>
      </c>
      <c r="C87" s="13" t="s">
        <v>50</v>
      </c>
      <c r="D87" s="13" t="s">
        <v>50</v>
      </c>
      <c r="E87" s="7" t="s">
        <v>416</v>
      </c>
      <c r="F87" s="13" t="s">
        <v>36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3" t="s">
        <v>34</v>
      </c>
      <c r="P87" s="11">
        <v>1</v>
      </c>
      <c r="Q87" s="11">
        <v>1</v>
      </c>
      <c r="R87" s="11">
        <v>1</v>
      </c>
      <c r="S87" s="11">
        <v>0</v>
      </c>
      <c r="T87" s="11">
        <v>0</v>
      </c>
      <c r="U87" s="11">
        <v>0</v>
      </c>
      <c r="V87" s="11">
        <v>1</v>
      </c>
      <c r="W87" s="11">
        <v>1</v>
      </c>
      <c r="X87" s="11">
        <v>0</v>
      </c>
      <c r="Y87" s="13" t="s">
        <v>36</v>
      </c>
      <c r="Z87" s="9"/>
      <c r="AA87" s="14"/>
      <c r="AB87" s="9">
        <v>0</v>
      </c>
      <c r="AC87" s="9">
        <v>0</v>
      </c>
      <c r="AD87" s="9">
        <v>0</v>
      </c>
      <c r="AE87" s="11">
        <v>0</v>
      </c>
      <c r="AF87" s="11">
        <v>0</v>
      </c>
      <c r="AG87" s="11">
        <v>0</v>
      </c>
      <c r="AH87" s="11">
        <v>0</v>
      </c>
      <c r="AI87" s="16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4"/>
      <c r="AW87" s="8"/>
      <c r="AX87" s="14"/>
      <c r="AY87" s="8"/>
      <c r="AZ87" s="14"/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4"/>
      <c r="BH87" s="8"/>
      <c r="BI87" s="14"/>
      <c r="BJ87" s="14"/>
      <c r="BK87" s="14"/>
      <c r="BL87" s="14"/>
      <c r="BM87" s="8"/>
      <c r="BN87" s="14"/>
      <c r="BO87" s="8"/>
      <c r="BP87" s="8"/>
      <c r="BQ87" s="8"/>
      <c r="BR87" s="8"/>
      <c r="BS87" s="14"/>
      <c r="BT87" s="4" t="s">
        <v>564</v>
      </c>
    </row>
    <row r="88" spans="1:72" ht="12" customHeight="1" x14ac:dyDescent="0.15">
      <c r="A88" s="13" t="s">
        <v>30</v>
      </c>
      <c r="B88" s="7" t="s">
        <v>49</v>
      </c>
      <c r="C88" s="13" t="s">
        <v>50</v>
      </c>
      <c r="D88" s="13" t="s">
        <v>50</v>
      </c>
      <c r="E88" s="7" t="s">
        <v>417</v>
      </c>
      <c r="F88" s="13" t="s">
        <v>36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13" t="s">
        <v>34</v>
      </c>
      <c r="P88" s="11">
        <v>1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1</v>
      </c>
      <c r="W88" s="11">
        <v>1</v>
      </c>
      <c r="X88" s="11">
        <v>0</v>
      </c>
      <c r="Y88" s="13" t="s">
        <v>36</v>
      </c>
      <c r="Z88" s="9"/>
      <c r="AA88" s="14"/>
      <c r="AB88" s="9">
        <v>0</v>
      </c>
      <c r="AC88" s="9">
        <v>0</v>
      </c>
      <c r="AD88" s="9">
        <v>0</v>
      </c>
      <c r="AE88" s="11">
        <v>0</v>
      </c>
      <c r="AF88" s="11">
        <v>0</v>
      </c>
      <c r="AG88" s="11">
        <v>0</v>
      </c>
      <c r="AH88" s="11">
        <v>0</v>
      </c>
      <c r="AI88" s="16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4"/>
      <c r="AW88" s="8"/>
      <c r="AX88" s="14"/>
      <c r="AY88" s="8"/>
      <c r="AZ88" s="14"/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4"/>
      <c r="BH88" s="8"/>
      <c r="BI88" s="14"/>
      <c r="BJ88" s="14"/>
      <c r="BK88" s="14"/>
      <c r="BL88" s="14"/>
      <c r="BM88" s="8"/>
      <c r="BN88" s="14"/>
      <c r="BO88" s="8"/>
      <c r="BP88" s="8"/>
      <c r="BQ88" s="8"/>
      <c r="BR88" s="8"/>
      <c r="BS88" s="14"/>
      <c r="BT88" s="4" t="s">
        <v>564</v>
      </c>
    </row>
    <row r="89" spans="1:72" ht="12" customHeight="1" x14ac:dyDescent="0.15">
      <c r="A89" s="13" t="s">
        <v>61</v>
      </c>
      <c r="B89" s="7" t="s">
        <v>31</v>
      </c>
      <c r="C89" s="13" t="s">
        <v>50</v>
      </c>
      <c r="D89" s="13" t="s">
        <v>50</v>
      </c>
      <c r="E89" s="7" t="s">
        <v>182</v>
      </c>
      <c r="F89" s="13" t="s">
        <v>34</v>
      </c>
      <c r="G89" s="11">
        <v>1</v>
      </c>
      <c r="H89" s="11">
        <v>1</v>
      </c>
      <c r="I89" s="11">
        <v>1</v>
      </c>
      <c r="J89" s="11">
        <v>1</v>
      </c>
      <c r="K89" s="11">
        <v>1</v>
      </c>
      <c r="L89" s="11">
        <v>1</v>
      </c>
      <c r="M89" s="11">
        <v>1</v>
      </c>
      <c r="N89" s="11">
        <v>0</v>
      </c>
      <c r="O89" s="13" t="s">
        <v>34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1</v>
      </c>
      <c r="V89" s="11">
        <v>0</v>
      </c>
      <c r="W89" s="11">
        <v>0</v>
      </c>
      <c r="X89" s="11">
        <v>0</v>
      </c>
      <c r="Y89" s="13" t="s">
        <v>36</v>
      </c>
      <c r="Z89" s="9"/>
      <c r="AA89" s="14"/>
      <c r="AB89" s="9">
        <v>0</v>
      </c>
      <c r="AC89" s="9">
        <v>0</v>
      </c>
      <c r="AD89" s="9">
        <v>0</v>
      </c>
      <c r="AE89" s="11">
        <v>0</v>
      </c>
      <c r="AF89" s="11">
        <v>0</v>
      </c>
      <c r="AG89" s="11">
        <v>0</v>
      </c>
      <c r="AH89" s="11">
        <v>0</v>
      </c>
      <c r="AI89" s="16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4"/>
      <c r="AW89" s="8"/>
      <c r="AX89" s="14"/>
      <c r="AY89" s="8"/>
      <c r="AZ89" s="14"/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4"/>
      <c r="BH89" s="8"/>
      <c r="BI89" s="14"/>
      <c r="BJ89" s="14"/>
      <c r="BK89" s="14"/>
      <c r="BL89" s="14"/>
      <c r="BM89" s="8"/>
      <c r="BN89" s="14"/>
      <c r="BO89" s="8"/>
      <c r="BP89" s="8"/>
      <c r="BQ89" s="8"/>
      <c r="BR89" s="8"/>
      <c r="BS89" s="14"/>
      <c r="BT89" s="4" t="s">
        <v>564</v>
      </c>
    </row>
    <row r="90" spans="1:72" ht="12" customHeight="1" x14ac:dyDescent="0.15">
      <c r="A90" s="13" t="s">
        <v>102</v>
      </c>
      <c r="B90" s="7" t="s">
        <v>31</v>
      </c>
      <c r="C90" s="13" t="s">
        <v>50</v>
      </c>
      <c r="D90" s="13" t="s">
        <v>50</v>
      </c>
      <c r="E90" s="7" t="s">
        <v>418</v>
      </c>
      <c r="F90" s="13" t="s">
        <v>36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13" t="s">
        <v>34</v>
      </c>
      <c r="P90" s="11">
        <v>1</v>
      </c>
      <c r="Q90" s="11">
        <v>0</v>
      </c>
      <c r="R90" s="11">
        <v>1</v>
      </c>
      <c r="S90" s="11">
        <v>0</v>
      </c>
      <c r="T90" s="11">
        <v>0</v>
      </c>
      <c r="U90" s="11">
        <v>1</v>
      </c>
      <c r="V90" s="11">
        <v>1</v>
      </c>
      <c r="W90" s="11">
        <v>0</v>
      </c>
      <c r="X90" s="11">
        <v>0</v>
      </c>
      <c r="Y90" s="13" t="s">
        <v>36</v>
      </c>
      <c r="Z90" s="9"/>
      <c r="AA90" s="14"/>
      <c r="AB90" s="9">
        <v>0</v>
      </c>
      <c r="AC90" s="9">
        <v>0</v>
      </c>
      <c r="AD90" s="9">
        <v>0</v>
      </c>
      <c r="AE90" s="11">
        <v>0</v>
      </c>
      <c r="AF90" s="11">
        <v>0</v>
      </c>
      <c r="AG90" s="11">
        <v>0</v>
      </c>
      <c r="AH90" s="11">
        <v>0</v>
      </c>
      <c r="AI90" s="16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4"/>
      <c r="AW90" s="8"/>
      <c r="AX90" s="14"/>
      <c r="AY90" s="8"/>
      <c r="AZ90" s="14"/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4"/>
      <c r="BH90" s="8"/>
      <c r="BI90" s="14"/>
      <c r="BJ90" s="14"/>
      <c r="BK90" s="14"/>
      <c r="BL90" s="14"/>
      <c r="BM90" s="8"/>
      <c r="BN90" s="14"/>
      <c r="BO90" s="8"/>
      <c r="BP90" s="8"/>
      <c r="BQ90" s="8"/>
      <c r="BR90" s="8"/>
      <c r="BS90" s="14"/>
      <c r="BT90" s="4" t="s">
        <v>564</v>
      </c>
    </row>
    <row r="91" spans="1:72" ht="12" customHeight="1" x14ac:dyDescent="0.15">
      <c r="A91" s="13" t="s">
        <v>102</v>
      </c>
      <c r="B91" s="7" t="s">
        <v>31</v>
      </c>
      <c r="C91" s="13" t="s">
        <v>420</v>
      </c>
      <c r="D91" s="13" t="s">
        <v>50</v>
      </c>
      <c r="E91" s="7" t="s">
        <v>421</v>
      </c>
      <c r="F91" s="13" t="s">
        <v>34</v>
      </c>
      <c r="G91" s="11">
        <v>1</v>
      </c>
      <c r="H91" s="11">
        <v>1</v>
      </c>
      <c r="I91" s="11">
        <v>1</v>
      </c>
      <c r="J91" s="11">
        <v>1</v>
      </c>
      <c r="K91" s="11">
        <v>1</v>
      </c>
      <c r="L91" s="11">
        <v>1</v>
      </c>
      <c r="M91" s="11">
        <v>1</v>
      </c>
      <c r="N91" s="11">
        <v>1</v>
      </c>
      <c r="O91" s="13" t="s">
        <v>34</v>
      </c>
      <c r="P91" s="11">
        <v>1</v>
      </c>
      <c r="Q91" s="11">
        <v>0</v>
      </c>
      <c r="R91" s="11">
        <v>1</v>
      </c>
      <c r="S91" s="11">
        <v>0</v>
      </c>
      <c r="T91" s="11">
        <v>0</v>
      </c>
      <c r="U91" s="11">
        <v>1</v>
      </c>
      <c r="V91" s="11">
        <v>1</v>
      </c>
      <c r="W91" s="11">
        <v>1</v>
      </c>
      <c r="X91" s="11">
        <v>1</v>
      </c>
      <c r="Y91" s="13" t="s">
        <v>34</v>
      </c>
      <c r="Z91" s="11">
        <v>5</v>
      </c>
      <c r="AA91" s="13" t="s">
        <v>131</v>
      </c>
      <c r="AB91" s="11">
        <v>0</v>
      </c>
      <c r="AC91" s="11">
        <v>1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5">
        <v>1</v>
      </c>
      <c r="AJ91" s="15">
        <v>1</v>
      </c>
      <c r="AK91" s="15">
        <v>1</v>
      </c>
      <c r="AL91" s="15">
        <v>1</v>
      </c>
      <c r="AM91" s="15">
        <v>1</v>
      </c>
      <c r="AN91" s="15">
        <v>1</v>
      </c>
      <c r="AO91" s="15">
        <v>1</v>
      </c>
      <c r="AP91" s="11">
        <v>1</v>
      </c>
      <c r="AQ91" s="11">
        <v>0</v>
      </c>
      <c r="AR91" s="11">
        <v>0</v>
      </c>
      <c r="AS91" s="11">
        <v>0</v>
      </c>
      <c r="AT91" s="11">
        <v>1</v>
      </c>
      <c r="AU91" s="11">
        <v>0</v>
      </c>
      <c r="AV91" s="13" t="s">
        <v>77</v>
      </c>
      <c r="AW91" s="7" t="s">
        <v>34</v>
      </c>
      <c r="AX91" s="13" t="s">
        <v>425</v>
      </c>
      <c r="AY91" s="7" t="s">
        <v>36</v>
      </c>
      <c r="AZ91" s="13" t="s">
        <v>426</v>
      </c>
      <c r="BA91" s="11">
        <v>0</v>
      </c>
      <c r="BB91" s="11">
        <v>1</v>
      </c>
      <c r="BC91" s="11">
        <v>0</v>
      </c>
      <c r="BD91" s="11">
        <v>0</v>
      </c>
      <c r="BE91" s="11">
        <v>0</v>
      </c>
      <c r="BF91" s="11">
        <v>0</v>
      </c>
      <c r="BG91" s="13" t="s">
        <v>43</v>
      </c>
      <c r="BH91" s="8"/>
      <c r="BI91" s="14"/>
      <c r="BJ91" s="14"/>
      <c r="BK91" s="14"/>
      <c r="BL91" s="14"/>
      <c r="BM91" s="8"/>
      <c r="BN91" s="13" t="s">
        <v>427</v>
      </c>
      <c r="BO91" s="7" t="s">
        <v>45</v>
      </c>
      <c r="BP91" s="7" t="s">
        <v>46</v>
      </c>
      <c r="BQ91" s="7" t="s">
        <v>45</v>
      </c>
      <c r="BR91" s="7" t="s">
        <v>45</v>
      </c>
      <c r="BS91" s="13" t="s">
        <v>428</v>
      </c>
      <c r="BT91" s="4" t="s">
        <v>564</v>
      </c>
    </row>
    <row r="92" spans="1:72" ht="12" customHeight="1" x14ac:dyDescent="0.15">
      <c r="A92" s="13" t="s">
        <v>102</v>
      </c>
      <c r="B92" s="7" t="s">
        <v>49</v>
      </c>
      <c r="C92" s="13" t="s">
        <v>50</v>
      </c>
      <c r="D92" s="13" t="s">
        <v>50</v>
      </c>
      <c r="E92" s="7" t="s">
        <v>453</v>
      </c>
      <c r="F92" s="13" t="s">
        <v>34</v>
      </c>
      <c r="G92" s="11">
        <v>1</v>
      </c>
      <c r="H92" s="11">
        <v>1</v>
      </c>
      <c r="I92" s="11">
        <v>1</v>
      </c>
      <c r="J92" s="11">
        <v>1</v>
      </c>
      <c r="K92" s="11">
        <v>1</v>
      </c>
      <c r="L92" s="11">
        <v>1</v>
      </c>
      <c r="M92" s="11">
        <v>1</v>
      </c>
      <c r="N92" s="11">
        <v>0</v>
      </c>
      <c r="O92" s="13" t="s">
        <v>34</v>
      </c>
      <c r="P92" s="11">
        <v>1</v>
      </c>
      <c r="Q92" s="11">
        <v>1</v>
      </c>
      <c r="R92" s="11">
        <v>1</v>
      </c>
      <c r="S92" s="11">
        <v>0</v>
      </c>
      <c r="T92" s="11">
        <v>0</v>
      </c>
      <c r="U92" s="11">
        <v>1</v>
      </c>
      <c r="V92" s="11">
        <v>1</v>
      </c>
      <c r="W92" s="11">
        <v>1</v>
      </c>
      <c r="X92" s="11">
        <v>0</v>
      </c>
      <c r="Y92" s="13" t="s">
        <v>34</v>
      </c>
      <c r="Z92" s="11">
        <v>5</v>
      </c>
      <c r="AA92" s="13" t="s">
        <v>131</v>
      </c>
      <c r="AB92" s="11">
        <v>1</v>
      </c>
      <c r="AC92" s="11">
        <v>1</v>
      </c>
      <c r="AD92" s="11">
        <v>1</v>
      </c>
      <c r="AE92" s="11">
        <v>1</v>
      </c>
      <c r="AF92" s="11">
        <v>0</v>
      </c>
      <c r="AG92" s="11">
        <v>0</v>
      </c>
      <c r="AH92" s="11">
        <v>0</v>
      </c>
      <c r="AI92" s="15">
        <v>1</v>
      </c>
      <c r="AJ92" s="15">
        <v>1</v>
      </c>
      <c r="AK92" s="15">
        <v>1</v>
      </c>
      <c r="AL92" s="15">
        <v>1</v>
      </c>
      <c r="AM92" s="15">
        <v>1</v>
      </c>
      <c r="AN92" s="15">
        <v>1</v>
      </c>
      <c r="AO92" s="15">
        <v>0</v>
      </c>
      <c r="AP92" s="11">
        <v>1</v>
      </c>
      <c r="AQ92" s="11">
        <v>1</v>
      </c>
      <c r="AR92" s="11">
        <v>1</v>
      </c>
      <c r="AS92" s="11">
        <v>1</v>
      </c>
      <c r="AT92" s="11">
        <v>1</v>
      </c>
      <c r="AU92" s="11">
        <v>0</v>
      </c>
      <c r="AV92" s="13" t="s">
        <v>77</v>
      </c>
      <c r="AW92" s="7" t="s">
        <v>34</v>
      </c>
      <c r="AX92" s="13" t="s">
        <v>249</v>
      </c>
      <c r="AY92" s="7" t="s">
        <v>34</v>
      </c>
      <c r="AZ92" s="14"/>
      <c r="BA92" s="11">
        <v>1</v>
      </c>
      <c r="BB92" s="11">
        <v>1</v>
      </c>
      <c r="BC92" s="11">
        <v>0</v>
      </c>
      <c r="BD92" s="11">
        <v>0</v>
      </c>
      <c r="BE92" s="11">
        <v>0</v>
      </c>
      <c r="BF92" s="11">
        <v>0</v>
      </c>
      <c r="BG92" s="13" t="s">
        <v>43</v>
      </c>
      <c r="BH92" s="8"/>
      <c r="BI92" s="14"/>
      <c r="BJ92" s="14"/>
      <c r="BK92" s="14"/>
      <c r="BL92" s="14"/>
      <c r="BM92" s="8"/>
      <c r="BN92" s="13" t="s">
        <v>454</v>
      </c>
      <c r="BO92" s="7" t="s">
        <v>45</v>
      </c>
      <c r="BP92" s="7" t="s">
        <v>45</v>
      </c>
      <c r="BQ92" s="7" t="s">
        <v>45</v>
      </c>
      <c r="BR92" s="7" t="s">
        <v>45</v>
      </c>
      <c r="BS92" s="13" t="s">
        <v>455</v>
      </c>
      <c r="BT92" s="4" t="s">
        <v>564</v>
      </c>
    </row>
    <row r="93" spans="1:72" ht="12" customHeight="1" x14ac:dyDescent="0.15">
      <c r="A93" s="13" t="s">
        <v>61</v>
      </c>
      <c r="B93" s="7" t="s">
        <v>49</v>
      </c>
      <c r="C93" s="13" t="s">
        <v>32</v>
      </c>
      <c r="D93" s="13" t="s">
        <v>32</v>
      </c>
      <c r="E93" s="7" t="s">
        <v>65</v>
      </c>
      <c r="F93" s="13" t="s">
        <v>34</v>
      </c>
      <c r="G93" s="11">
        <v>1</v>
      </c>
      <c r="H93" s="11">
        <v>1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0</v>
      </c>
      <c r="O93" s="13" t="s">
        <v>34</v>
      </c>
      <c r="P93" s="11">
        <v>1</v>
      </c>
      <c r="Q93" s="11">
        <v>0</v>
      </c>
      <c r="R93" s="11">
        <v>0</v>
      </c>
      <c r="S93" s="11">
        <v>0</v>
      </c>
      <c r="T93" s="11">
        <v>0</v>
      </c>
      <c r="U93" s="11">
        <v>1</v>
      </c>
      <c r="V93" s="11">
        <v>0</v>
      </c>
      <c r="W93" s="11">
        <v>0</v>
      </c>
      <c r="X93" s="11">
        <v>0</v>
      </c>
      <c r="Y93" s="13" t="s">
        <v>36</v>
      </c>
      <c r="Z93" s="9"/>
      <c r="AA93" s="14"/>
      <c r="AB93" s="9">
        <v>0</v>
      </c>
      <c r="AC93" s="9">
        <v>0</v>
      </c>
      <c r="AD93" s="9">
        <v>0</v>
      </c>
      <c r="AE93" s="11">
        <v>0</v>
      </c>
      <c r="AF93" s="11">
        <v>0</v>
      </c>
      <c r="AG93" s="11">
        <v>0</v>
      </c>
      <c r="AH93" s="11">
        <v>0</v>
      </c>
      <c r="AI93" s="16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4"/>
      <c r="AW93" s="8"/>
      <c r="AX93" s="14"/>
      <c r="AY93" s="8"/>
      <c r="AZ93" s="14"/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4"/>
      <c r="BH93" s="8"/>
      <c r="BI93" s="14"/>
      <c r="BJ93" s="14"/>
      <c r="BK93" s="14"/>
      <c r="BL93" s="14"/>
      <c r="BM93" s="8"/>
      <c r="BN93" s="14"/>
      <c r="BO93" s="8"/>
      <c r="BP93" s="8"/>
      <c r="BQ93" s="8"/>
      <c r="BR93" s="8"/>
      <c r="BS93" s="14"/>
      <c r="BT93" s="4" t="s">
        <v>564</v>
      </c>
    </row>
    <row r="94" spans="1:72" ht="12" customHeight="1" x14ac:dyDescent="0.15">
      <c r="A94" s="13" t="s">
        <v>102</v>
      </c>
      <c r="B94" s="7" t="s">
        <v>49</v>
      </c>
      <c r="C94" s="13" t="s">
        <v>50</v>
      </c>
      <c r="D94" s="13" t="s">
        <v>50</v>
      </c>
      <c r="E94" s="7" t="s">
        <v>459</v>
      </c>
      <c r="F94" s="13" t="s">
        <v>34</v>
      </c>
      <c r="G94" s="11">
        <v>1</v>
      </c>
      <c r="H94" s="11">
        <v>1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0</v>
      </c>
      <c r="O94" s="13" t="s">
        <v>34</v>
      </c>
      <c r="P94" s="11">
        <v>1</v>
      </c>
      <c r="Q94" s="11">
        <v>0</v>
      </c>
      <c r="R94" s="11">
        <v>1</v>
      </c>
      <c r="S94" s="11">
        <v>0</v>
      </c>
      <c r="T94" s="11">
        <v>0</v>
      </c>
      <c r="U94" s="11">
        <v>1</v>
      </c>
      <c r="V94" s="11">
        <v>1</v>
      </c>
      <c r="W94" s="11">
        <v>1</v>
      </c>
      <c r="X94" s="11">
        <v>0</v>
      </c>
      <c r="Y94" s="13" t="s">
        <v>34</v>
      </c>
      <c r="Z94" s="11">
        <v>5</v>
      </c>
      <c r="AA94" s="13" t="s">
        <v>96</v>
      </c>
      <c r="AB94" s="11">
        <v>0</v>
      </c>
      <c r="AC94" s="11">
        <v>1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5">
        <v>0</v>
      </c>
      <c r="AJ94" s="15">
        <v>1</v>
      </c>
      <c r="AK94" s="15">
        <v>1</v>
      </c>
      <c r="AL94" s="15">
        <v>1</v>
      </c>
      <c r="AM94" s="15">
        <v>1</v>
      </c>
      <c r="AN94" s="15">
        <v>0</v>
      </c>
      <c r="AO94" s="15">
        <v>0</v>
      </c>
      <c r="AP94" s="11">
        <v>1</v>
      </c>
      <c r="AQ94" s="11">
        <v>0</v>
      </c>
      <c r="AR94" s="11">
        <v>0</v>
      </c>
      <c r="AS94" s="11">
        <v>1</v>
      </c>
      <c r="AT94" s="11">
        <v>0</v>
      </c>
      <c r="AU94" s="11">
        <v>0</v>
      </c>
      <c r="AV94" s="13" t="s">
        <v>284</v>
      </c>
      <c r="AW94" s="7" t="s">
        <v>34</v>
      </c>
      <c r="AX94" s="13" t="s">
        <v>460</v>
      </c>
      <c r="AY94" s="7" t="s">
        <v>34</v>
      </c>
      <c r="AZ94" s="14"/>
      <c r="BA94" s="11">
        <v>0</v>
      </c>
      <c r="BB94" s="11">
        <v>1</v>
      </c>
      <c r="BC94" s="11">
        <v>0</v>
      </c>
      <c r="BD94" s="11">
        <v>0</v>
      </c>
      <c r="BE94" s="11">
        <v>0</v>
      </c>
      <c r="BF94" s="11">
        <v>0</v>
      </c>
      <c r="BG94" s="13" t="s">
        <v>43</v>
      </c>
      <c r="BH94" s="8"/>
      <c r="BI94" s="14"/>
      <c r="BJ94" s="14"/>
      <c r="BK94" s="14"/>
      <c r="BL94" s="14"/>
      <c r="BM94" s="8"/>
      <c r="BN94" s="13" t="s">
        <v>461</v>
      </c>
      <c r="BO94" s="7" t="s">
        <v>45</v>
      </c>
      <c r="BP94" s="7" t="s">
        <v>45</v>
      </c>
      <c r="BQ94" s="7" t="s">
        <v>45</v>
      </c>
      <c r="BR94" s="7" t="s">
        <v>45</v>
      </c>
      <c r="BS94" s="13" t="s">
        <v>462</v>
      </c>
      <c r="BT94" s="4" t="s">
        <v>564</v>
      </c>
    </row>
    <row r="95" spans="1:72" ht="12" customHeight="1" x14ac:dyDescent="0.15">
      <c r="A95" s="13" t="s">
        <v>102</v>
      </c>
      <c r="B95" s="7" t="s">
        <v>31</v>
      </c>
      <c r="C95" s="13" t="s">
        <v>32</v>
      </c>
      <c r="D95" s="13" t="s">
        <v>32</v>
      </c>
      <c r="E95" s="7" t="s">
        <v>464</v>
      </c>
      <c r="F95" s="13" t="s">
        <v>34</v>
      </c>
      <c r="G95" s="11">
        <v>1</v>
      </c>
      <c r="H95" s="11">
        <v>1</v>
      </c>
      <c r="I95" s="11">
        <v>1</v>
      </c>
      <c r="J95" s="11">
        <v>1</v>
      </c>
      <c r="K95" s="11">
        <v>0</v>
      </c>
      <c r="L95" s="11">
        <v>1</v>
      </c>
      <c r="M95" s="11">
        <v>1</v>
      </c>
      <c r="N95" s="11">
        <v>1</v>
      </c>
      <c r="O95" s="13" t="s">
        <v>34</v>
      </c>
      <c r="P95" s="11">
        <v>1</v>
      </c>
      <c r="Q95" s="11">
        <v>1</v>
      </c>
      <c r="R95" s="11">
        <v>1</v>
      </c>
      <c r="S95" s="11">
        <v>0</v>
      </c>
      <c r="T95" s="11">
        <v>0</v>
      </c>
      <c r="U95" s="11">
        <v>1</v>
      </c>
      <c r="V95" s="11">
        <v>1</v>
      </c>
      <c r="W95" s="11">
        <v>1</v>
      </c>
      <c r="X95" s="11">
        <v>0</v>
      </c>
      <c r="Y95" s="13" t="s">
        <v>36</v>
      </c>
      <c r="Z95" s="9"/>
      <c r="AA95" s="14"/>
      <c r="AB95" s="9">
        <v>0</v>
      </c>
      <c r="AC95" s="9">
        <v>0</v>
      </c>
      <c r="AD95" s="9">
        <v>0</v>
      </c>
      <c r="AE95" s="11">
        <v>0</v>
      </c>
      <c r="AF95" s="11">
        <v>0</v>
      </c>
      <c r="AG95" s="11">
        <v>0</v>
      </c>
      <c r="AH95" s="11">
        <v>0</v>
      </c>
      <c r="AI95" s="16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4"/>
      <c r="AW95" s="8"/>
      <c r="AX95" s="14"/>
      <c r="AY95" s="8"/>
      <c r="AZ95" s="14"/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4"/>
      <c r="BH95" s="8"/>
      <c r="BI95" s="14"/>
      <c r="BJ95" s="14"/>
      <c r="BK95" s="14"/>
      <c r="BL95" s="14"/>
      <c r="BM95" s="8"/>
      <c r="BN95" s="14"/>
      <c r="BO95" s="8"/>
      <c r="BP95" s="8"/>
      <c r="BQ95" s="8"/>
      <c r="BR95" s="8"/>
      <c r="BS95" s="14"/>
      <c r="BT95" s="4" t="s">
        <v>564</v>
      </c>
    </row>
    <row r="96" spans="1:72" ht="12" customHeight="1" x14ac:dyDescent="0.15">
      <c r="A96" s="13" t="s">
        <v>61</v>
      </c>
      <c r="B96" s="7" t="s">
        <v>49</v>
      </c>
      <c r="C96" s="13" t="s">
        <v>32</v>
      </c>
      <c r="D96" s="13" t="s">
        <v>32</v>
      </c>
      <c r="E96" s="7" t="s">
        <v>434</v>
      </c>
      <c r="F96" s="13" t="s">
        <v>34</v>
      </c>
      <c r="G96" s="11">
        <v>1</v>
      </c>
      <c r="H96" s="11">
        <v>1</v>
      </c>
      <c r="I96" s="11">
        <v>1</v>
      </c>
      <c r="J96" s="11">
        <v>0</v>
      </c>
      <c r="K96" s="11">
        <v>1</v>
      </c>
      <c r="L96" s="11">
        <v>1</v>
      </c>
      <c r="M96" s="11">
        <v>1</v>
      </c>
      <c r="N96" s="11">
        <v>0</v>
      </c>
      <c r="O96" s="13" t="s">
        <v>34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1</v>
      </c>
      <c r="V96" s="11">
        <v>0</v>
      </c>
      <c r="W96" s="11">
        <v>0</v>
      </c>
      <c r="X96" s="11">
        <v>0</v>
      </c>
      <c r="Y96" s="13" t="s">
        <v>34</v>
      </c>
      <c r="Z96" s="11">
        <v>2</v>
      </c>
      <c r="AA96" s="13" t="s">
        <v>96</v>
      </c>
      <c r="AB96" s="11">
        <v>1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1</v>
      </c>
      <c r="AO96" s="15">
        <v>0</v>
      </c>
      <c r="AP96" s="11">
        <v>1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3" t="s">
        <v>89</v>
      </c>
      <c r="AW96" s="7" t="s">
        <v>36</v>
      </c>
      <c r="AX96" s="14"/>
      <c r="AY96" s="8"/>
      <c r="AZ96" s="14"/>
      <c r="BA96" s="11">
        <v>1</v>
      </c>
      <c r="BB96" s="11">
        <v>1</v>
      </c>
      <c r="BC96" s="11">
        <v>0</v>
      </c>
      <c r="BD96" s="11">
        <v>0</v>
      </c>
      <c r="BE96" s="11">
        <v>0</v>
      </c>
      <c r="BF96" s="11">
        <v>0</v>
      </c>
      <c r="BG96" s="13" t="s">
        <v>43</v>
      </c>
      <c r="BH96" s="8"/>
      <c r="BI96" s="14"/>
      <c r="BJ96" s="14"/>
      <c r="BK96" s="14"/>
      <c r="BL96" s="14"/>
      <c r="BM96" s="8"/>
      <c r="BN96" s="13" t="s">
        <v>467</v>
      </c>
      <c r="BO96" s="7" t="s">
        <v>45</v>
      </c>
      <c r="BP96" s="7" t="s">
        <v>45</v>
      </c>
      <c r="BQ96" s="7" t="s">
        <v>45</v>
      </c>
      <c r="BR96" s="7" t="s">
        <v>45</v>
      </c>
      <c r="BS96" s="14"/>
      <c r="BT96" s="4" t="s">
        <v>564</v>
      </c>
    </row>
    <row r="97" spans="1:72" ht="12" customHeight="1" x14ac:dyDescent="0.15">
      <c r="A97" s="13" t="s">
        <v>102</v>
      </c>
      <c r="B97" s="7" t="s">
        <v>31</v>
      </c>
      <c r="C97" s="13" t="s">
        <v>469</v>
      </c>
      <c r="D97" s="13" t="s">
        <v>575</v>
      </c>
      <c r="E97" s="7" t="s">
        <v>470</v>
      </c>
      <c r="F97" s="13" t="s">
        <v>34</v>
      </c>
      <c r="G97" s="11">
        <v>1</v>
      </c>
      <c r="H97" s="11">
        <v>1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0</v>
      </c>
      <c r="O97" s="13" t="s">
        <v>34</v>
      </c>
      <c r="P97" s="11">
        <v>1</v>
      </c>
      <c r="Q97" s="11">
        <v>1</v>
      </c>
      <c r="R97" s="11">
        <v>0</v>
      </c>
      <c r="S97" s="11">
        <v>0</v>
      </c>
      <c r="T97" s="11">
        <v>0</v>
      </c>
      <c r="U97" s="11">
        <v>1</v>
      </c>
      <c r="V97" s="11">
        <v>1</v>
      </c>
      <c r="W97" s="11">
        <v>1</v>
      </c>
      <c r="X97" s="11">
        <v>0</v>
      </c>
      <c r="Y97" s="13" t="s">
        <v>34</v>
      </c>
      <c r="Z97" s="11">
        <v>4</v>
      </c>
      <c r="AA97" s="13" t="s">
        <v>131</v>
      </c>
      <c r="AB97" s="11">
        <v>1</v>
      </c>
      <c r="AC97" s="11">
        <v>1</v>
      </c>
      <c r="AD97" s="11">
        <v>1</v>
      </c>
      <c r="AE97" s="11">
        <v>1</v>
      </c>
      <c r="AF97" s="11">
        <v>0</v>
      </c>
      <c r="AG97" s="11">
        <v>0</v>
      </c>
      <c r="AH97" s="11">
        <v>0</v>
      </c>
      <c r="AI97" s="15">
        <v>1</v>
      </c>
      <c r="AJ97" s="15">
        <v>1</v>
      </c>
      <c r="AK97" s="15">
        <v>1</v>
      </c>
      <c r="AL97" s="15">
        <v>1</v>
      </c>
      <c r="AM97" s="15">
        <v>1</v>
      </c>
      <c r="AN97" s="15">
        <v>1</v>
      </c>
      <c r="AO97" s="15">
        <v>0</v>
      </c>
      <c r="AP97" s="11">
        <v>1</v>
      </c>
      <c r="AQ97" s="11">
        <v>1</v>
      </c>
      <c r="AR97" s="11">
        <v>1</v>
      </c>
      <c r="AS97" s="11">
        <v>0</v>
      </c>
      <c r="AT97" s="11">
        <v>1</v>
      </c>
      <c r="AU97" s="11">
        <v>0</v>
      </c>
      <c r="AV97" s="13" t="s">
        <v>77</v>
      </c>
      <c r="AW97" s="7" t="s">
        <v>34</v>
      </c>
      <c r="AX97" s="13" t="s">
        <v>249</v>
      </c>
      <c r="AY97" s="7" t="s">
        <v>36</v>
      </c>
      <c r="AZ97" s="13" t="s">
        <v>471</v>
      </c>
      <c r="BA97" s="11">
        <v>0</v>
      </c>
      <c r="BB97" s="11">
        <v>1</v>
      </c>
      <c r="BC97" s="11">
        <v>0</v>
      </c>
      <c r="BD97" s="11">
        <v>0</v>
      </c>
      <c r="BE97" s="11">
        <v>0</v>
      </c>
      <c r="BF97" s="11">
        <v>0</v>
      </c>
      <c r="BG97" s="13" t="s">
        <v>43</v>
      </c>
      <c r="BH97" s="8"/>
      <c r="BI97" s="14"/>
      <c r="BJ97" s="14"/>
      <c r="BK97" s="14"/>
      <c r="BL97" s="14"/>
      <c r="BM97" s="8"/>
      <c r="BN97" s="13" t="s">
        <v>472</v>
      </c>
      <c r="BO97" s="7" t="s">
        <v>45</v>
      </c>
      <c r="BP97" s="7" t="s">
        <v>45</v>
      </c>
      <c r="BQ97" s="7" t="s">
        <v>46</v>
      </c>
      <c r="BR97" s="7" t="s">
        <v>46</v>
      </c>
      <c r="BS97" s="13" t="s">
        <v>473</v>
      </c>
      <c r="BT97" s="4" t="s">
        <v>564</v>
      </c>
    </row>
    <row r="98" spans="1:72" ht="12" customHeight="1" x14ac:dyDescent="0.15">
      <c r="A98" s="13" t="s">
        <v>48</v>
      </c>
      <c r="B98" s="7" t="s">
        <v>49</v>
      </c>
      <c r="C98" s="13" t="s">
        <v>32</v>
      </c>
      <c r="D98" s="13" t="s">
        <v>32</v>
      </c>
      <c r="E98" s="7" t="s">
        <v>95</v>
      </c>
      <c r="F98" s="13" t="s">
        <v>34</v>
      </c>
      <c r="G98" s="11">
        <v>1</v>
      </c>
      <c r="H98" s="11">
        <v>1</v>
      </c>
      <c r="I98" s="11">
        <v>1</v>
      </c>
      <c r="J98" s="11">
        <v>0</v>
      </c>
      <c r="K98" s="11">
        <v>1</v>
      </c>
      <c r="L98" s="11">
        <v>1</v>
      </c>
      <c r="M98" s="11">
        <v>1</v>
      </c>
      <c r="N98" s="11">
        <v>0</v>
      </c>
      <c r="O98" s="13" t="s">
        <v>36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13" t="s">
        <v>36</v>
      </c>
      <c r="Z98" s="9"/>
      <c r="AA98" s="14"/>
      <c r="AB98" s="9">
        <v>0</v>
      </c>
      <c r="AC98" s="9">
        <v>0</v>
      </c>
      <c r="AD98" s="9">
        <v>0</v>
      </c>
      <c r="AE98" s="11">
        <v>0</v>
      </c>
      <c r="AF98" s="11">
        <v>0</v>
      </c>
      <c r="AG98" s="11">
        <v>0</v>
      </c>
      <c r="AH98" s="11">
        <v>0</v>
      </c>
      <c r="AI98" s="16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4"/>
      <c r="AW98" s="8"/>
      <c r="AX98" s="14"/>
      <c r="AY98" s="8"/>
      <c r="AZ98" s="14"/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4"/>
      <c r="BH98" s="8"/>
      <c r="BI98" s="14"/>
      <c r="BJ98" s="14"/>
      <c r="BK98" s="14"/>
      <c r="BL98" s="14"/>
      <c r="BM98" s="8"/>
      <c r="BN98" s="14"/>
      <c r="BO98" s="8"/>
      <c r="BP98" s="8"/>
      <c r="BQ98" s="8"/>
      <c r="BR98" s="8"/>
      <c r="BS98" s="14"/>
      <c r="BT98" s="4" t="s">
        <v>564</v>
      </c>
    </row>
    <row r="99" spans="1:72" ht="12" customHeight="1" x14ac:dyDescent="0.15">
      <c r="A99" s="13" t="s">
        <v>30</v>
      </c>
      <c r="B99" s="7" t="s">
        <v>49</v>
      </c>
      <c r="C99" s="13" t="s">
        <v>32</v>
      </c>
      <c r="D99" s="13" t="s">
        <v>32</v>
      </c>
      <c r="E99" s="7" t="s">
        <v>476</v>
      </c>
      <c r="F99" s="13" t="s">
        <v>36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3" t="s">
        <v>34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1</v>
      </c>
      <c r="W99" s="11">
        <v>0</v>
      </c>
      <c r="X99" s="11">
        <v>0</v>
      </c>
      <c r="Y99" s="13" t="s">
        <v>34</v>
      </c>
      <c r="Z99" s="11">
        <v>3</v>
      </c>
      <c r="AA99" s="13" t="s">
        <v>96</v>
      </c>
      <c r="AB99" s="11">
        <v>1</v>
      </c>
      <c r="AC99" s="11">
        <v>0</v>
      </c>
      <c r="AD99" s="11">
        <v>1</v>
      </c>
      <c r="AE99" s="11">
        <v>0</v>
      </c>
      <c r="AF99" s="11">
        <v>0</v>
      </c>
      <c r="AG99" s="11">
        <v>0</v>
      </c>
      <c r="AH99" s="11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1</v>
      </c>
      <c r="AP99" s="11">
        <v>1</v>
      </c>
      <c r="AQ99" s="11">
        <v>1</v>
      </c>
      <c r="AR99" s="11">
        <v>1</v>
      </c>
      <c r="AS99" s="11">
        <v>0</v>
      </c>
      <c r="AT99" s="11">
        <v>0</v>
      </c>
      <c r="AU99" s="11">
        <v>0</v>
      </c>
      <c r="AV99" s="13" t="s">
        <v>89</v>
      </c>
      <c r="AW99" s="7" t="s">
        <v>36</v>
      </c>
      <c r="AX99" s="14"/>
      <c r="AY99" s="8"/>
      <c r="AZ99" s="14"/>
      <c r="BA99" s="11">
        <v>1</v>
      </c>
      <c r="BB99" s="11">
        <v>1</v>
      </c>
      <c r="BC99" s="11">
        <v>0</v>
      </c>
      <c r="BD99" s="11">
        <v>0</v>
      </c>
      <c r="BE99" s="11">
        <v>1</v>
      </c>
      <c r="BF99" s="11">
        <v>0</v>
      </c>
      <c r="BG99" s="13" t="s">
        <v>43</v>
      </c>
      <c r="BH99" s="8"/>
      <c r="BI99" s="14"/>
      <c r="BJ99" s="14"/>
      <c r="BK99" s="14"/>
      <c r="BL99" s="14"/>
      <c r="BM99" s="8"/>
      <c r="BN99" s="13" t="s">
        <v>479</v>
      </c>
      <c r="BO99" s="7" t="s">
        <v>46</v>
      </c>
      <c r="BP99" s="7" t="s">
        <v>46</v>
      </c>
      <c r="BQ99" s="7" t="s">
        <v>46</v>
      </c>
      <c r="BR99" s="7" t="s">
        <v>45</v>
      </c>
      <c r="BS99" s="14"/>
      <c r="BT99" s="4" t="s">
        <v>564</v>
      </c>
    </row>
    <row r="100" spans="1:72" ht="12" customHeight="1" x14ac:dyDescent="0.15">
      <c r="A100" s="13" t="s">
        <v>30</v>
      </c>
      <c r="B100" s="7" t="s">
        <v>31</v>
      </c>
      <c r="C100" s="13" t="s">
        <v>32</v>
      </c>
      <c r="D100" s="13" t="s">
        <v>32</v>
      </c>
      <c r="E100" s="7" t="s">
        <v>480</v>
      </c>
      <c r="F100" s="13" t="s">
        <v>34</v>
      </c>
      <c r="G100" s="11">
        <v>1</v>
      </c>
      <c r="H100" s="11">
        <v>1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0</v>
      </c>
      <c r="O100" s="13" t="s">
        <v>34</v>
      </c>
      <c r="P100" s="11">
        <v>0</v>
      </c>
      <c r="Q100" s="11">
        <v>1</v>
      </c>
      <c r="R100" s="11">
        <v>1</v>
      </c>
      <c r="S100" s="11">
        <v>0</v>
      </c>
      <c r="T100" s="11">
        <v>0</v>
      </c>
      <c r="U100" s="11">
        <v>0</v>
      </c>
      <c r="V100" s="11">
        <v>1</v>
      </c>
      <c r="W100" s="11">
        <v>0</v>
      </c>
      <c r="X100" s="11">
        <v>0</v>
      </c>
      <c r="Y100" s="13" t="s">
        <v>36</v>
      </c>
      <c r="Z100" s="9"/>
      <c r="AA100" s="14"/>
      <c r="AB100" s="9">
        <v>0</v>
      </c>
      <c r="AC100" s="9">
        <v>0</v>
      </c>
      <c r="AD100" s="9">
        <v>0</v>
      </c>
      <c r="AE100" s="11">
        <v>0</v>
      </c>
      <c r="AF100" s="11">
        <v>0</v>
      </c>
      <c r="AG100" s="11">
        <v>0</v>
      </c>
      <c r="AH100" s="11">
        <v>0</v>
      </c>
      <c r="AI100" s="16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4"/>
      <c r="AW100" s="8"/>
      <c r="AX100" s="14"/>
      <c r="AY100" s="8"/>
      <c r="AZ100" s="14"/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4"/>
      <c r="BH100" s="8"/>
      <c r="BI100" s="14"/>
      <c r="BJ100" s="14"/>
      <c r="BK100" s="14"/>
      <c r="BL100" s="14"/>
      <c r="BM100" s="8"/>
      <c r="BN100" s="14"/>
      <c r="BO100" s="8"/>
      <c r="BP100" s="8"/>
      <c r="BQ100" s="8"/>
      <c r="BR100" s="8"/>
      <c r="BS100" s="14"/>
      <c r="BT100" s="4" t="s">
        <v>564</v>
      </c>
    </row>
    <row r="101" spans="1:72" ht="12" customHeight="1" x14ac:dyDescent="0.15">
      <c r="A101" s="13" t="s">
        <v>30</v>
      </c>
      <c r="B101" s="7" t="s">
        <v>31</v>
      </c>
      <c r="C101" s="13" t="s">
        <v>32</v>
      </c>
      <c r="D101" s="13" t="s">
        <v>32</v>
      </c>
      <c r="E101" s="7" t="s">
        <v>482</v>
      </c>
      <c r="F101" s="13" t="s">
        <v>34</v>
      </c>
      <c r="G101" s="11">
        <v>1</v>
      </c>
      <c r="H101" s="11">
        <v>1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0</v>
      </c>
      <c r="O101" s="13" t="s">
        <v>34</v>
      </c>
      <c r="P101" s="11">
        <v>0</v>
      </c>
      <c r="Q101" s="11">
        <v>1</v>
      </c>
      <c r="R101" s="11">
        <v>1</v>
      </c>
      <c r="S101" s="11">
        <v>0</v>
      </c>
      <c r="T101" s="11">
        <v>0</v>
      </c>
      <c r="U101" s="11">
        <v>0</v>
      </c>
      <c r="V101" s="11">
        <v>1</v>
      </c>
      <c r="W101" s="11">
        <v>1</v>
      </c>
      <c r="X101" s="11">
        <v>0</v>
      </c>
      <c r="Y101" s="13" t="s">
        <v>36</v>
      </c>
      <c r="Z101" s="9"/>
      <c r="AA101" s="14"/>
      <c r="AB101" s="9">
        <v>0</v>
      </c>
      <c r="AC101" s="9">
        <v>0</v>
      </c>
      <c r="AD101" s="9">
        <v>0</v>
      </c>
      <c r="AE101" s="11">
        <v>0</v>
      </c>
      <c r="AF101" s="11">
        <v>0</v>
      </c>
      <c r="AG101" s="11">
        <v>0</v>
      </c>
      <c r="AH101" s="11">
        <v>0</v>
      </c>
      <c r="AI101" s="16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4"/>
      <c r="AW101" s="8"/>
      <c r="AX101" s="14"/>
      <c r="AY101" s="8"/>
      <c r="AZ101" s="14"/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4"/>
      <c r="BH101" s="8"/>
      <c r="BI101" s="14"/>
      <c r="BJ101" s="14"/>
      <c r="BK101" s="14"/>
      <c r="BL101" s="14"/>
      <c r="BM101" s="8"/>
      <c r="BN101" s="14"/>
      <c r="BO101" s="8"/>
      <c r="BP101" s="8"/>
      <c r="BQ101" s="8"/>
      <c r="BR101" s="8"/>
      <c r="BS101" s="14"/>
      <c r="BT101" s="4" t="s">
        <v>564</v>
      </c>
    </row>
    <row r="102" spans="1:72" ht="12" customHeight="1" x14ac:dyDescent="0.15">
      <c r="A102" s="13" t="s">
        <v>30</v>
      </c>
      <c r="B102" s="7" t="s">
        <v>49</v>
      </c>
      <c r="C102" s="13" t="s">
        <v>32</v>
      </c>
      <c r="D102" s="13" t="s">
        <v>32</v>
      </c>
      <c r="E102" s="7" t="s">
        <v>485</v>
      </c>
      <c r="F102" s="13" t="s">
        <v>34</v>
      </c>
      <c r="G102" s="11">
        <v>1</v>
      </c>
      <c r="H102" s="11">
        <v>1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0</v>
      </c>
      <c r="O102" s="13" t="s">
        <v>34</v>
      </c>
      <c r="P102" s="11">
        <v>1</v>
      </c>
      <c r="Q102" s="11">
        <v>0</v>
      </c>
      <c r="R102" s="11">
        <v>0</v>
      </c>
      <c r="S102" s="11">
        <v>0</v>
      </c>
      <c r="T102" s="11">
        <v>0</v>
      </c>
      <c r="U102" s="11">
        <v>1</v>
      </c>
      <c r="V102" s="11">
        <v>1</v>
      </c>
      <c r="W102" s="11">
        <v>1</v>
      </c>
      <c r="X102" s="11">
        <v>0</v>
      </c>
      <c r="Y102" s="13" t="s">
        <v>36</v>
      </c>
      <c r="Z102" s="9"/>
      <c r="AA102" s="14"/>
      <c r="AB102" s="9">
        <v>0</v>
      </c>
      <c r="AC102" s="9">
        <v>0</v>
      </c>
      <c r="AD102" s="9">
        <v>0</v>
      </c>
      <c r="AE102" s="11">
        <v>0</v>
      </c>
      <c r="AF102" s="11">
        <v>0</v>
      </c>
      <c r="AG102" s="11">
        <v>0</v>
      </c>
      <c r="AH102" s="11">
        <v>0</v>
      </c>
      <c r="AI102" s="16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4"/>
      <c r="AW102" s="8"/>
      <c r="AX102" s="14"/>
      <c r="AY102" s="8"/>
      <c r="AZ102" s="14"/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4"/>
      <c r="BH102" s="8"/>
      <c r="BI102" s="14"/>
      <c r="BJ102" s="14"/>
      <c r="BK102" s="14"/>
      <c r="BL102" s="14"/>
      <c r="BM102" s="8"/>
      <c r="BN102" s="14"/>
      <c r="BO102" s="8"/>
      <c r="BP102" s="8"/>
      <c r="BQ102" s="8"/>
      <c r="BR102" s="8"/>
      <c r="BS102" s="14"/>
      <c r="BT102" s="4" t="s">
        <v>564</v>
      </c>
    </row>
    <row r="103" spans="1:72" ht="12" customHeight="1" x14ac:dyDescent="0.15">
      <c r="A103" s="13" t="s">
        <v>61</v>
      </c>
      <c r="B103" s="7" t="s">
        <v>31</v>
      </c>
      <c r="C103" s="13" t="s">
        <v>50</v>
      </c>
      <c r="D103" s="13" t="s">
        <v>50</v>
      </c>
      <c r="E103" s="7" t="s">
        <v>486</v>
      </c>
      <c r="F103" s="13" t="s">
        <v>34</v>
      </c>
      <c r="G103" s="11">
        <v>1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3" t="s">
        <v>34</v>
      </c>
      <c r="P103" s="11">
        <v>1</v>
      </c>
      <c r="Q103" s="11">
        <v>1</v>
      </c>
      <c r="R103" s="11">
        <v>1</v>
      </c>
      <c r="S103" s="11">
        <v>0</v>
      </c>
      <c r="T103" s="11">
        <v>0</v>
      </c>
      <c r="U103" s="11">
        <v>1</v>
      </c>
      <c r="V103" s="11">
        <v>1</v>
      </c>
      <c r="W103" s="11">
        <v>1</v>
      </c>
      <c r="X103" s="11">
        <v>0</v>
      </c>
      <c r="Y103" s="13" t="s">
        <v>34</v>
      </c>
      <c r="Z103" s="11">
        <v>4</v>
      </c>
      <c r="AA103" s="13" t="s">
        <v>131</v>
      </c>
      <c r="AB103" s="11">
        <v>0</v>
      </c>
      <c r="AC103" s="11">
        <v>1</v>
      </c>
      <c r="AD103" s="11">
        <v>1</v>
      </c>
      <c r="AE103" s="11">
        <v>0</v>
      </c>
      <c r="AF103" s="11">
        <v>0</v>
      </c>
      <c r="AG103" s="11">
        <v>0</v>
      </c>
      <c r="AH103" s="11">
        <v>0</v>
      </c>
      <c r="AI103" s="15">
        <v>1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1</v>
      </c>
      <c r="AP103" s="11">
        <v>1</v>
      </c>
      <c r="AQ103" s="11">
        <v>0</v>
      </c>
      <c r="AR103" s="11">
        <v>1</v>
      </c>
      <c r="AS103" s="11">
        <v>0</v>
      </c>
      <c r="AT103" s="11">
        <v>1</v>
      </c>
      <c r="AU103" s="11">
        <v>0</v>
      </c>
      <c r="AV103" s="13" t="s">
        <v>89</v>
      </c>
      <c r="AW103" s="7" t="s">
        <v>36</v>
      </c>
      <c r="AX103" s="14"/>
      <c r="AY103" s="8"/>
      <c r="AZ103" s="14"/>
      <c r="BA103" s="11">
        <v>1</v>
      </c>
      <c r="BB103" s="11">
        <v>1</v>
      </c>
      <c r="BC103" s="11">
        <v>0</v>
      </c>
      <c r="BD103" s="11">
        <v>0</v>
      </c>
      <c r="BE103" s="11">
        <v>1</v>
      </c>
      <c r="BF103" s="11">
        <v>0</v>
      </c>
      <c r="BG103" s="13" t="s">
        <v>138</v>
      </c>
      <c r="BH103" s="8"/>
      <c r="BI103" s="14"/>
      <c r="BJ103" s="14"/>
      <c r="BK103" s="14"/>
      <c r="BL103" s="14"/>
      <c r="BM103" s="8"/>
      <c r="BN103" s="13" t="s">
        <v>489</v>
      </c>
      <c r="BO103" s="7" t="s">
        <v>45</v>
      </c>
      <c r="BP103" s="7" t="s">
        <v>45</v>
      </c>
      <c r="BQ103" s="7" t="s">
        <v>45</v>
      </c>
      <c r="BR103" s="7" t="s">
        <v>45</v>
      </c>
      <c r="BS103" s="13" t="s">
        <v>490</v>
      </c>
      <c r="BT103" s="4" t="s">
        <v>564</v>
      </c>
    </row>
  </sheetData>
  <sheetProtection algorithmName="SHA-512" hashValue="IRuJl/oY7p2EMnVs5QNBNGXJPnRpLxmeYor1kRHpn7bfravgCCQeZwsCQWnGdKJw85mY+UTZcErtQkJ5pR+JQw==" saltValue="mj2G0yy9Vw65QI1sSfK9+Q==" spinCount="100000" sheet="1" objects="1" scenarios="1"/>
  <mergeCells count="28">
    <mergeCell ref="BN1:BN2"/>
    <mergeCell ref="BO1:BR1"/>
    <mergeCell ref="BS1:BS2"/>
    <mergeCell ref="AZ1:AZ2"/>
    <mergeCell ref="BA1:BF1"/>
    <mergeCell ref="BG1:BG2"/>
    <mergeCell ref="BH1:BH2"/>
    <mergeCell ref="BI1:BL1"/>
    <mergeCell ref="BM1:BM2"/>
    <mergeCell ref="AY1:AY2"/>
    <mergeCell ref="O1:O2"/>
    <mergeCell ref="P1:X1"/>
    <mergeCell ref="Y1:Y2"/>
    <mergeCell ref="Z1:Z2"/>
    <mergeCell ref="AA1:AA2"/>
    <mergeCell ref="AB1:AH1"/>
    <mergeCell ref="AI1:AO1"/>
    <mergeCell ref="AP1:AU1"/>
    <mergeCell ref="AV1:AV2"/>
    <mergeCell ref="AW1:AW2"/>
    <mergeCell ref="AX1:AX2"/>
    <mergeCell ref="G1:N1"/>
    <mergeCell ref="A1:A2"/>
    <mergeCell ref="B1:B2"/>
    <mergeCell ref="C1:C2"/>
    <mergeCell ref="E1:E2"/>
    <mergeCell ref="F1:F2"/>
    <mergeCell ref="D1:D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9"/>
  <sheetViews>
    <sheetView workbookViewId="0">
      <selection activeCell="A16" sqref="A16"/>
    </sheetView>
  </sheetViews>
  <sheetFormatPr baseColWidth="10" defaultColWidth="8.83203125" defaultRowHeight="13" x14ac:dyDescent="0.15"/>
  <cols>
    <col min="1" max="1" width="14.83203125" customWidth="1"/>
    <col min="2" max="2" width="11.5" customWidth="1"/>
  </cols>
  <sheetData>
    <row r="3" spans="1:2" x14ac:dyDescent="0.15">
      <c r="A3" s="24" t="s">
        <v>565</v>
      </c>
      <c r="B3" t="s">
        <v>567</v>
      </c>
    </row>
    <row r="4" spans="1:2" x14ac:dyDescent="0.15">
      <c r="A4" s="25" t="s">
        <v>83</v>
      </c>
      <c r="B4" s="26">
        <v>2</v>
      </c>
    </row>
    <row r="5" spans="1:2" x14ac:dyDescent="0.15">
      <c r="A5" s="25" t="s">
        <v>61</v>
      </c>
      <c r="B5" s="26">
        <v>16</v>
      </c>
    </row>
    <row r="6" spans="1:2" x14ac:dyDescent="0.15">
      <c r="A6" s="25" t="s">
        <v>102</v>
      </c>
      <c r="B6" s="26">
        <v>41</v>
      </c>
    </row>
    <row r="7" spans="1:2" x14ac:dyDescent="0.15">
      <c r="A7" s="25" t="s">
        <v>48</v>
      </c>
      <c r="B7" s="26">
        <v>21</v>
      </c>
    </row>
    <row r="8" spans="1:2" x14ac:dyDescent="0.15">
      <c r="A8" s="25" t="s">
        <v>30</v>
      </c>
      <c r="B8" s="26">
        <v>20</v>
      </c>
    </row>
    <row r="9" spans="1:2" x14ac:dyDescent="0.15">
      <c r="A9" s="25" t="s">
        <v>566</v>
      </c>
      <c r="B9" s="26">
        <v>100</v>
      </c>
    </row>
  </sheetData>
  <sheetProtection algorithmName="SHA-512" hashValue="Dg1ZVCwmlnfOfg2v5K5AUoi90xWbcDFMdCKwge5VYBMxVaZi2pNtcT1O05w1MToSz3xaZ0FccS4usB4whcVqQg==" saltValue="tUxTG3Z6AD3ncNe+9gu9OA==" spinCount="100000" sheet="1" objects="1" scenarios="1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6"/>
  <sheetViews>
    <sheetView workbookViewId="0">
      <selection activeCell="A23" sqref="A23"/>
    </sheetView>
  </sheetViews>
  <sheetFormatPr baseColWidth="10" defaultColWidth="8.83203125" defaultRowHeight="13" x14ac:dyDescent="0.15"/>
  <cols>
    <col min="1" max="1" width="13.83203125" bestFit="1" customWidth="1"/>
    <col min="2" max="2" width="11.5" bestFit="1" customWidth="1"/>
  </cols>
  <sheetData>
    <row r="3" spans="1:2" x14ac:dyDescent="0.15">
      <c r="A3" s="24" t="s">
        <v>565</v>
      </c>
      <c r="B3" t="s">
        <v>568</v>
      </c>
    </row>
    <row r="4" spans="1:2" x14ac:dyDescent="0.15">
      <c r="A4" s="25" t="s">
        <v>49</v>
      </c>
      <c r="B4" s="26">
        <v>62</v>
      </c>
    </row>
    <row r="5" spans="1:2" x14ac:dyDescent="0.15">
      <c r="A5" s="25" t="s">
        <v>31</v>
      </c>
      <c r="B5" s="26">
        <v>38</v>
      </c>
    </row>
    <row r="6" spans="1:2" x14ac:dyDescent="0.15">
      <c r="A6" s="25" t="s">
        <v>566</v>
      </c>
      <c r="B6" s="26">
        <v>100</v>
      </c>
    </row>
  </sheetData>
  <sheetProtection algorithmName="SHA-512" hashValue="gfKZo4rYIj2Qcx+Q/CukCMJSJAC1xWQOFxOANFC+pw53kHAvsGuNAFgjGhFKpOb9gzcVB2uMW0FUUVVDKiPayw==" saltValue="l1HvygmevipSeaqP91c7/g==" spinCount="100000" sheet="1" objects="1" scenarios="1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D10"/>
  <sheetViews>
    <sheetView workbookViewId="0">
      <selection activeCell="B21" sqref="B21"/>
    </sheetView>
  </sheetViews>
  <sheetFormatPr baseColWidth="10" defaultColWidth="8.83203125" defaultRowHeight="13" x14ac:dyDescent="0.15"/>
  <cols>
    <col min="1" max="1" width="14.83203125" bestFit="1" customWidth="1"/>
    <col min="2" max="2" width="17" bestFit="1" customWidth="1"/>
    <col min="3" max="3" width="10.1640625" bestFit="1" customWidth="1"/>
    <col min="4" max="4" width="11.6640625" bestFit="1" customWidth="1"/>
  </cols>
  <sheetData>
    <row r="3" spans="1:4" x14ac:dyDescent="0.15">
      <c r="A3" s="24" t="s">
        <v>568</v>
      </c>
      <c r="B3" s="24" t="s">
        <v>570</v>
      </c>
    </row>
    <row r="4" spans="1:4" x14ac:dyDescent="0.15">
      <c r="A4" s="24" t="s">
        <v>565</v>
      </c>
      <c r="B4" t="s">
        <v>49</v>
      </c>
      <c r="C4" t="s">
        <v>31</v>
      </c>
      <c r="D4" t="s">
        <v>566</v>
      </c>
    </row>
    <row r="5" spans="1:4" x14ac:dyDescent="0.15">
      <c r="A5" s="25" t="s">
        <v>83</v>
      </c>
      <c r="B5" s="26">
        <v>2</v>
      </c>
      <c r="C5" s="26"/>
      <c r="D5" s="26">
        <v>2</v>
      </c>
    </row>
    <row r="6" spans="1:4" x14ac:dyDescent="0.15">
      <c r="A6" s="25" t="s">
        <v>61</v>
      </c>
      <c r="B6" s="26">
        <v>11</v>
      </c>
      <c r="C6" s="26">
        <v>5</v>
      </c>
      <c r="D6" s="26">
        <v>16</v>
      </c>
    </row>
    <row r="7" spans="1:4" x14ac:dyDescent="0.15">
      <c r="A7" s="25" t="s">
        <v>102</v>
      </c>
      <c r="B7" s="26">
        <v>22</v>
      </c>
      <c r="C7" s="26">
        <v>19</v>
      </c>
      <c r="D7" s="26">
        <v>41</v>
      </c>
    </row>
    <row r="8" spans="1:4" x14ac:dyDescent="0.15">
      <c r="A8" s="25" t="s">
        <v>48</v>
      </c>
      <c r="B8" s="26">
        <v>16</v>
      </c>
      <c r="C8" s="26">
        <v>5</v>
      </c>
      <c r="D8" s="26">
        <v>21</v>
      </c>
    </row>
    <row r="9" spans="1:4" x14ac:dyDescent="0.15">
      <c r="A9" s="25" t="s">
        <v>30</v>
      </c>
      <c r="B9" s="26">
        <v>11</v>
      </c>
      <c r="C9" s="26">
        <v>9</v>
      </c>
      <c r="D9" s="26">
        <v>20</v>
      </c>
    </row>
    <row r="10" spans="1:4" x14ac:dyDescent="0.15">
      <c r="A10" s="25" t="s">
        <v>566</v>
      </c>
      <c r="B10" s="26">
        <v>62</v>
      </c>
      <c r="C10" s="26">
        <v>38</v>
      </c>
      <c r="D10" s="26">
        <v>100</v>
      </c>
    </row>
  </sheetData>
  <sheetProtection algorithmName="SHA-512" hashValue="HQsGV0Os76WOpVPngWfx/Y8WQReWMuuGGAH4tyGUv1TY3C5RHchukwasK0wlKI2gH/lngKtlsrQMNWYucvdb0A==" saltValue="wl6ZFUZLv8e9IzUZFFJMqg==" spinCount="100000" sheet="1" objects="1" scenarios="1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7"/>
  <sheetViews>
    <sheetView workbookViewId="0">
      <selection activeCell="B21" sqref="B21"/>
    </sheetView>
  </sheetViews>
  <sheetFormatPr baseColWidth="10" defaultColWidth="8.83203125" defaultRowHeight="13" x14ac:dyDescent="0.15"/>
  <cols>
    <col min="1" max="1" width="13.1640625" customWidth="1"/>
    <col min="2" max="2" width="17" bestFit="1" customWidth="1"/>
    <col min="3" max="3" width="13.33203125" customWidth="1"/>
    <col min="4" max="4" width="17.33203125" customWidth="1"/>
    <col min="5" max="5" width="14.83203125" bestFit="1" customWidth="1"/>
    <col min="6" max="6" width="11" customWidth="1"/>
    <col min="7" max="7" width="16" bestFit="1" customWidth="1"/>
  </cols>
  <sheetData>
    <row r="3" spans="1:6" x14ac:dyDescent="0.15">
      <c r="A3" s="24" t="s">
        <v>569</v>
      </c>
      <c r="B3" s="24" t="s">
        <v>570</v>
      </c>
    </row>
    <row r="4" spans="1:6" x14ac:dyDescent="0.15">
      <c r="A4" s="24" t="s">
        <v>565</v>
      </c>
      <c r="B4" t="s">
        <v>575</v>
      </c>
      <c r="C4" t="s">
        <v>295</v>
      </c>
      <c r="D4" t="s">
        <v>32</v>
      </c>
      <c r="E4" t="s">
        <v>50</v>
      </c>
      <c r="F4" t="s">
        <v>566</v>
      </c>
    </row>
    <row r="5" spans="1:6" x14ac:dyDescent="0.15">
      <c r="A5" s="25" t="s">
        <v>49</v>
      </c>
      <c r="B5" s="126">
        <v>1.6129032258064516E-2</v>
      </c>
      <c r="C5" s="126">
        <v>0</v>
      </c>
      <c r="D5" s="126">
        <v>0.24193548387096775</v>
      </c>
      <c r="E5" s="126">
        <v>0.74193548387096775</v>
      </c>
      <c r="F5" s="126">
        <v>1</v>
      </c>
    </row>
    <row r="6" spans="1:6" x14ac:dyDescent="0.15">
      <c r="A6" s="25" t="s">
        <v>31</v>
      </c>
      <c r="B6" s="126">
        <v>2.6315789473684209E-2</v>
      </c>
      <c r="C6" s="126">
        <v>2.6315789473684209E-2</v>
      </c>
      <c r="D6" s="126">
        <v>0.31578947368421051</v>
      </c>
      <c r="E6" s="126">
        <v>0.63157894736842102</v>
      </c>
      <c r="F6" s="126">
        <v>1</v>
      </c>
    </row>
    <row r="7" spans="1:6" x14ac:dyDescent="0.15">
      <c r="A7" s="25" t="s">
        <v>566</v>
      </c>
      <c r="B7" s="126">
        <v>0.02</v>
      </c>
      <c r="C7" s="126">
        <v>0.01</v>
      </c>
      <c r="D7" s="126">
        <v>0.27</v>
      </c>
      <c r="E7" s="126">
        <v>0.7</v>
      </c>
      <c r="F7" s="126">
        <v>1</v>
      </c>
    </row>
  </sheetData>
  <sheetProtection algorithmName="SHA-512" hashValue="UMIMrrNDrxOBvf4AjXto97VBUGYbgljN2YQTSu5g+1kUWEU3GikFvWeWIq28wuPx1V6G2kSxBcydVG2fYMKSQg==" saltValue="7NyqeepfXMBCrpzmNpyhqw==" spinCount="100000" sheet="1" objects="1" scenarios="1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8"/>
  <sheetViews>
    <sheetView workbookViewId="0">
      <selection activeCell="B21" sqref="B21"/>
    </sheetView>
  </sheetViews>
  <sheetFormatPr baseColWidth="10" defaultColWidth="8.83203125" defaultRowHeight="13" x14ac:dyDescent="0.15"/>
  <cols>
    <col min="1" max="1" width="16.6640625" customWidth="1"/>
    <col min="2" max="2" width="11.5" bestFit="1" customWidth="1"/>
  </cols>
  <sheetData>
    <row r="3" spans="1:2" x14ac:dyDescent="0.15">
      <c r="A3" s="24" t="s">
        <v>565</v>
      </c>
      <c r="B3" t="s">
        <v>569</v>
      </c>
    </row>
    <row r="4" spans="1:2" x14ac:dyDescent="0.15">
      <c r="A4" s="25" t="s">
        <v>575</v>
      </c>
      <c r="B4" s="26">
        <v>2</v>
      </c>
    </row>
    <row r="5" spans="1:2" x14ac:dyDescent="0.15">
      <c r="A5" s="25" t="s">
        <v>295</v>
      </c>
      <c r="B5" s="26">
        <v>1</v>
      </c>
    </row>
    <row r="6" spans="1:2" x14ac:dyDescent="0.15">
      <c r="A6" s="25" t="s">
        <v>32</v>
      </c>
      <c r="B6" s="26">
        <v>27</v>
      </c>
    </row>
    <row r="7" spans="1:2" x14ac:dyDescent="0.15">
      <c r="A7" s="25" t="s">
        <v>50</v>
      </c>
      <c r="B7" s="26">
        <v>70</v>
      </c>
    </row>
    <row r="8" spans="1:2" x14ac:dyDescent="0.15">
      <c r="A8" s="25" t="s">
        <v>566</v>
      </c>
      <c r="B8" s="26">
        <v>100</v>
      </c>
    </row>
  </sheetData>
  <sheetProtection algorithmName="SHA-512" hashValue="segdyo+QCe4DPNFf9gGJd2T7xg4yxOsz3IrF+Ifk0da2+BMT7cMXK2ePjQczahhnNNqDkmWGqIMCRO7aH/567g==" saltValue="4GpJAoObPe9BhSYPAWk+ug==" spinCount="100000" sheet="1" objects="1" scenarios="1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78"/>
  <sheetViews>
    <sheetView workbookViewId="0">
      <selection activeCell="H74" sqref="H74"/>
    </sheetView>
  </sheetViews>
  <sheetFormatPr baseColWidth="10" defaultColWidth="8.83203125" defaultRowHeight="13" x14ac:dyDescent="0.15"/>
  <cols>
    <col min="1" max="1" width="35.1640625" bestFit="1" customWidth="1"/>
    <col min="2" max="2" width="11.5" bestFit="1" customWidth="1"/>
  </cols>
  <sheetData>
    <row r="3" spans="1:2" x14ac:dyDescent="0.15">
      <c r="A3" s="24" t="s">
        <v>565</v>
      </c>
      <c r="B3" t="s">
        <v>571</v>
      </c>
    </row>
    <row r="4" spans="1:2" x14ac:dyDescent="0.15">
      <c r="A4" s="25" t="s">
        <v>334</v>
      </c>
      <c r="B4" s="26">
        <v>1</v>
      </c>
    </row>
    <row r="5" spans="1:2" x14ac:dyDescent="0.15">
      <c r="A5" s="25" t="s">
        <v>95</v>
      </c>
      <c r="B5" s="26">
        <v>4</v>
      </c>
    </row>
    <row r="6" spans="1:2" x14ac:dyDescent="0.15">
      <c r="A6" s="25" t="s">
        <v>63</v>
      </c>
      <c r="B6" s="26">
        <v>1</v>
      </c>
    </row>
    <row r="7" spans="1:2" x14ac:dyDescent="0.15">
      <c r="A7" s="25" t="s">
        <v>302</v>
      </c>
      <c r="B7" s="26">
        <v>2</v>
      </c>
    </row>
    <row r="8" spans="1:2" x14ac:dyDescent="0.15">
      <c r="A8" s="25" t="s">
        <v>325</v>
      </c>
      <c r="B8" s="26">
        <v>1</v>
      </c>
    </row>
    <row r="9" spans="1:2" x14ac:dyDescent="0.15">
      <c r="A9" s="25" t="s">
        <v>470</v>
      </c>
      <c r="B9" s="26">
        <v>1</v>
      </c>
    </row>
    <row r="10" spans="1:2" x14ac:dyDescent="0.15">
      <c r="A10" s="25" t="s">
        <v>371</v>
      </c>
      <c r="B10" s="26">
        <v>1</v>
      </c>
    </row>
    <row r="11" spans="1:2" x14ac:dyDescent="0.15">
      <c r="A11" s="25" t="s">
        <v>347</v>
      </c>
      <c r="B11" s="26">
        <v>1</v>
      </c>
    </row>
    <row r="12" spans="1:2" x14ac:dyDescent="0.15">
      <c r="A12" s="25" t="s">
        <v>51</v>
      </c>
      <c r="B12" s="26">
        <v>1</v>
      </c>
    </row>
    <row r="13" spans="1:2" x14ac:dyDescent="0.15">
      <c r="A13" s="25" t="s">
        <v>270</v>
      </c>
      <c r="B13" s="26">
        <v>1</v>
      </c>
    </row>
    <row r="14" spans="1:2" x14ac:dyDescent="0.15">
      <c r="A14" s="25" t="s">
        <v>405</v>
      </c>
      <c r="B14" s="26">
        <v>1</v>
      </c>
    </row>
    <row r="15" spans="1:2" x14ac:dyDescent="0.15">
      <c r="A15" s="25" t="s">
        <v>453</v>
      </c>
      <c r="B15" s="26">
        <v>1</v>
      </c>
    </row>
    <row r="16" spans="1:2" x14ac:dyDescent="0.15">
      <c r="A16" s="25" t="s">
        <v>304</v>
      </c>
      <c r="B16" s="26">
        <v>3</v>
      </c>
    </row>
    <row r="17" spans="1:2" x14ac:dyDescent="0.15">
      <c r="A17" s="25" t="s">
        <v>153</v>
      </c>
      <c r="B17" s="26">
        <v>3</v>
      </c>
    </row>
    <row r="18" spans="1:2" x14ac:dyDescent="0.15">
      <c r="A18" s="25" t="s">
        <v>245</v>
      </c>
      <c r="B18" s="26">
        <v>1</v>
      </c>
    </row>
    <row r="19" spans="1:2" x14ac:dyDescent="0.15">
      <c r="A19" s="25" t="s">
        <v>231</v>
      </c>
      <c r="B19" s="26">
        <v>1</v>
      </c>
    </row>
    <row r="20" spans="1:2" x14ac:dyDescent="0.15">
      <c r="A20" s="25" t="s">
        <v>317</v>
      </c>
      <c r="B20" s="26">
        <v>1</v>
      </c>
    </row>
    <row r="21" spans="1:2" x14ac:dyDescent="0.15">
      <c r="A21" s="25" t="s">
        <v>133</v>
      </c>
      <c r="B21" s="26">
        <v>1</v>
      </c>
    </row>
    <row r="22" spans="1:2" x14ac:dyDescent="0.15">
      <c r="A22" s="25" t="s">
        <v>128</v>
      </c>
      <c r="B22" s="26">
        <v>3</v>
      </c>
    </row>
    <row r="23" spans="1:2" x14ac:dyDescent="0.15">
      <c r="A23" s="25" t="s">
        <v>223</v>
      </c>
      <c r="B23" s="26">
        <v>1</v>
      </c>
    </row>
    <row r="24" spans="1:2" x14ac:dyDescent="0.15">
      <c r="A24" s="25" t="s">
        <v>232</v>
      </c>
      <c r="B24" s="26">
        <v>1</v>
      </c>
    </row>
    <row r="25" spans="1:2" x14ac:dyDescent="0.15">
      <c r="A25" s="25" t="s">
        <v>408</v>
      </c>
      <c r="B25" s="26">
        <v>1</v>
      </c>
    </row>
    <row r="26" spans="1:2" x14ac:dyDescent="0.15">
      <c r="A26" s="25" t="s">
        <v>164</v>
      </c>
      <c r="B26" s="26">
        <v>1</v>
      </c>
    </row>
    <row r="27" spans="1:2" x14ac:dyDescent="0.15">
      <c r="A27" s="25" t="s">
        <v>323</v>
      </c>
      <c r="B27" s="26">
        <v>2</v>
      </c>
    </row>
    <row r="28" spans="1:2" x14ac:dyDescent="0.15">
      <c r="A28" s="25" t="s">
        <v>103</v>
      </c>
      <c r="B28" s="26">
        <v>4</v>
      </c>
    </row>
    <row r="29" spans="1:2" x14ac:dyDescent="0.15">
      <c r="A29" s="25" t="s">
        <v>384</v>
      </c>
      <c r="B29" s="26">
        <v>1</v>
      </c>
    </row>
    <row r="30" spans="1:2" x14ac:dyDescent="0.15">
      <c r="A30" s="25" t="s">
        <v>202</v>
      </c>
      <c r="B30" s="26">
        <v>1</v>
      </c>
    </row>
    <row r="31" spans="1:2" x14ac:dyDescent="0.15">
      <c r="A31" s="25" t="s">
        <v>380</v>
      </c>
      <c r="B31" s="26">
        <v>1</v>
      </c>
    </row>
    <row r="32" spans="1:2" x14ac:dyDescent="0.15">
      <c r="A32" s="25" t="s">
        <v>151</v>
      </c>
      <c r="B32" s="26">
        <v>1</v>
      </c>
    </row>
    <row r="33" spans="1:2" x14ac:dyDescent="0.15">
      <c r="A33" s="25" t="s">
        <v>260</v>
      </c>
      <c r="B33" s="26">
        <v>1</v>
      </c>
    </row>
    <row r="34" spans="1:2" x14ac:dyDescent="0.15">
      <c r="A34" s="25" t="s">
        <v>218</v>
      </c>
      <c r="B34" s="26">
        <v>1</v>
      </c>
    </row>
    <row r="35" spans="1:2" x14ac:dyDescent="0.15">
      <c r="A35" s="25" t="s">
        <v>357</v>
      </c>
      <c r="B35" s="26">
        <v>1</v>
      </c>
    </row>
    <row r="36" spans="1:2" x14ac:dyDescent="0.15">
      <c r="A36" s="25" t="s">
        <v>309</v>
      </c>
      <c r="B36" s="26">
        <v>1</v>
      </c>
    </row>
    <row r="37" spans="1:2" x14ac:dyDescent="0.15">
      <c r="A37" s="25" t="s">
        <v>122</v>
      </c>
      <c r="B37" s="26">
        <v>2</v>
      </c>
    </row>
    <row r="38" spans="1:2" x14ac:dyDescent="0.15">
      <c r="A38" s="25" t="s">
        <v>459</v>
      </c>
      <c r="B38" s="26">
        <v>1</v>
      </c>
    </row>
    <row r="39" spans="1:2" x14ac:dyDescent="0.15">
      <c r="A39" s="25" t="s">
        <v>421</v>
      </c>
      <c r="B39" s="26">
        <v>1</v>
      </c>
    </row>
    <row r="40" spans="1:2" x14ac:dyDescent="0.15">
      <c r="A40" s="25" t="s">
        <v>336</v>
      </c>
      <c r="B40" s="26">
        <v>1</v>
      </c>
    </row>
    <row r="41" spans="1:2" x14ac:dyDescent="0.15">
      <c r="A41" s="25" t="s">
        <v>395</v>
      </c>
      <c r="B41" s="26">
        <v>1</v>
      </c>
    </row>
    <row r="42" spans="1:2" x14ac:dyDescent="0.15">
      <c r="A42" s="25" t="s">
        <v>174</v>
      </c>
      <c r="B42" s="26">
        <v>1</v>
      </c>
    </row>
    <row r="43" spans="1:2" x14ac:dyDescent="0.15">
      <c r="A43" s="25" t="s">
        <v>434</v>
      </c>
      <c r="B43" s="26">
        <v>1</v>
      </c>
    </row>
    <row r="44" spans="1:2" x14ac:dyDescent="0.15">
      <c r="A44" s="25" t="s">
        <v>62</v>
      </c>
      <c r="B44" s="26">
        <v>8</v>
      </c>
    </row>
    <row r="45" spans="1:2" x14ac:dyDescent="0.15">
      <c r="A45" s="25" t="s">
        <v>241</v>
      </c>
      <c r="B45" s="26">
        <v>1</v>
      </c>
    </row>
    <row r="46" spans="1:2" x14ac:dyDescent="0.15">
      <c r="A46" s="25" t="s">
        <v>364</v>
      </c>
      <c r="B46" s="26">
        <v>2</v>
      </c>
    </row>
    <row r="47" spans="1:2" x14ac:dyDescent="0.15">
      <c r="A47" s="25" t="s">
        <v>402</v>
      </c>
      <c r="B47" s="26">
        <v>1</v>
      </c>
    </row>
    <row r="48" spans="1:2" x14ac:dyDescent="0.15">
      <c r="A48" s="25" t="s">
        <v>480</v>
      </c>
      <c r="B48" s="26">
        <v>1</v>
      </c>
    </row>
    <row r="49" spans="1:2" x14ac:dyDescent="0.15">
      <c r="A49" s="25" t="s">
        <v>482</v>
      </c>
      <c r="B49" s="26">
        <v>1</v>
      </c>
    </row>
    <row r="50" spans="1:2" x14ac:dyDescent="0.15">
      <c r="A50" s="25" t="s">
        <v>72</v>
      </c>
      <c r="B50" s="26">
        <v>1</v>
      </c>
    </row>
    <row r="51" spans="1:2" x14ac:dyDescent="0.15">
      <c r="A51" s="25" t="s">
        <v>158</v>
      </c>
      <c r="B51" s="26">
        <v>1</v>
      </c>
    </row>
    <row r="52" spans="1:2" x14ac:dyDescent="0.15">
      <c r="A52" s="25" t="s">
        <v>280</v>
      </c>
      <c r="B52" s="26">
        <v>1</v>
      </c>
    </row>
    <row r="53" spans="1:2" x14ac:dyDescent="0.15">
      <c r="A53" s="25" t="s">
        <v>273</v>
      </c>
      <c r="B53" s="26">
        <v>1</v>
      </c>
    </row>
    <row r="54" spans="1:2" x14ac:dyDescent="0.15">
      <c r="A54" s="25" t="s">
        <v>33</v>
      </c>
      <c r="B54" s="26">
        <v>1</v>
      </c>
    </row>
    <row r="55" spans="1:2" x14ac:dyDescent="0.15">
      <c r="A55" s="25" t="s">
        <v>234</v>
      </c>
      <c r="B55" s="26">
        <v>2</v>
      </c>
    </row>
    <row r="56" spans="1:2" x14ac:dyDescent="0.15">
      <c r="A56" s="25" t="s">
        <v>464</v>
      </c>
      <c r="B56" s="26">
        <v>1</v>
      </c>
    </row>
    <row r="57" spans="1:2" x14ac:dyDescent="0.15">
      <c r="A57" s="25" t="s">
        <v>485</v>
      </c>
      <c r="B57" s="26">
        <v>1</v>
      </c>
    </row>
    <row r="58" spans="1:2" x14ac:dyDescent="0.15">
      <c r="A58" s="25" t="s">
        <v>296</v>
      </c>
      <c r="B58" s="26">
        <v>1</v>
      </c>
    </row>
    <row r="59" spans="1:2" x14ac:dyDescent="0.15">
      <c r="A59" s="25" t="s">
        <v>359</v>
      </c>
      <c r="B59" s="26">
        <v>1</v>
      </c>
    </row>
    <row r="60" spans="1:2" x14ac:dyDescent="0.15">
      <c r="A60" s="25" t="s">
        <v>417</v>
      </c>
      <c r="B60" s="26">
        <v>1</v>
      </c>
    </row>
    <row r="61" spans="1:2" x14ac:dyDescent="0.15">
      <c r="A61" s="25" t="s">
        <v>416</v>
      </c>
      <c r="B61" s="26">
        <v>1</v>
      </c>
    </row>
    <row r="62" spans="1:2" x14ac:dyDescent="0.15">
      <c r="A62" s="25" t="s">
        <v>321</v>
      </c>
      <c r="B62" s="26">
        <v>1</v>
      </c>
    </row>
    <row r="63" spans="1:2" x14ac:dyDescent="0.15">
      <c r="A63" s="25" t="s">
        <v>233</v>
      </c>
      <c r="B63" s="26">
        <v>2</v>
      </c>
    </row>
    <row r="64" spans="1:2" x14ac:dyDescent="0.15">
      <c r="A64" s="25" t="s">
        <v>227</v>
      </c>
      <c r="B64" s="26">
        <v>2</v>
      </c>
    </row>
    <row r="65" spans="1:2" x14ac:dyDescent="0.15">
      <c r="A65" s="25" t="s">
        <v>382</v>
      </c>
      <c r="B65" s="26">
        <v>1</v>
      </c>
    </row>
    <row r="66" spans="1:2" x14ac:dyDescent="0.15">
      <c r="A66" s="25" t="s">
        <v>190</v>
      </c>
      <c r="B66" s="26">
        <v>1</v>
      </c>
    </row>
    <row r="67" spans="1:2" x14ac:dyDescent="0.15">
      <c r="A67" s="25" t="s">
        <v>110</v>
      </c>
      <c r="B67" s="26">
        <v>1</v>
      </c>
    </row>
    <row r="68" spans="1:2" x14ac:dyDescent="0.15">
      <c r="A68" s="25" t="s">
        <v>376</v>
      </c>
      <c r="B68" s="26">
        <v>1</v>
      </c>
    </row>
    <row r="69" spans="1:2" x14ac:dyDescent="0.15">
      <c r="A69" s="25" t="s">
        <v>342</v>
      </c>
      <c r="B69" s="26">
        <v>1</v>
      </c>
    </row>
    <row r="70" spans="1:2" x14ac:dyDescent="0.15">
      <c r="A70" s="25" t="s">
        <v>349</v>
      </c>
      <c r="B70" s="26">
        <v>1</v>
      </c>
    </row>
    <row r="71" spans="1:2" x14ac:dyDescent="0.15">
      <c r="A71" s="25" t="s">
        <v>119</v>
      </c>
      <c r="B71" s="26">
        <v>1</v>
      </c>
    </row>
    <row r="72" spans="1:2" x14ac:dyDescent="0.15">
      <c r="A72" s="25" t="s">
        <v>289</v>
      </c>
      <c r="B72" s="26">
        <v>1</v>
      </c>
    </row>
    <row r="73" spans="1:2" x14ac:dyDescent="0.15">
      <c r="A73" s="25" t="s">
        <v>214</v>
      </c>
      <c r="B73" s="26">
        <v>1</v>
      </c>
    </row>
    <row r="74" spans="1:2" x14ac:dyDescent="0.15">
      <c r="A74" s="25" t="s">
        <v>301</v>
      </c>
      <c r="B74" s="26">
        <v>1</v>
      </c>
    </row>
    <row r="75" spans="1:2" x14ac:dyDescent="0.15">
      <c r="A75" s="25" t="s">
        <v>486</v>
      </c>
      <c r="B75" s="26">
        <v>1</v>
      </c>
    </row>
    <row r="76" spans="1:2" x14ac:dyDescent="0.15">
      <c r="A76" s="25" t="s">
        <v>414</v>
      </c>
      <c r="B76" s="26">
        <v>1</v>
      </c>
    </row>
    <row r="77" spans="1:2" x14ac:dyDescent="0.15">
      <c r="A77" s="25" t="s">
        <v>355</v>
      </c>
      <c r="B77" s="26">
        <v>1</v>
      </c>
    </row>
    <row r="78" spans="1:2" x14ac:dyDescent="0.15">
      <c r="A78" s="25" t="s">
        <v>566</v>
      </c>
      <c r="B78" s="26">
        <v>100</v>
      </c>
    </row>
  </sheetData>
  <sheetProtection algorithmName="SHA-512" hashValue="VcooXcTFN39eguoUURJUyyPaVPQREv+d61kHTMwU8on+ciYDY+V2FrTDcWSjJyHesNvLOYo1kNoNYZ+ZrA3ekg==" saltValue="1cPH0s/u2Nz0toFRAoF0e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D16"/>
  <sheetViews>
    <sheetView workbookViewId="0">
      <selection activeCell="A13" sqref="A13"/>
    </sheetView>
  </sheetViews>
  <sheetFormatPr baseColWidth="10" defaultColWidth="8.83203125" defaultRowHeight="13" x14ac:dyDescent="0.15"/>
  <cols>
    <col min="1" max="1" width="13.83203125" customWidth="1"/>
    <col min="2" max="2" width="11.5" customWidth="1"/>
    <col min="3" max="3" width="4.5" customWidth="1"/>
    <col min="4" max="4" width="11.6640625" bestFit="1" customWidth="1"/>
  </cols>
  <sheetData>
    <row r="3" spans="1:4" x14ac:dyDescent="0.15">
      <c r="A3" s="24" t="s">
        <v>572</v>
      </c>
      <c r="B3" s="24" t="s">
        <v>570</v>
      </c>
    </row>
    <row r="4" spans="1:4" x14ac:dyDescent="0.15">
      <c r="A4" s="24" t="s">
        <v>565</v>
      </c>
      <c r="B4" t="s">
        <v>36</v>
      </c>
      <c r="C4" t="s">
        <v>34</v>
      </c>
      <c r="D4" t="s">
        <v>566</v>
      </c>
    </row>
    <row r="5" spans="1:4" x14ac:dyDescent="0.15">
      <c r="A5" s="25" t="s">
        <v>83</v>
      </c>
      <c r="B5" s="26"/>
      <c r="C5" s="26">
        <v>2</v>
      </c>
      <c r="D5" s="26">
        <v>2</v>
      </c>
    </row>
    <row r="6" spans="1:4" x14ac:dyDescent="0.15">
      <c r="A6" s="25" t="s">
        <v>61</v>
      </c>
      <c r="B6" s="26"/>
      <c r="C6" s="26">
        <v>16</v>
      </c>
      <c r="D6" s="26">
        <v>16</v>
      </c>
    </row>
    <row r="7" spans="1:4" x14ac:dyDescent="0.15">
      <c r="A7" s="25" t="s">
        <v>102</v>
      </c>
      <c r="B7" s="26">
        <v>1</v>
      </c>
      <c r="C7" s="26">
        <v>40</v>
      </c>
      <c r="D7" s="26">
        <v>41</v>
      </c>
    </row>
    <row r="8" spans="1:4" x14ac:dyDescent="0.15">
      <c r="A8" s="25" t="s">
        <v>48</v>
      </c>
      <c r="B8" s="26">
        <v>3</v>
      </c>
      <c r="C8" s="26">
        <v>18</v>
      </c>
      <c r="D8" s="26">
        <v>21</v>
      </c>
    </row>
    <row r="9" spans="1:4" x14ac:dyDescent="0.15">
      <c r="A9" s="25" t="s">
        <v>30</v>
      </c>
      <c r="B9" s="26">
        <v>5</v>
      </c>
      <c r="C9" s="26">
        <v>15</v>
      </c>
      <c r="D9" s="26">
        <v>20</v>
      </c>
    </row>
    <row r="10" spans="1:4" x14ac:dyDescent="0.15">
      <c r="A10" s="25" t="s">
        <v>566</v>
      </c>
      <c r="B10" s="26">
        <v>9</v>
      </c>
      <c r="C10" s="26">
        <v>91</v>
      </c>
      <c r="D10" s="26">
        <v>100</v>
      </c>
    </row>
    <row r="12" spans="1:4" x14ac:dyDescent="0.15">
      <c r="A12" s="37" t="s">
        <v>655</v>
      </c>
    </row>
    <row r="13" spans="1:4" x14ac:dyDescent="0.15">
      <c r="A13" s="24" t="s">
        <v>565</v>
      </c>
      <c r="B13" t="s">
        <v>572</v>
      </c>
    </row>
    <row r="14" spans="1:4" x14ac:dyDescent="0.15">
      <c r="A14" s="25" t="s">
        <v>36</v>
      </c>
      <c r="B14" s="26">
        <v>9</v>
      </c>
    </row>
    <row r="15" spans="1:4" x14ac:dyDescent="0.15">
      <c r="A15" s="25" t="s">
        <v>34</v>
      </c>
      <c r="B15" s="26">
        <v>91</v>
      </c>
    </row>
    <row r="16" spans="1:4" x14ac:dyDescent="0.15">
      <c r="A16" s="25" t="s">
        <v>566</v>
      </c>
      <c r="B16" s="26">
        <v>100</v>
      </c>
    </row>
  </sheetData>
  <sheetProtection algorithmName="SHA-512" hashValue="bzxne39ACrMIlVzTPYfTawrR8h9BdyZEV+k01hybTqm+OXjqk9l8zeAfa8tQWhwEg8Xgrh0MG67Ieq7gg5k3/w==" saltValue="NB7PaGjz4v/rzBmVuUEmkg==" spinCount="100000" sheet="1" objects="1" scenarios="1"/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I39"/>
  <sheetViews>
    <sheetView workbookViewId="0">
      <selection activeCell="A43" sqref="A43"/>
    </sheetView>
  </sheetViews>
  <sheetFormatPr baseColWidth="10" defaultColWidth="8.83203125" defaultRowHeight="13" x14ac:dyDescent="0.15"/>
  <cols>
    <col min="1" max="1" width="7.83203125" customWidth="1"/>
    <col min="2" max="2" width="25.83203125" customWidth="1"/>
    <col min="3" max="3" width="9" customWidth="1"/>
    <col min="4" max="4" width="12" bestFit="1" customWidth="1"/>
    <col min="5" max="7" width="12" customWidth="1"/>
    <col min="8" max="10" width="12" bestFit="1" customWidth="1"/>
  </cols>
  <sheetData>
    <row r="2" spans="1:9" x14ac:dyDescent="0.15">
      <c r="F2" s="37" t="s">
        <v>718</v>
      </c>
    </row>
    <row r="3" spans="1:9" x14ac:dyDescent="0.15">
      <c r="A3" t="s">
        <v>656</v>
      </c>
      <c r="B3" s="24" t="s">
        <v>703</v>
      </c>
      <c r="D3" s="40" t="s">
        <v>713</v>
      </c>
      <c r="E3" s="96"/>
      <c r="F3" s="41" t="s">
        <v>658</v>
      </c>
      <c r="G3" s="41"/>
      <c r="H3" s="41"/>
      <c r="I3" s="41">
        <v>1</v>
      </c>
    </row>
    <row r="4" spans="1:9" x14ac:dyDescent="0.15">
      <c r="A4" s="93">
        <v>1</v>
      </c>
      <c r="B4" s="25" t="s">
        <v>702</v>
      </c>
      <c r="C4" s="26">
        <v>91</v>
      </c>
      <c r="D4" s="108">
        <f>GETPIVOTDATA("Efectuar e receber chamadas",$B$3)/91</f>
        <v>1</v>
      </c>
      <c r="E4" s="94"/>
      <c r="F4" s="41" t="s">
        <v>659</v>
      </c>
      <c r="G4" s="41"/>
      <c r="H4" s="41"/>
      <c r="I4" s="41">
        <v>1</v>
      </c>
    </row>
    <row r="5" spans="1:9" x14ac:dyDescent="0.15">
      <c r="A5" s="93">
        <v>2</v>
      </c>
      <c r="B5" s="25" t="s">
        <v>438</v>
      </c>
      <c r="C5" s="26">
        <v>90</v>
      </c>
      <c r="D5" s="108">
        <f>GETPIVOTDATA("Enviar e receber sms",$B$3)/91</f>
        <v>0.98901098901098905</v>
      </c>
      <c r="E5" s="94"/>
      <c r="F5" s="41" t="s">
        <v>660</v>
      </c>
      <c r="G5" s="41"/>
      <c r="H5" s="41"/>
      <c r="I5" s="41">
        <v>1</v>
      </c>
    </row>
    <row r="6" spans="1:9" x14ac:dyDescent="0.15">
      <c r="A6" s="93">
        <v>3</v>
      </c>
      <c r="B6" s="25" t="s">
        <v>437</v>
      </c>
      <c r="C6" s="26">
        <v>90</v>
      </c>
      <c r="D6" s="108">
        <f>GETPIVOTDATA("Fotografar",$B$3)/91</f>
        <v>0.98901098901098905</v>
      </c>
      <c r="E6" s="94"/>
      <c r="F6" s="41" t="s">
        <v>661</v>
      </c>
      <c r="G6" s="41"/>
      <c r="H6" s="41"/>
      <c r="I6" s="41">
        <v>1</v>
      </c>
    </row>
    <row r="7" spans="1:9" x14ac:dyDescent="0.15">
      <c r="A7" s="93">
        <v>4</v>
      </c>
      <c r="B7" s="25" t="s">
        <v>441</v>
      </c>
      <c r="C7" s="26">
        <v>84</v>
      </c>
      <c r="D7" s="108">
        <f>GETPIVOTDATA("Consultar e enviar e­mails",$B$3)/91</f>
        <v>0.92307692307692313</v>
      </c>
      <c r="E7" s="94"/>
      <c r="F7" s="41" t="s">
        <v>662</v>
      </c>
      <c r="G7" s="41"/>
      <c r="H7" s="41"/>
      <c r="I7" s="41">
        <v>1</v>
      </c>
    </row>
    <row r="8" spans="1:9" x14ac:dyDescent="0.15">
      <c r="A8" s="93">
        <v>5</v>
      </c>
      <c r="B8" s="25" t="s">
        <v>439</v>
      </c>
      <c r="C8" s="26">
        <v>88</v>
      </c>
      <c r="D8" s="108">
        <f>GETPIVOTDATA("Navegar na internet",$B$3)/91</f>
        <v>0.96703296703296704</v>
      </c>
      <c r="E8" s="94"/>
      <c r="F8" s="41" t="s">
        <v>663</v>
      </c>
      <c r="G8" s="41"/>
      <c r="H8" s="41"/>
      <c r="I8" s="41">
        <v>1</v>
      </c>
    </row>
    <row r="9" spans="1:9" x14ac:dyDescent="0.15">
      <c r="A9" s="93">
        <v>6</v>
      </c>
      <c r="B9" s="25" t="s">
        <v>440</v>
      </c>
      <c r="C9" s="26">
        <v>80</v>
      </c>
      <c r="D9" s="108">
        <f>GETPIVOTDATA("Utilizar aplicações",$B$3)/91</f>
        <v>0.87912087912087911</v>
      </c>
      <c r="E9" s="94"/>
      <c r="F9" s="41" t="s">
        <v>664</v>
      </c>
      <c r="G9" s="41"/>
      <c r="H9" s="41"/>
      <c r="I9" s="41">
        <v>1</v>
      </c>
    </row>
    <row r="10" spans="1:9" x14ac:dyDescent="0.15">
      <c r="A10" s="93">
        <v>7</v>
      </c>
      <c r="B10" s="25" t="s">
        <v>512</v>
      </c>
      <c r="C10" s="26">
        <v>86</v>
      </c>
      <c r="D10" s="108">
        <f>GETPIVOTDATA("Usar redes sociais",$B$3)/91</f>
        <v>0.94505494505494503</v>
      </c>
      <c r="E10" s="94"/>
      <c r="F10" s="41" t="s">
        <v>665</v>
      </c>
      <c r="G10" s="41"/>
      <c r="H10" s="41"/>
      <c r="I10" s="41">
        <v>1</v>
      </c>
    </row>
    <row r="11" spans="1:9" x14ac:dyDescent="0.15">
      <c r="A11" s="93">
        <v>8</v>
      </c>
      <c r="B11" s="25" t="s">
        <v>433</v>
      </c>
      <c r="C11" s="26">
        <v>9</v>
      </c>
      <c r="D11" s="108">
        <f>GETPIVOTDATA("Outra",$B$3)/91</f>
        <v>9.8901098901098897E-2</v>
      </c>
      <c r="E11" s="94"/>
      <c r="F11" s="41" t="s">
        <v>666</v>
      </c>
      <c r="G11" s="41"/>
      <c r="H11" s="41"/>
      <c r="I11" s="41">
        <v>1</v>
      </c>
    </row>
    <row r="12" spans="1:9" x14ac:dyDescent="0.15">
      <c r="A12" s="93"/>
      <c r="B12" s="25"/>
      <c r="C12" s="26">
        <f>SUM(C4:C11)</f>
        <v>618</v>
      </c>
      <c r="D12" s="94"/>
      <c r="E12" s="94"/>
      <c r="F12" s="94"/>
      <c r="G12" s="94"/>
    </row>
    <row r="13" spans="1:9" x14ac:dyDescent="0.15">
      <c r="A13" s="93"/>
      <c r="B13" s="25"/>
      <c r="C13" s="26"/>
      <c r="D13" s="94"/>
      <c r="E13" s="94"/>
      <c r="F13" s="94"/>
      <c r="G13" s="94"/>
    </row>
    <row r="14" spans="1:9" x14ac:dyDescent="0.15">
      <c r="A14" s="27"/>
      <c r="B14" s="102" t="s">
        <v>716</v>
      </c>
      <c r="C14" s="102"/>
      <c r="D14" s="103">
        <f>C12/91</f>
        <v>6.7912087912087911</v>
      </c>
      <c r="E14" s="106"/>
      <c r="F14" s="39"/>
      <c r="G14" s="39"/>
    </row>
    <row r="15" spans="1:9" x14ac:dyDescent="0.15">
      <c r="A15" s="27"/>
      <c r="B15" s="104" t="s">
        <v>717</v>
      </c>
      <c r="C15" s="105"/>
      <c r="D15" s="105"/>
      <c r="E15" s="107"/>
    </row>
    <row r="16" spans="1:9" x14ac:dyDescent="0.15">
      <c r="A16" s="27"/>
      <c r="B16" s="38"/>
    </row>
    <row r="17" spans="1:5" x14ac:dyDescent="0.15">
      <c r="A17" s="25"/>
      <c r="B17" s="38"/>
    </row>
    <row r="18" spans="1:5" x14ac:dyDescent="0.15">
      <c r="B18" s="25" t="s">
        <v>702</v>
      </c>
      <c r="C18" s="108">
        <f>GETPIVOTDATA("Efectuar e receber chamadas",$B$3)/91</f>
        <v>1</v>
      </c>
    </row>
    <row r="19" spans="1:5" x14ac:dyDescent="0.15">
      <c r="B19" s="25" t="s">
        <v>438</v>
      </c>
      <c r="C19" s="108">
        <f>GETPIVOTDATA("Enviar e receber sms",$B$3)/91</f>
        <v>0.98901098901098905</v>
      </c>
    </row>
    <row r="20" spans="1:5" x14ac:dyDescent="0.15">
      <c r="B20" s="25" t="s">
        <v>437</v>
      </c>
      <c r="C20" s="108">
        <f>GETPIVOTDATA("Fotografar",$B$3)/91</f>
        <v>0.98901098901098905</v>
      </c>
    </row>
    <row r="21" spans="1:5" x14ac:dyDescent="0.15">
      <c r="B21" s="25" t="s">
        <v>441</v>
      </c>
      <c r="C21" s="108">
        <f>GETPIVOTDATA("Consultar e enviar e­mails",$B$3)/91</f>
        <v>0.92307692307692313</v>
      </c>
    </row>
    <row r="22" spans="1:5" x14ac:dyDescent="0.15">
      <c r="B22" s="25" t="s">
        <v>439</v>
      </c>
      <c r="C22" s="108">
        <f>GETPIVOTDATA("Navegar na internet",$B$3)/91</f>
        <v>0.96703296703296704</v>
      </c>
    </row>
    <row r="23" spans="1:5" x14ac:dyDescent="0.15">
      <c r="B23" s="25" t="s">
        <v>440</v>
      </c>
      <c r="C23" s="108">
        <f>GETPIVOTDATA("Utilizar aplicações",$B$3)/91</f>
        <v>0.87912087912087911</v>
      </c>
    </row>
    <row r="24" spans="1:5" x14ac:dyDescent="0.15">
      <c r="B24" s="25" t="s">
        <v>512</v>
      </c>
      <c r="C24" s="108">
        <f>GETPIVOTDATA("Usar redes sociais",$B$3)/91</f>
        <v>0.94505494505494503</v>
      </c>
    </row>
    <row r="25" spans="1:5" x14ac:dyDescent="0.15">
      <c r="B25" s="25" t="s">
        <v>433</v>
      </c>
      <c r="C25" s="108">
        <f>GETPIVOTDATA("Outra",$B$3)/91</f>
        <v>9.8901098901098897E-2</v>
      </c>
    </row>
    <row r="29" spans="1:5" x14ac:dyDescent="0.15">
      <c r="B29" s="24" t="s">
        <v>445</v>
      </c>
      <c r="C29" t="s">
        <v>34</v>
      </c>
      <c r="E29" s="37"/>
    </row>
    <row r="31" spans="1:5" x14ac:dyDescent="0.15">
      <c r="B31" s="24" t="s">
        <v>703</v>
      </c>
    </row>
    <row r="32" spans="1:5" x14ac:dyDescent="0.15">
      <c r="B32" s="25" t="s">
        <v>702</v>
      </c>
      <c r="C32" s="26">
        <v>57</v>
      </c>
      <c r="D32" s="101">
        <f>GETPIVOTDATA("Efectuar e receber chamadas",$B$31)/61</f>
        <v>0.93442622950819676</v>
      </c>
    </row>
    <row r="33" spans="1:9" x14ac:dyDescent="0.15">
      <c r="B33" s="25" t="s">
        <v>438</v>
      </c>
      <c r="C33" s="26">
        <v>56</v>
      </c>
      <c r="D33" s="101">
        <f>GETPIVOTDATA("Enviar e receber sms",$B$31)/61</f>
        <v>0.91803278688524592</v>
      </c>
    </row>
    <row r="34" spans="1:9" x14ac:dyDescent="0.15">
      <c r="B34" s="25" t="s">
        <v>437</v>
      </c>
      <c r="C34" s="26">
        <v>56</v>
      </c>
      <c r="D34" s="101">
        <f>GETPIVOTDATA("Fotografar",$B$31)/61</f>
        <v>0.91803278688524592</v>
      </c>
    </row>
    <row r="35" spans="1:9" x14ac:dyDescent="0.15">
      <c r="A35" s="92"/>
      <c r="B35" s="25" t="s">
        <v>441</v>
      </c>
      <c r="C35" s="26">
        <v>52</v>
      </c>
      <c r="D35" s="101">
        <f>GETPIVOTDATA("Consultar e enviar e­mails",$B$31)/61</f>
        <v>0.85245901639344257</v>
      </c>
    </row>
    <row r="36" spans="1:9" x14ac:dyDescent="0.15">
      <c r="B36" s="25" t="s">
        <v>439</v>
      </c>
      <c r="C36" s="26">
        <v>55</v>
      </c>
      <c r="D36" s="101">
        <f>GETPIVOTDATA("Navegar na internet",$B$31)/61</f>
        <v>0.90163934426229508</v>
      </c>
      <c r="F36" s="36" t="s">
        <v>719</v>
      </c>
    </row>
    <row r="37" spans="1:9" x14ac:dyDescent="0.15">
      <c r="B37" s="34" t="s">
        <v>440</v>
      </c>
      <c r="C37" s="35">
        <v>53</v>
      </c>
      <c r="D37" s="109">
        <f>GETPIVOTDATA("Utilizar aplicações",$B$31)/61</f>
        <v>0.86885245901639341</v>
      </c>
      <c r="F37" s="110" t="s">
        <v>720</v>
      </c>
      <c r="G37" s="33"/>
      <c r="H37" s="33"/>
      <c r="I37" s="33"/>
    </row>
    <row r="38" spans="1:9" x14ac:dyDescent="0.15">
      <c r="B38" s="25" t="s">
        <v>512</v>
      </c>
      <c r="C38" s="26">
        <v>53</v>
      </c>
      <c r="D38" s="101">
        <f>GETPIVOTDATA("Usar redes sociais",$B$31)/61</f>
        <v>0.86885245901639341</v>
      </c>
    </row>
    <row r="39" spans="1:9" x14ac:dyDescent="0.15">
      <c r="B39" s="25" t="s">
        <v>433</v>
      </c>
      <c r="C39" s="26">
        <v>6</v>
      </c>
      <c r="D39" s="101">
        <f>GETPIVOTDATA("Outra",$B$31)/61</f>
        <v>9.8360655737704916E-2</v>
      </c>
    </row>
  </sheetData>
  <sheetProtection algorithmName="SHA-512" hashValue="THRFo4bajjaPxdcDUY1qqthOfomfs/Y7Oeg8I7W/W85k5swYAJLAp7zz8S9fTQS9JSNRTGrB6cj9A1zVhD2LgA==" saltValue="ktwvHKLX6FjepSe1ELYTJQ==" spinCount="100000" sheet="1" objects="1" scenarios="1"/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B17"/>
  <sheetViews>
    <sheetView workbookViewId="0">
      <selection activeCell="L21" sqref="L21"/>
    </sheetView>
  </sheetViews>
  <sheetFormatPr baseColWidth="10" defaultColWidth="8.83203125" defaultRowHeight="13" x14ac:dyDescent="0.15"/>
  <cols>
    <col min="1" max="1" width="19.33203125" customWidth="1"/>
    <col min="2" max="2" width="12" customWidth="1"/>
    <col min="3" max="3" width="11.6640625" customWidth="1"/>
    <col min="4" max="4" width="11.6640625" bestFit="1" customWidth="1"/>
  </cols>
  <sheetData>
    <row r="3" spans="1:2" x14ac:dyDescent="0.15">
      <c r="A3" s="24" t="s">
        <v>436</v>
      </c>
      <c r="B3" t="s">
        <v>34</v>
      </c>
    </row>
    <row r="5" spans="1:2" x14ac:dyDescent="0.15">
      <c r="A5" s="24" t="s">
        <v>565</v>
      </c>
      <c r="B5" t="s">
        <v>576</v>
      </c>
    </row>
    <row r="6" spans="1:2" x14ac:dyDescent="0.15">
      <c r="A6" s="25" t="s">
        <v>49</v>
      </c>
      <c r="B6" s="26">
        <v>54</v>
      </c>
    </row>
    <row r="7" spans="1:2" x14ac:dyDescent="0.15">
      <c r="A7" s="27" t="s">
        <v>83</v>
      </c>
      <c r="B7" s="26">
        <v>2</v>
      </c>
    </row>
    <row r="8" spans="1:2" x14ac:dyDescent="0.15">
      <c r="A8" s="27" t="s">
        <v>61</v>
      </c>
      <c r="B8" s="26">
        <v>11</v>
      </c>
    </row>
    <row r="9" spans="1:2" x14ac:dyDescent="0.15">
      <c r="A9" s="27" t="s">
        <v>102</v>
      </c>
      <c r="B9" s="26">
        <v>22</v>
      </c>
    </row>
    <row r="10" spans="1:2" x14ac:dyDescent="0.15">
      <c r="A10" s="27" t="s">
        <v>48</v>
      </c>
      <c r="B10" s="26">
        <v>13</v>
      </c>
    </row>
    <row r="11" spans="1:2" x14ac:dyDescent="0.15">
      <c r="A11" s="27" t="s">
        <v>30</v>
      </c>
      <c r="B11" s="26">
        <v>6</v>
      </c>
    </row>
    <row r="12" spans="1:2" x14ac:dyDescent="0.15">
      <c r="A12" s="25" t="s">
        <v>31</v>
      </c>
      <c r="B12" s="26">
        <v>37</v>
      </c>
    </row>
    <row r="13" spans="1:2" x14ac:dyDescent="0.15">
      <c r="A13" s="27" t="s">
        <v>61</v>
      </c>
      <c r="B13" s="26">
        <v>5</v>
      </c>
    </row>
    <row r="14" spans="1:2" x14ac:dyDescent="0.15">
      <c r="A14" s="27" t="s">
        <v>102</v>
      </c>
      <c r="B14" s="26">
        <v>18</v>
      </c>
    </row>
    <row r="15" spans="1:2" x14ac:dyDescent="0.15">
      <c r="A15" s="27" t="s">
        <v>48</v>
      </c>
      <c r="B15" s="26">
        <v>5</v>
      </c>
    </row>
    <row r="16" spans="1:2" x14ac:dyDescent="0.15">
      <c r="A16" s="27" t="s">
        <v>30</v>
      </c>
      <c r="B16" s="26">
        <v>9</v>
      </c>
    </row>
    <row r="17" spans="1:2" x14ac:dyDescent="0.15">
      <c r="A17" s="25" t="s">
        <v>566</v>
      </c>
      <c r="B17" s="26">
        <v>91</v>
      </c>
    </row>
  </sheetData>
  <sheetProtection algorithmName="SHA-512" hashValue="XDAqk0z7GHppPqKf8ZhR03MtE4vngEQlXO/Wxj6190yxaSEfPV5s2mlhSqiMKnCYpRtv+2SeRDMEhYlplc+Thg==" saltValue="1su8JG9fNGQVkT+qwnJzHw==" spinCount="100000" sheet="1" objects="1" scenarios="1"/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B17"/>
  <sheetViews>
    <sheetView workbookViewId="0">
      <selection activeCell="A23" sqref="A23"/>
    </sheetView>
  </sheetViews>
  <sheetFormatPr baseColWidth="10" defaultColWidth="8.83203125" defaultRowHeight="13" x14ac:dyDescent="0.15"/>
  <cols>
    <col min="1" max="1" width="19.33203125" customWidth="1"/>
    <col min="2" max="2" width="12" customWidth="1"/>
    <col min="3" max="3" width="3" customWidth="1"/>
    <col min="4" max="4" width="11.6640625" bestFit="1" customWidth="1"/>
  </cols>
  <sheetData>
    <row r="3" spans="1:2" x14ac:dyDescent="0.15">
      <c r="A3" s="24" t="s">
        <v>436</v>
      </c>
      <c r="B3" t="s">
        <v>34</v>
      </c>
    </row>
    <row r="5" spans="1:2" x14ac:dyDescent="0.15">
      <c r="A5" s="24" t="s">
        <v>565</v>
      </c>
      <c r="B5" t="s">
        <v>577</v>
      </c>
    </row>
    <row r="6" spans="1:2" x14ac:dyDescent="0.15">
      <c r="A6" s="25" t="s">
        <v>49</v>
      </c>
      <c r="B6" s="26">
        <v>53</v>
      </c>
    </row>
    <row r="7" spans="1:2" x14ac:dyDescent="0.15">
      <c r="A7" s="27" t="s">
        <v>83</v>
      </c>
      <c r="B7" s="26">
        <v>2</v>
      </c>
    </row>
    <row r="8" spans="1:2" x14ac:dyDescent="0.15">
      <c r="A8" s="27" t="s">
        <v>61</v>
      </c>
      <c r="B8" s="26">
        <v>11</v>
      </c>
    </row>
    <row r="9" spans="1:2" x14ac:dyDescent="0.15">
      <c r="A9" s="27" t="s">
        <v>102</v>
      </c>
      <c r="B9" s="26">
        <v>21</v>
      </c>
    </row>
    <row r="10" spans="1:2" x14ac:dyDescent="0.15">
      <c r="A10" s="27" t="s">
        <v>48</v>
      </c>
      <c r="B10" s="26">
        <v>13</v>
      </c>
    </row>
    <row r="11" spans="1:2" x14ac:dyDescent="0.15">
      <c r="A11" s="27" t="s">
        <v>30</v>
      </c>
      <c r="B11" s="26">
        <v>6</v>
      </c>
    </row>
    <row r="12" spans="1:2" x14ac:dyDescent="0.15">
      <c r="A12" s="25" t="s">
        <v>31</v>
      </c>
      <c r="B12" s="26">
        <v>37</v>
      </c>
    </row>
    <row r="13" spans="1:2" x14ac:dyDescent="0.15">
      <c r="A13" s="27" t="s">
        <v>61</v>
      </c>
      <c r="B13" s="26">
        <v>5</v>
      </c>
    </row>
    <row r="14" spans="1:2" x14ac:dyDescent="0.15">
      <c r="A14" s="27" t="s">
        <v>102</v>
      </c>
      <c r="B14" s="26">
        <v>18</v>
      </c>
    </row>
    <row r="15" spans="1:2" x14ac:dyDescent="0.15">
      <c r="A15" s="27" t="s">
        <v>48</v>
      </c>
      <c r="B15" s="26">
        <v>5</v>
      </c>
    </row>
    <row r="16" spans="1:2" x14ac:dyDescent="0.15">
      <c r="A16" s="27" t="s">
        <v>30</v>
      </c>
      <c r="B16" s="26">
        <v>9</v>
      </c>
    </row>
    <row r="17" spans="1:2" x14ac:dyDescent="0.15">
      <c r="A17" s="25" t="s">
        <v>566</v>
      </c>
      <c r="B17" s="26">
        <v>90</v>
      </c>
    </row>
  </sheetData>
  <sheetProtection algorithmName="SHA-512" hashValue="APNaKckMli36ZCWF3iGHpzaAuCE6vYm2cpRhW1pmiXWuqdbjIRa5r3iB5M05krCLcPU+uhw+ZxdlokkR/vdHyw==" saltValue="KIaCh/+Msfn6Una9u1PiyQ==" spinCount="100000" sheet="1" objects="1" scenarios="1"/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B17"/>
  <sheetViews>
    <sheetView workbookViewId="0">
      <selection activeCell="A26" sqref="A26"/>
    </sheetView>
  </sheetViews>
  <sheetFormatPr baseColWidth="10" defaultColWidth="8.83203125" defaultRowHeight="13" x14ac:dyDescent="0.15"/>
  <cols>
    <col min="1" max="1" width="19.33203125" customWidth="1"/>
    <col min="2" max="2" width="12" customWidth="1"/>
    <col min="3" max="3" width="3" customWidth="1"/>
    <col min="4" max="4" width="11.6640625" bestFit="1" customWidth="1"/>
  </cols>
  <sheetData>
    <row r="3" spans="1:2" x14ac:dyDescent="0.15">
      <c r="A3" s="24" t="s">
        <v>436</v>
      </c>
      <c r="B3" t="s">
        <v>34</v>
      </c>
    </row>
    <row r="5" spans="1:2" x14ac:dyDescent="0.15">
      <c r="A5" s="24" t="s">
        <v>565</v>
      </c>
      <c r="B5" t="s">
        <v>578</v>
      </c>
    </row>
    <row r="6" spans="1:2" x14ac:dyDescent="0.15">
      <c r="A6" s="25" t="s">
        <v>49</v>
      </c>
      <c r="B6" s="26">
        <v>54</v>
      </c>
    </row>
    <row r="7" spans="1:2" x14ac:dyDescent="0.15">
      <c r="A7" s="27" t="s">
        <v>83</v>
      </c>
      <c r="B7" s="26">
        <v>2</v>
      </c>
    </row>
    <row r="8" spans="1:2" x14ac:dyDescent="0.15">
      <c r="A8" s="27" t="s">
        <v>61</v>
      </c>
      <c r="B8" s="26">
        <v>11</v>
      </c>
    </row>
    <row r="9" spans="1:2" x14ac:dyDescent="0.15">
      <c r="A9" s="27" t="s">
        <v>102</v>
      </c>
      <c r="B9" s="26">
        <v>22</v>
      </c>
    </row>
    <row r="10" spans="1:2" x14ac:dyDescent="0.15">
      <c r="A10" s="27" t="s">
        <v>48</v>
      </c>
      <c r="B10" s="26">
        <v>13</v>
      </c>
    </row>
    <row r="11" spans="1:2" x14ac:dyDescent="0.15">
      <c r="A11" s="27" t="s">
        <v>30</v>
      </c>
      <c r="B11" s="26">
        <v>6</v>
      </c>
    </row>
    <row r="12" spans="1:2" x14ac:dyDescent="0.15">
      <c r="A12" s="25" t="s">
        <v>31</v>
      </c>
      <c r="B12" s="26">
        <v>36</v>
      </c>
    </row>
    <row r="13" spans="1:2" x14ac:dyDescent="0.15">
      <c r="A13" s="27" t="s">
        <v>61</v>
      </c>
      <c r="B13" s="26">
        <v>5</v>
      </c>
    </row>
    <row r="14" spans="1:2" x14ac:dyDescent="0.15">
      <c r="A14" s="27" t="s">
        <v>102</v>
      </c>
      <c r="B14" s="26">
        <v>17</v>
      </c>
    </row>
    <row r="15" spans="1:2" x14ac:dyDescent="0.15">
      <c r="A15" s="27" t="s">
        <v>48</v>
      </c>
      <c r="B15" s="26">
        <v>5</v>
      </c>
    </row>
    <row r="16" spans="1:2" x14ac:dyDescent="0.15">
      <c r="A16" s="27" t="s">
        <v>30</v>
      </c>
      <c r="B16" s="26">
        <v>9</v>
      </c>
    </row>
    <row r="17" spans="1:2" x14ac:dyDescent="0.15">
      <c r="A17" s="25" t="s">
        <v>566</v>
      </c>
      <c r="B17" s="26">
        <v>90</v>
      </c>
    </row>
  </sheetData>
  <sheetProtection algorithmName="SHA-512" hashValue="PCiSfLyX72nLoSNH5VofCty6VIlkqCf9jojTjZJfqvGA8/J9MwDi7knDJXIGCyLBZK0CM4kjFgh+GtGd3uzLJQ==" saltValue="JkbrZAyp/RI7CIrqsNc+iw==" spinCount="100000" sheet="1" objects="1" scenarios="1"/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B17"/>
  <sheetViews>
    <sheetView workbookViewId="0">
      <selection activeCell="A24" sqref="A24"/>
    </sheetView>
  </sheetViews>
  <sheetFormatPr baseColWidth="10" defaultColWidth="8.83203125" defaultRowHeight="13" x14ac:dyDescent="0.15"/>
  <cols>
    <col min="1" max="1" width="19.33203125" bestFit="1" customWidth="1"/>
    <col min="2" max="2" width="12" customWidth="1"/>
    <col min="3" max="3" width="3" customWidth="1"/>
    <col min="4" max="4" width="11.6640625" bestFit="1" customWidth="1"/>
  </cols>
  <sheetData>
    <row r="3" spans="1:2" x14ac:dyDescent="0.15">
      <c r="A3" s="24" t="s">
        <v>436</v>
      </c>
      <c r="B3" t="s">
        <v>34</v>
      </c>
    </row>
    <row r="5" spans="1:2" x14ac:dyDescent="0.15">
      <c r="A5" s="24" t="s">
        <v>565</v>
      </c>
      <c r="B5" t="s">
        <v>579</v>
      </c>
    </row>
    <row r="6" spans="1:2" x14ac:dyDescent="0.15">
      <c r="A6" s="25" t="s">
        <v>49</v>
      </c>
      <c r="B6" s="26">
        <v>48</v>
      </c>
    </row>
    <row r="7" spans="1:2" x14ac:dyDescent="0.15">
      <c r="A7" s="27" t="s">
        <v>83</v>
      </c>
      <c r="B7" s="26">
        <v>2</v>
      </c>
    </row>
    <row r="8" spans="1:2" x14ac:dyDescent="0.15">
      <c r="A8" s="27" t="s">
        <v>61</v>
      </c>
      <c r="B8" s="26">
        <v>9</v>
      </c>
    </row>
    <row r="9" spans="1:2" x14ac:dyDescent="0.15">
      <c r="A9" s="27" t="s">
        <v>102</v>
      </c>
      <c r="B9" s="26">
        <v>21</v>
      </c>
    </row>
    <row r="10" spans="1:2" x14ac:dyDescent="0.15">
      <c r="A10" s="27" t="s">
        <v>48</v>
      </c>
      <c r="B10" s="26">
        <v>11</v>
      </c>
    </row>
    <row r="11" spans="1:2" x14ac:dyDescent="0.15">
      <c r="A11" s="27" t="s">
        <v>30</v>
      </c>
      <c r="B11" s="26">
        <v>5</v>
      </c>
    </row>
    <row r="12" spans="1:2" x14ac:dyDescent="0.15">
      <c r="A12" s="25" t="s">
        <v>31</v>
      </c>
      <c r="B12" s="26">
        <v>36</v>
      </c>
    </row>
    <row r="13" spans="1:2" x14ac:dyDescent="0.15">
      <c r="A13" s="27" t="s">
        <v>61</v>
      </c>
      <c r="B13" s="26">
        <v>5</v>
      </c>
    </row>
    <row r="14" spans="1:2" x14ac:dyDescent="0.15">
      <c r="A14" s="27" t="s">
        <v>102</v>
      </c>
      <c r="B14" s="26">
        <v>17</v>
      </c>
    </row>
    <row r="15" spans="1:2" x14ac:dyDescent="0.15">
      <c r="A15" s="27" t="s">
        <v>48</v>
      </c>
      <c r="B15" s="26">
        <v>5</v>
      </c>
    </row>
    <row r="16" spans="1:2" x14ac:dyDescent="0.15">
      <c r="A16" s="27" t="s">
        <v>30</v>
      </c>
      <c r="B16" s="26">
        <v>9</v>
      </c>
    </row>
    <row r="17" spans="1:2" x14ac:dyDescent="0.15">
      <c r="A17" s="25" t="s">
        <v>566</v>
      </c>
      <c r="B17" s="26">
        <v>84</v>
      </c>
    </row>
  </sheetData>
  <sheetProtection algorithmName="SHA-512" hashValue="GoMoNHfvShtKZhRmW4nqRDS6KKrbh34FhTm5mMubANiNUKvq0ozzSWS1Nbmt61iF7o1rqLTG7EogP0rP0fgQhA==" saltValue="n6bCw7MK5xyvi0mvafMnZQ==" spinCount="100000" sheet="1" objects="1" scenarios="1"/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B17"/>
  <sheetViews>
    <sheetView workbookViewId="0">
      <selection activeCell="A25" sqref="A25"/>
    </sheetView>
  </sheetViews>
  <sheetFormatPr baseColWidth="10" defaultColWidth="8.83203125" defaultRowHeight="13" x14ac:dyDescent="0.15"/>
  <cols>
    <col min="1" max="1" width="19.33203125" customWidth="1"/>
    <col min="2" max="2" width="12" customWidth="1"/>
    <col min="3" max="3" width="3" customWidth="1"/>
    <col min="4" max="4" width="11.6640625" customWidth="1"/>
    <col min="5" max="5" width="7.1640625" customWidth="1"/>
    <col min="6" max="6" width="11.6640625" customWidth="1"/>
    <col min="7" max="7" width="4" customWidth="1"/>
    <col min="8" max="9" width="7.1640625" customWidth="1"/>
    <col min="10" max="10" width="11.6640625" customWidth="1"/>
    <col min="11" max="11" width="4" customWidth="1"/>
    <col min="12" max="14" width="7.1640625" customWidth="1"/>
    <col min="15" max="15" width="11.6640625" bestFit="1" customWidth="1"/>
  </cols>
  <sheetData>
    <row r="3" spans="1:2" x14ac:dyDescent="0.15">
      <c r="A3" s="24" t="s">
        <v>436</v>
      </c>
      <c r="B3" t="s">
        <v>34</v>
      </c>
    </row>
    <row r="5" spans="1:2" x14ac:dyDescent="0.15">
      <c r="A5" s="24" t="s">
        <v>565</v>
      </c>
      <c r="B5" t="s">
        <v>580</v>
      </c>
    </row>
    <row r="6" spans="1:2" x14ac:dyDescent="0.15">
      <c r="A6" s="25" t="s">
        <v>49</v>
      </c>
      <c r="B6" s="26">
        <v>53</v>
      </c>
    </row>
    <row r="7" spans="1:2" x14ac:dyDescent="0.15">
      <c r="A7" s="27" t="s">
        <v>83</v>
      </c>
      <c r="B7" s="26">
        <v>2</v>
      </c>
    </row>
    <row r="8" spans="1:2" x14ac:dyDescent="0.15">
      <c r="A8" s="27" t="s">
        <v>61</v>
      </c>
      <c r="B8" s="26">
        <v>11</v>
      </c>
    </row>
    <row r="9" spans="1:2" x14ac:dyDescent="0.15">
      <c r="A9" s="27" t="s">
        <v>102</v>
      </c>
      <c r="B9" s="26">
        <v>22</v>
      </c>
    </row>
    <row r="10" spans="1:2" x14ac:dyDescent="0.15">
      <c r="A10" s="27" t="s">
        <v>48</v>
      </c>
      <c r="B10" s="26">
        <v>13</v>
      </c>
    </row>
    <row r="11" spans="1:2" x14ac:dyDescent="0.15">
      <c r="A11" s="27" t="s">
        <v>30</v>
      </c>
      <c r="B11" s="26">
        <v>5</v>
      </c>
    </row>
    <row r="12" spans="1:2" x14ac:dyDescent="0.15">
      <c r="A12" s="25" t="s">
        <v>31</v>
      </c>
      <c r="B12" s="26">
        <v>35</v>
      </c>
    </row>
    <row r="13" spans="1:2" x14ac:dyDescent="0.15">
      <c r="A13" s="27" t="s">
        <v>61</v>
      </c>
      <c r="B13" s="26">
        <v>5</v>
      </c>
    </row>
    <row r="14" spans="1:2" x14ac:dyDescent="0.15">
      <c r="A14" s="27" t="s">
        <v>102</v>
      </c>
      <c r="B14" s="26">
        <v>16</v>
      </c>
    </row>
    <row r="15" spans="1:2" x14ac:dyDescent="0.15">
      <c r="A15" s="27" t="s">
        <v>48</v>
      </c>
      <c r="B15" s="26">
        <v>5</v>
      </c>
    </row>
    <row r="16" spans="1:2" x14ac:dyDescent="0.15">
      <c r="A16" s="27" t="s">
        <v>30</v>
      </c>
      <c r="B16" s="26">
        <v>9</v>
      </c>
    </row>
    <row r="17" spans="1:2" x14ac:dyDescent="0.15">
      <c r="A17" s="25" t="s">
        <v>566</v>
      </c>
      <c r="B17" s="26">
        <v>88</v>
      </c>
    </row>
  </sheetData>
  <sheetProtection algorithmName="SHA-512" hashValue="wYc4o8LSRSwLsjLJOgWdTOicMlaB11fcEz8cWiTtLyyBt6Cb5vB3fBO2yBLRKETH87Fs7464I6WbuH4CF1LUKA==" saltValue="MP3r6zAk+7cvzlZgiH1lwQ==" spinCount="100000" sheet="1" objects="1" scenarios="1"/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B17"/>
  <sheetViews>
    <sheetView workbookViewId="0">
      <selection activeCell="N14" sqref="N14"/>
    </sheetView>
  </sheetViews>
  <sheetFormatPr baseColWidth="10" defaultColWidth="8.83203125" defaultRowHeight="13" x14ac:dyDescent="0.15"/>
  <cols>
    <col min="1" max="1" width="19.33203125" customWidth="1"/>
    <col min="2" max="2" width="12" customWidth="1"/>
    <col min="3" max="3" width="3" customWidth="1"/>
    <col min="4" max="4" width="11.6640625" bestFit="1" customWidth="1"/>
  </cols>
  <sheetData>
    <row r="3" spans="1:2" x14ac:dyDescent="0.15">
      <c r="A3" s="24" t="s">
        <v>436</v>
      </c>
      <c r="B3" t="s">
        <v>34</v>
      </c>
    </row>
    <row r="5" spans="1:2" x14ac:dyDescent="0.15">
      <c r="A5" s="24" t="s">
        <v>565</v>
      </c>
      <c r="B5" t="s">
        <v>581</v>
      </c>
    </row>
    <row r="6" spans="1:2" x14ac:dyDescent="0.15">
      <c r="A6" s="25" t="s">
        <v>49</v>
      </c>
      <c r="B6" s="26">
        <v>48</v>
      </c>
    </row>
    <row r="7" spans="1:2" x14ac:dyDescent="0.15">
      <c r="A7" s="27" t="s">
        <v>83</v>
      </c>
      <c r="B7" s="26">
        <v>2</v>
      </c>
    </row>
    <row r="8" spans="1:2" x14ac:dyDescent="0.15">
      <c r="A8" s="27" t="s">
        <v>61</v>
      </c>
      <c r="B8" s="26">
        <v>11</v>
      </c>
    </row>
    <row r="9" spans="1:2" x14ac:dyDescent="0.15">
      <c r="A9" s="27" t="s">
        <v>102</v>
      </c>
      <c r="B9" s="26">
        <v>19</v>
      </c>
    </row>
    <row r="10" spans="1:2" x14ac:dyDescent="0.15">
      <c r="A10" s="27" t="s">
        <v>48</v>
      </c>
      <c r="B10" s="26">
        <v>11</v>
      </c>
    </row>
    <row r="11" spans="1:2" x14ac:dyDescent="0.15">
      <c r="A11" s="27" t="s">
        <v>30</v>
      </c>
      <c r="B11" s="26">
        <v>5</v>
      </c>
    </row>
    <row r="12" spans="1:2" x14ac:dyDescent="0.15">
      <c r="A12" s="25" t="s">
        <v>31</v>
      </c>
      <c r="B12" s="26">
        <v>32</v>
      </c>
    </row>
    <row r="13" spans="1:2" x14ac:dyDescent="0.15">
      <c r="A13" s="27" t="s">
        <v>61</v>
      </c>
      <c r="B13" s="26">
        <v>5</v>
      </c>
    </row>
    <row r="14" spans="1:2" x14ac:dyDescent="0.15">
      <c r="A14" s="27" t="s">
        <v>102</v>
      </c>
      <c r="B14" s="26">
        <v>18</v>
      </c>
    </row>
    <row r="15" spans="1:2" x14ac:dyDescent="0.15">
      <c r="A15" s="27" t="s">
        <v>48</v>
      </c>
      <c r="B15" s="26">
        <v>4</v>
      </c>
    </row>
    <row r="16" spans="1:2" x14ac:dyDescent="0.15">
      <c r="A16" s="27" t="s">
        <v>30</v>
      </c>
      <c r="B16" s="26">
        <v>5</v>
      </c>
    </row>
    <row r="17" spans="1:2" x14ac:dyDescent="0.15">
      <c r="A17" s="25" t="s">
        <v>566</v>
      </c>
      <c r="B17" s="26">
        <v>80</v>
      </c>
    </row>
  </sheetData>
  <sheetProtection algorithmName="SHA-512" hashValue="G4LYclqPJW1c4c7QZq1fcqNfzZ/sdULN+WzPqkumJ/u/TV+/8+xqBTj1mEm53mnaxEO//3TZeluUnJ8eIUprSw==" saltValue="27iTeLvIcw5SJ1Sbw/JYUQ==" spinCount="100000" sheet="1" objects="1" scenarios="1"/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B17"/>
  <sheetViews>
    <sheetView workbookViewId="0">
      <selection activeCell="N17" sqref="N17"/>
    </sheetView>
  </sheetViews>
  <sheetFormatPr baseColWidth="10" defaultColWidth="8.83203125" defaultRowHeight="13" x14ac:dyDescent="0.15"/>
  <cols>
    <col min="1" max="1" width="19.33203125" customWidth="1"/>
    <col min="2" max="2" width="12" customWidth="1"/>
    <col min="3" max="3" width="3" customWidth="1"/>
    <col min="4" max="4" width="11.6640625" bestFit="1" customWidth="1"/>
  </cols>
  <sheetData>
    <row r="3" spans="1:2" x14ac:dyDescent="0.15">
      <c r="A3" s="24" t="s">
        <v>436</v>
      </c>
      <c r="B3" t="s">
        <v>34</v>
      </c>
    </row>
    <row r="5" spans="1:2" x14ac:dyDescent="0.15">
      <c r="A5" s="24" t="s">
        <v>565</v>
      </c>
      <c r="B5" t="s">
        <v>582</v>
      </c>
    </row>
    <row r="6" spans="1:2" x14ac:dyDescent="0.15">
      <c r="A6" s="25" t="s">
        <v>49</v>
      </c>
      <c r="B6" s="26">
        <v>51</v>
      </c>
    </row>
    <row r="7" spans="1:2" x14ac:dyDescent="0.15">
      <c r="A7" s="27" t="s">
        <v>83</v>
      </c>
      <c r="B7" s="26">
        <v>2</v>
      </c>
    </row>
    <row r="8" spans="1:2" x14ac:dyDescent="0.15">
      <c r="A8" s="27" t="s">
        <v>61</v>
      </c>
      <c r="B8" s="26">
        <v>11</v>
      </c>
    </row>
    <row r="9" spans="1:2" x14ac:dyDescent="0.15">
      <c r="A9" s="27" t="s">
        <v>102</v>
      </c>
      <c r="B9" s="26">
        <v>21</v>
      </c>
    </row>
    <row r="10" spans="1:2" x14ac:dyDescent="0.15">
      <c r="A10" s="27" t="s">
        <v>48</v>
      </c>
      <c r="B10" s="26">
        <v>12</v>
      </c>
    </row>
    <row r="11" spans="1:2" x14ac:dyDescent="0.15">
      <c r="A11" s="27" t="s">
        <v>30</v>
      </c>
      <c r="B11" s="26">
        <v>5</v>
      </c>
    </row>
    <row r="12" spans="1:2" x14ac:dyDescent="0.15">
      <c r="A12" s="25" t="s">
        <v>31</v>
      </c>
      <c r="B12" s="26">
        <v>35</v>
      </c>
    </row>
    <row r="13" spans="1:2" x14ac:dyDescent="0.15">
      <c r="A13" s="27" t="s">
        <v>61</v>
      </c>
      <c r="B13" s="26">
        <v>5</v>
      </c>
    </row>
    <row r="14" spans="1:2" x14ac:dyDescent="0.15">
      <c r="A14" s="27" t="s">
        <v>102</v>
      </c>
      <c r="B14" s="26">
        <v>17</v>
      </c>
    </row>
    <row r="15" spans="1:2" x14ac:dyDescent="0.15">
      <c r="A15" s="27" t="s">
        <v>48</v>
      </c>
      <c r="B15" s="26">
        <v>5</v>
      </c>
    </row>
    <row r="16" spans="1:2" x14ac:dyDescent="0.15">
      <c r="A16" s="27" t="s">
        <v>30</v>
      </c>
      <c r="B16" s="26">
        <v>8</v>
      </c>
    </row>
    <row r="17" spans="1:2" x14ac:dyDescent="0.15">
      <c r="A17" s="25" t="s">
        <v>566</v>
      </c>
      <c r="B17" s="26">
        <v>86</v>
      </c>
    </row>
  </sheetData>
  <sheetProtection algorithmName="SHA-512" hashValue="RVZAPh0UfQbbIo5D6lyfFF69QX+nYBSVrzc9lG2n34uBJ+BpbrzfNu6XvcvpOQeVAPZxpAHpi3Sj5CIZwvG6Vw==" saltValue="yuGLiUNWiwwD+mafd4k7Uw==" spinCount="100000" sheet="1" objects="1" scenarios="1"/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2"/>
  <sheetViews>
    <sheetView workbookViewId="0">
      <selection activeCell="T16" sqref="T16"/>
    </sheetView>
  </sheetViews>
  <sheetFormatPr baseColWidth="10" defaultColWidth="8.83203125" defaultRowHeight="13" x14ac:dyDescent="0.15"/>
  <cols>
    <col min="1" max="7" width="12" customWidth="1"/>
    <col min="8" max="8" width="7.1640625" customWidth="1"/>
    <col min="9" max="9" width="3.1640625" customWidth="1"/>
    <col min="10" max="11" width="11.6640625" customWidth="1"/>
    <col min="12" max="12" width="7.1640625" customWidth="1"/>
    <col min="13" max="13" width="4" customWidth="1"/>
    <col min="14" max="14" width="7.1640625" customWidth="1"/>
    <col min="15" max="16" width="4" customWidth="1"/>
    <col min="17" max="18" width="7.1640625" customWidth="1"/>
    <col min="19" max="19" width="18.5" bestFit="1" customWidth="1"/>
    <col min="20" max="20" width="18.5" customWidth="1"/>
    <col min="21" max="21" width="7.1640625" customWidth="1"/>
    <col min="22" max="22" width="4" customWidth="1"/>
    <col min="23" max="23" width="7.1640625" customWidth="1"/>
    <col min="24" max="25" width="4" customWidth="1"/>
    <col min="26" max="27" width="7.1640625" customWidth="1"/>
    <col min="28" max="30" width="18.5" bestFit="1" customWidth="1"/>
  </cols>
  <sheetData>
    <row r="1" spans="1:8" x14ac:dyDescent="0.15">
      <c r="A1" s="24" t="s">
        <v>436</v>
      </c>
      <c r="B1" t="s">
        <v>34</v>
      </c>
    </row>
    <row r="3" spans="1:8" x14ac:dyDescent="0.15">
      <c r="A3" t="s">
        <v>576</v>
      </c>
      <c r="B3" t="s">
        <v>577</v>
      </c>
      <c r="C3" t="s">
        <v>578</v>
      </c>
      <c r="D3" t="s">
        <v>579</v>
      </c>
      <c r="E3" t="s">
        <v>580</v>
      </c>
      <c r="F3" t="s">
        <v>581</v>
      </c>
      <c r="G3" t="s">
        <v>582</v>
      </c>
    </row>
    <row r="4" spans="1:8" x14ac:dyDescent="0.15">
      <c r="A4" s="26">
        <v>91</v>
      </c>
      <c r="B4" s="26">
        <v>90</v>
      </c>
      <c r="C4" s="26">
        <v>90</v>
      </c>
      <c r="D4" s="26">
        <v>84</v>
      </c>
      <c r="E4" s="26">
        <v>88</v>
      </c>
      <c r="F4" s="26">
        <v>80</v>
      </c>
      <c r="G4" s="26">
        <v>86</v>
      </c>
    </row>
    <row r="7" spans="1:8" x14ac:dyDescent="0.15">
      <c r="A7" t="s">
        <v>583</v>
      </c>
      <c r="B7" t="s">
        <v>584</v>
      </c>
      <c r="C7" t="s">
        <v>437</v>
      </c>
      <c r="D7" t="s">
        <v>585</v>
      </c>
      <c r="E7" t="s">
        <v>586</v>
      </c>
      <c r="F7" t="s">
        <v>587</v>
      </c>
      <c r="G7" t="s">
        <v>588</v>
      </c>
      <c r="H7" t="s">
        <v>433</v>
      </c>
    </row>
    <row r="8" spans="1:8" x14ac:dyDescent="0.15">
      <c r="A8">
        <v>91</v>
      </c>
      <c r="B8">
        <v>90</v>
      </c>
      <c r="C8">
        <v>90</v>
      </c>
      <c r="D8">
        <v>84</v>
      </c>
      <c r="E8">
        <v>88</v>
      </c>
      <c r="F8">
        <v>80</v>
      </c>
      <c r="G8">
        <v>86</v>
      </c>
      <c r="H8">
        <v>9</v>
      </c>
    </row>
    <row r="11" spans="1:8" x14ac:dyDescent="0.15">
      <c r="A11" t="s">
        <v>583</v>
      </c>
      <c r="B11" t="s">
        <v>584</v>
      </c>
      <c r="C11" t="s">
        <v>437</v>
      </c>
      <c r="D11" t="s">
        <v>585</v>
      </c>
      <c r="E11" t="s">
        <v>586</v>
      </c>
      <c r="F11" t="s">
        <v>587</v>
      </c>
      <c r="G11" t="s">
        <v>588</v>
      </c>
      <c r="H11" t="s">
        <v>433</v>
      </c>
    </row>
    <row r="12" spans="1:8" x14ac:dyDescent="0.15">
      <c r="A12" s="29">
        <f t="shared" ref="A12:H12" si="0">A8/91</f>
        <v>1</v>
      </c>
      <c r="B12" s="29">
        <f t="shared" si="0"/>
        <v>0.98901098901098905</v>
      </c>
      <c r="C12" s="29">
        <f t="shared" si="0"/>
        <v>0.98901098901098905</v>
      </c>
      <c r="D12" s="29">
        <f t="shared" si="0"/>
        <v>0.92307692307692313</v>
      </c>
      <c r="E12" s="29">
        <f t="shared" si="0"/>
        <v>0.96703296703296704</v>
      </c>
      <c r="F12" s="29">
        <f t="shared" si="0"/>
        <v>0.87912087912087911</v>
      </c>
      <c r="G12" s="29">
        <f t="shared" si="0"/>
        <v>0.94505494505494503</v>
      </c>
      <c r="H12" s="29">
        <f t="shared" si="0"/>
        <v>9.8901098901098897E-2</v>
      </c>
    </row>
  </sheetData>
  <sheetProtection algorithmName="SHA-512" hashValue="wODZdmpkLR9Nt5JlDbr7g+TZwdlUb86BJ1jbbm0lsx2Gz7zWrR9oRqpUKZ8Tj8yTieJ2SF7Gww9ONqjlGOsTaA==" saltValue="zC1tMyJvm8k2/AYy1mtOBQ==" spinCount="100000" sheet="1" objects="1" scenarios="1"/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D6"/>
  <sheetViews>
    <sheetView workbookViewId="0">
      <selection activeCell="O25" sqref="O25"/>
    </sheetView>
  </sheetViews>
  <sheetFormatPr baseColWidth="10" defaultColWidth="8.83203125" defaultRowHeight="13" x14ac:dyDescent="0.15"/>
  <cols>
    <col min="1" max="1" width="13.83203125" customWidth="1"/>
    <col min="2" max="2" width="11.1640625" customWidth="1"/>
    <col min="3" max="3" width="4.5" customWidth="1"/>
    <col min="4" max="4" width="11.6640625" bestFit="1" customWidth="1"/>
  </cols>
  <sheetData>
    <row r="3" spans="1:4" x14ac:dyDescent="0.15">
      <c r="A3" s="24" t="s">
        <v>565</v>
      </c>
      <c r="B3" t="s">
        <v>667</v>
      </c>
      <c r="D3" s="26"/>
    </row>
    <row r="4" spans="1:4" x14ac:dyDescent="0.15">
      <c r="A4" s="25" t="s">
        <v>36</v>
      </c>
      <c r="B4" s="26">
        <v>19</v>
      </c>
    </row>
    <row r="5" spans="1:4" x14ac:dyDescent="0.15">
      <c r="A5" s="25" t="s">
        <v>34</v>
      </c>
      <c r="B5" s="26">
        <v>81</v>
      </c>
    </row>
    <row r="6" spans="1:4" x14ac:dyDescent="0.15">
      <c r="A6" s="25" t="s">
        <v>566</v>
      </c>
      <c r="B6" s="26">
        <v>100</v>
      </c>
    </row>
  </sheetData>
  <sheetProtection algorithmName="SHA-512" hashValue="geGhoL4IPSAVIsfAvlYJnuEM/a9C5uafzwqvxXxehwipOEikef8G4r8PJfnMX8PHP0XwpgQAmCBbGLPg1xtczQ==" saltValue="7Ba/ukpKcR8dEMy52dJINg==" spinCount="100000" sheet="1" objects="1" scenarios="1"/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D29"/>
  <sheetViews>
    <sheetView workbookViewId="0">
      <selection activeCell="Q25" sqref="Q25"/>
    </sheetView>
  </sheetViews>
  <sheetFormatPr baseColWidth="10" defaultColWidth="8.83203125" defaultRowHeight="13" x14ac:dyDescent="0.15"/>
  <cols>
    <col min="1" max="1" width="14.83203125" customWidth="1"/>
    <col min="2" max="2" width="17" bestFit="1" customWidth="1"/>
    <col min="3" max="3" width="11.6640625" customWidth="1"/>
    <col min="4" max="4" width="11.6640625" bestFit="1" customWidth="1"/>
  </cols>
  <sheetData>
    <row r="3" spans="1:4" x14ac:dyDescent="0.15">
      <c r="A3" s="24" t="s">
        <v>589</v>
      </c>
      <c r="B3" s="24" t="s">
        <v>570</v>
      </c>
    </row>
    <row r="4" spans="1:4" x14ac:dyDescent="0.15">
      <c r="A4" s="24" t="s">
        <v>565</v>
      </c>
      <c r="B4" t="s">
        <v>36</v>
      </c>
      <c r="C4" t="s">
        <v>34</v>
      </c>
      <c r="D4" t="s">
        <v>566</v>
      </c>
    </row>
    <row r="5" spans="1:4" x14ac:dyDescent="0.15">
      <c r="A5" s="25" t="s">
        <v>83</v>
      </c>
      <c r="B5" s="26"/>
      <c r="C5" s="26">
        <v>2</v>
      </c>
      <c r="D5" s="26">
        <v>2</v>
      </c>
    </row>
    <row r="6" spans="1:4" x14ac:dyDescent="0.15">
      <c r="A6" s="25" t="s">
        <v>61</v>
      </c>
      <c r="B6" s="26">
        <v>4</v>
      </c>
      <c r="C6" s="26">
        <v>12</v>
      </c>
      <c r="D6" s="26">
        <v>16</v>
      </c>
    </row>
    <row r="7" spans="1:4" x14ac:dyDescent="0.15">
      <c r="A7" s="25" t="s">
        <v>102</v>
      </c>
      <c r="B7" s="26">
        <v>7</v>
      </c>
      <c r="C7" s="26">
        <v>34</v>
      </c>
      <c r="D7" s="26">
        <v>41</v>
      </c>
    </row>
    <row r="8" spans="1:4" x14ac:dyDescent="0.15">
      <c r="A8" s="25" t="s">
        <v>48</v>
      </c>
      <c r="B8" s="26">
        <v>1</v>
      </c>
      <c r="C8" s="26">
        <v>20</v>
      </c>
      <c r="D8" s="26">
        <v>21</v>
      </c>
    </row>
    <row r="9" spans="1:4" x14ac:dyDescent="0.15">
      <c r="A9" s="25" t="s">
        <v>30</v>
      </c>
      <c r="B9" s="26">
        <v>7</v>
      </c>
      <c r="C9" s="26">
        <v>13</v>
      </c>
      <c r="D9" s="26">
        <v>20</v>
      </c>
    </row>
    <row r="10" spans="1:4" x14ac:dyDescent="0.15">
      <c r="A10" s="25" t="s">
        <v>566</v>
      </c>
      <c r="B10" s="26">
        <v>19</v>
      </c>
      <c r="C10" s="26">
        <v>81</v>
      </c>
      <c r="D10" s="26">
        <v>100</v>
      </c>
    </row>
    <row r="15" spans="1:4" x14ac:dyDescent="0.15">
      <c r="A15" s="24" t="s">
        <v>589</v>
      </c>
      <c r="B15" s="24" t="s">
        <v>570</v>
      </c>
    </row>
    <row r="16" spans="1:4" x14ac:dyDescent="0.15">
      <c r="A16" s="24" t="s">
        <v>565</v>
      </c>
      <c r="B16" t="s">
        <v>34</v>
      </c>
      <c r="C16" t="s">
        <v>566</v>
      </c>
    </row>
    <row r="17" spans="1:4" x14ac:dyDescent="0.15">
      <c r="A17" s="25" t="s">
        <v>83</v>
      </c>
      <c r="B17" s="26">
        <v>2</v>
      </c>
      <c r="C17" s="26">
        <v>2</v>
      </c>
      <c r="D17" s="121">
        <f>GETPIVOTDATA("Q7",$A$15,"Q1","16 a 19 anos","Q7","Sim")/GETPIVOTDATA("Q7",$A$15,"Q7","Sim")</f>
        <v>2.4691358024691357E-2</v>
      </c>
    </row>
    <row r="18" spans="1:4" x14ac:dyDescent="0.15">
      <c r="A18" s="25" t="s">
        <v>61</v>
      </c>
      <c r="B18" s="26">
        <v>12</v>
      </c>
      <c r="C18" s="26">
        <v>12</v>
      </c>
      <c r="D18" s="121">
        <f>GETPIVOTDATA("Q7",$A$15,"Q1","20 a 25 anos","Q7","Sim")/GETPIVOTDATA("Q7",$A$15,"Q7","Sim")</f>
        <v>0.14814814814814814</v>
      </c>
    </row>
    <row r="19" spans="1:4" x14ac:dyDescent="0.15">
      <c r="A19" s="25" t="s">
        <v>102</v>
      </c>
      <c r="B19" s="26">
        <v>34</v>
      </c>
      <c r="C19" s="26">
        <v>34</v>
      </c>
      <c r="D19" s="121">
        <f>GETPIVOTDATA("Q7",$A$15,"Q1","26 a 35 anos","Q7","Sim")/GETPIVOTDATA("Q7",$A$15,"Q7","Sim")</f>
        <v>0.41975308641975306</v>
      </c>
    </row>
    <row r="20" spans="1:4" x14ac:dyDescent="0.15">
      <c r="A20" s="25" t="s">
        <v>48</v>
      </c>
      <c r="B20" s="26">
        <v>20</v>
      </c>
      <c r="C20" s="26">
        <v>20</v>
      </c>
      <c r="D20" s="121">
        <f>GETPIVOTDATA("Q7",$A$15,"Q1","36 a 45 anos","Q7","Sim")/GETPIVOTDATA("Q7",$A$15,"Q7","Sim")</f>
        <v>0.24691358024691357</v>
      </c>
    </row>
    <row r="21" spans="1:4" x14ac:dyDescent="0.15">
      <c r="A21" s="25" t="s">
        <v>30</v>
      </c>
      <c r="B21" s="26">
        <v>13</v>
      </c>
      <c r="C21" s="26">
        <v>13</v>
      </c>
      <c r="D21" s="121">
        <f>GETPIVOTDATA("Q7",$A$15,"Q1","mais de 45 anos","Q7","Sim")/GETPIVOTDATA("Q7",$A$15,"Q7","Sim")</f>
        <v>0.16049382716049382</v>
      </c>
    </row>
    <row r="22" spans="1:4" x14ac:dyDescent="0.15">
      <c r="A22" s="25" t="s">
        <v>566</v>
      </c>
      <c r="B22" s="26">
        <v>81</v>
      </c>
      <c r="C22" s="26">
        <v>81</v>
      </c>
    </row>
    <row r="25" spans="1:4" x14ac:dyDescent="0.15">
      <c r="A25" s="25" t="s">
        <v>83</v>
      </c>
      <c r="B25" s="124">
        <v>2.4691358024691357E-2</v>
      </c>
    </row>
    <row r="26" spans="1:4" x14ac:dyDescent="0.15">
      <c r="A26" s="25" t="s">
        <v>61</v>
      </c>
      <c r="B26" s="124">
        <v>0.14814814814814814</v>
      </c>
    </row>
    <row r="27" spans="1:4" x14ac:dyDescent="0.15">
      <c r="A27" s="25" t="s">
        <v>102</v>
      </c>
      <c r="B27" s="124">
        <v>0.41975308641975306</v>
      </c>
    </row>
    <row r="28" spans="1:4" x14ac:dyDescent="0.15">
      <c r="A28" s="25" t="s">
        <v>48</v>
      </c>
      <c r="B28" s="124">
        <v>0.24691358024691357</v>
      </c>
    </row>
    <row r="29" spans="1:4" x14ac:dyDescent="0.15">
      <c r="A29" s="25" t="s">
        <v>30</v>
      </c>
      <c r="B29" s="124">
        <v>0.16049382716049382</v>
      </c>
    </row>
  </sheetData>
  <sheetProtection algorithmName="SHA-512" hashValue="0apPdtXYDOSYFvEWAsgDg+wIkIg8SeqlyEw9i+pTWkkqR/1qpOKgONVWhhvxAi+ifJJjzPyGqlq5PEtLjYxcOQ==" saltValue="yJU2yDMvYp1nVt5uhFfR9A==" spinCount="100000" sheet="1" objects="1" scenarios="1"/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I43"/>
  <sheetViews>
    <sheetView workbookViewId="0">
      <selection activeCell="I27" sqref="I27"/>
    </sheetView>
  </sheetViews>
  <sheetFormatPr baseColWidth="10" defaultColWidth="8.83203125" defaultRowHeight="13" x14ac:dyDescent="0.15"/>
  <cols>
    <col min="1" max="1" width="4.1640625" customWidth="1"/>
    <col min="2" max="2" width="35" customWidth="1"/>
    <col min="3" max="3" width="6.5" customWidth="1"/>
    <col min="4" max="10" width="12" bestFit="1" customWidth="1"/>
  </cols>
  <sheetData>
    <row r="3" spans="1:9" x14ac:dyDescent="0.15">
      <c r="B3" s="24" t="s">
        <v>703</v>
      </c>
      <c r="E3" s="42"/>
    </row>
    <row r="4" spans="1:9" x14ac:dyDescent="0.15">
      <c r="A4">
        <v>1</v>
      </c>
      <c r="B4" s="25" t="s">
        <v>522</v>
      </c>
      <c r="C4" s="26">
        <v>54</v>
      </c>
      <c r="E4" s="42"/>
    </row>
    <row r="5" spans="1:9" x14ac:dyDescent="0.15">
      <c r="A5">
        <v>2</v>
      </c>
      <c r="B5" s="25" t="s">
        <v>146</v>
      </c>
      <c r="C5" s="26">
        <v>34</v>
      </c>
      <c r="E5" s="42"/>
    </row>
    <row r="6" spans="1:9" x14ac:dyDescent="0.15">
      <c r="A6">
        <v>3</v>
      </c>
      <c r="B6" s="25" t="s">
        <v>271</v>
      </c>
      <c r="C6" s="26">
        <v>41</v>
      </c>
      <c r="E6" s="42"/>
    </row>
    <row r="7" spans="1:9" x14ac:dyDescent="0.15">
      <c r="A7">
        <v>4</v>
      </c>
      <c r="B7" s="25" t="s">
        <v>266</v>
      </c>
      <c r="C7" s="26">
        <v>4</v>
      </c>
      <c r="E7" s="42"/>
    </row>
    <row r="8" spans="1:9" x14ac:dyDescent="0.15">
      <c r="A8">
        <v>5</v>
      </c>
      <c r="B8" s="25" t="s">
        <v>444</v>
      </c>
      <c r="C8" s="26">
        <v>10</v>
      </c>
      <c r="E8" s="42"/>
    </row>
    <row r="9" spans="1:9" x14ac:dyDescent="0.15">
      <c r="A9">
        <v>6</v>
      </c>
      <c r="B9" s="25" t="s">
        <v>235</v>
      </c>
      <c r="C9" s="26">
        <v>48</v>
      </c>
      <c r="E9" s="42"/>
    </row>
    <row r="10" spans="1:9" x14ac:dyDescent="0.15">
      <c r="A10">
        <v>7</v>
      </c>
      <c r="B10" s="25" t="s">
        <v>477</v>
      </c>
      <c r="C10" s="26">
        <v>59</v>
      </c>
      <c r="E10" s="42"/>
    </row>
    <row r="11" spans="1:9" x14ac:dyDescent="0.15">
      <c r="A11">
        <v>8</v>
      </c>
      <c r="B11" s="25" t="s">
        <v>225</v>
      </c>
      <c r="C11" s="26">
        <v>50</v>
      </c>
      <c r="E11" s="42"/>
    </row>
    <row r="12" spans="1:9" x14ac:dyDescent="0.15">
      <c r="A12">
        <v>9</v>
      </c>
      <c r="B12" s="25" t="s">
        <v>433</v>
      </c>
      <c r="C12" s="26">
        <v>5</v>
      </c>
      <c r="E12" s="42"/>
    </row>
    <row r="13" spans="1:9" x14ac:dyDescent="0.15">
      <c r="B13" s="25"/>
      <c r="C13" s="35">
        <f>SUM(C4:C12)</f>
        <v>305</v>
      </c>
      <c r="D13" s="33">
        <f>C13/100</f>
        <v>3.05</v>
      </c>
      <c r="E13" s="115" t="s">
        <v>727</v>
      </c>
      <c r="F13" s="33"/>
      <c r="G13" s="33"/>
      <c r="H13" s="33"/>
      <c r="I13" s="33"/>
    </row>
    <row r="14" spans="1:9" x14ac:dyDescent="0.15">
      <c r="A14" s="45"/>
      <c r="E14" s="42"/>
    </row>
    <row r="15" spans="1:9" x14ac:dyDescent="0.15">
      <c r="A15" s="45"/>
      <c r="B15" s="47" t="s">
        <v>79</v>
      </c>
      <c r="C15" s="47"/>
      <c r="D15" s="47"/>
      <c r="E15" s="47">
        <v>1</v>
      </c>
    </row>
    <row r="16" spans="1:9" x14ac:dyDescent="0.15">
      <c r="A16" s="42"/>
      <c r="B16" s="47" t="s">
        <v>669</v>
      </c>
      <c r="C16" s="47"/>
      <c r="D16" s="47"/>
      <c r="E16" s="47">
        <v>1</v>
      </c>
    </row>
    <row r="17" spans="1:9" x14ac:dyDescent="0.15">
      <c r="A17" s="42"/>
      <c r="B17" s="47" t="s">
        <v>670</v>
      </c>
      <c r="C17" s="47"/>
      <c r="D17" s="47"/>
      <c r="E17" s="47">
        <v>1</v>
      </c>
    </row>
    <row r="18" spans="1:9" x14ac:dyDescent="0.15">
      <c r="A18" s="42"/>
      <c r="B18" s="47" t="s">
        <v>671</v>
      </c>
      <c r="C18" s="47"/>
      <c r="D18" s="47"/>
      <c r="E18" s="47">
        <v>1</v>
      </c>
    </row>
    <row r="19" spans="1:9" x14ac:dyDescent="0.15">
      <c r="B19" s="47" t="s">
        <v>672</v>
      </c>
      <c r="C19" s="47"/>
      <c r="D19" s="47"/>
      <c r="E19" s="47">
        <v>1</v>
      </c>
    </row>
    <row r="22" spans="1:9" x14ac:dyDescent="0.15">
      <c r="B22" t="s">
        <v>522</v>
      </c>
      <c r="C22">
        <v>54</v>
      </c>
      <c r="D22" s="101">
        <f>C22/SUM($C$22:$C$30)</f>
        <v>0.17704918032786884</v>
      </c>
    </row>
    <row r="23" spans="1:9" x14ac:dyDescent="0.15">
      <c r="B23" t="s">
        <v>146</v>
      </c>
      <c r="C23">
        <v>34</v>
      </c>
      <c r="D23" s="101">
        <f t="shared" ref="D23:D30" si="0">C23/SUM($C$22:$C$30)</f>
        <v>0.11147540983606558</v>
      </c>
    </row>
    <row r="24" spans="1:9" x14ac:dyDescent="0.15">
      <c r="B24" t="s">
        <v>271</v>
      </c>
      <c r="C24">
        <v>41</v>
      </c>
      <c r="D24" s="101">
        <f t="shared" si="0"/>
        <v>0.13442622950819672</v>
      </c>
      <c r="F24" s="113"/>
      <c r="G24" s="46"/>
      <c r="H24" s="43"/>
      <c r="I24" s="43"/>
    </row>
    <row r="25" spans="1:9" x14ac:dyDescent="0.15">
      <c r="B25" s="25" t="s">
        <v>266</v>
      </c>
      <c r="C25" s="26">
        <v>4</v>
      </c>
      <c r="D25" s="101">
        <f t="shared" si="0"/>
        <v>1.3114754098360656E-2</v>
      </c>
      <c r="F25" s="114"/>
      <c r="G25" s="44"/>
      <c r="H25" s="42"/>
      <c r="I25" s="42"/>
    </row>
    <row r="26" spans="1:9" x14ac:dyDescent="0.15">
      <c r="B26" s="25" t="s">
        <v>444</v>
      </c>
      <c r="C26" s="26">
        <v>10</v>
      </c>
      <c r="D26" s="101">
        <f t="shared" si="0"/>
        <v>3.2786885245901641E-2</v>
      </c>
      <c r="F26" s="45"/>
      <c r="G26" s="44"/>
      <c r="H26" s="42"/>
      <c r="I26" s="42"/>
    </row>
    <row r="27" spans="1:9" x14ac:dyDescent="0.15">
      <c r="B27" s="25" t="s">
        <v>235</v>
      </c>
      <c r="C27" s="26">
        <v>48</v>
      </c>
      <c r="D27" s="101">
        <f t="shared" si="0"/>
        <v>0.15737704918032788</v>
      </c>
      <c r="F27" s="45"/>
      <c r="G27" s="44"/>
      <c r="H27" s="42"/>
      <c r="I27" s="42"/>
    </row>
    <row r="28" spans="1:9" x14ac:dyDescent="0.15">
      <c r="B28" s="34" t="s">
        <v>477</v>
      </c>
      <c r="C28" s="35">
        <v>59</v>
      </c>
      <c r="D28" s="109">
        <f t="shared" si="0"/>
        <v>0.19344262295081968</v>
      </c>
      <c r="F28" s="45"/>
      <c r="G28" s="44"/>
      <c r="H28" s="42"/>
      <c r="I28" s="42"/>
    </row>
    <row r="29" spans="1:9" x14ac:dyDescent="0.15">
      <c r="B29" s="25" t="s">
        <v>225</v>
      </c>
      <c r="C29" s="26">
        <v>50</v>
      </c>
      <c r="D29" s="101">
        <f t="shared" si="0"/>
        <v>0.16393442622950818</v>
      </c>
      <c r="F29" s="45"/>
      <c r="G29" s="44"/>
      <c r="H29" s="42"/>
      <c r="I29" s="42"/>
    </row>
    <row r="30" spans="1:9" x14ac:dyDescent="0.15">
      <c r="B30" s="25" t="s">
        <v>433</v>
      </c>
      <c r="C30" s="26">
        <v>5</v>
      </c>
      <c r="D30" s="101">
        <f t="shared" si="0"/>
        <v>1.6393442622950821E-2</v>
      </c>
      <c r="F30" s="45"/>
      <c r="G30" s="44"/>
      <c r="H30" s="42"/>
      <c r="I30" s="42"/>
    </row>
    <row r="31" spans="1:9" x14ac:dyDescent="0.15">
      <c r="B31" s="25"/>
      <c r="C31" s="26"/>
      <c r="D31" s="116">
        <f>SUM(D22:D30)</f>
        <v>1</v>
      </c>
      <c r="F31" s="45"/>
      <c r="G31" s="44"/>
      <c r="H31" s="42"/>
      <c r="I31" s="42"/>
    </row>
    <row r="32" spans="1:9" x14ac:dyDescent="0.15">
      <c r="B32" s="25"/>
      <c r="C32" s="26"/>
      <c r="F32" s="45"/>
      <c r="G32" s="44"/>
      <c r="H32" s="42"/>
      <c r="I32" s="42"/>
    </row>
    <row r="33" spans="2:9" x14ac:dyDescent="0.15">
      <c r="B33" s="25"/>
      <c r="C33" s="26"/>
      <c r="F33" s="45"/>
      <c r="G33" s="44"/>
      <c r="H33" s="42"/>
      <c r="I33" s="42"/>
    </row>
    <row r="35" spans="2:9" x14ac:dyDescent="0.15">
      <c r="B35" t="s">
        <v>522</v>
      </c>
      <c r="C35" s="101">
        <v>0.17704918032786884</v>
      </c>
    </row>
    <row r="36" spans="2:9" x14ac:dyDescent="0.15">
      <c r="B36" t="s">
        <v>146</v>
      </c>
      <c r="C36" s="101">
        <v>0.11147540983606558</v>
      </c>
    </row>
    <row r="37" spans="2:9" x14ac:dyDescent="0.15">
      <c r="B37" t="s">
        <v>271</v>
      </c>
      <c r="C37" s="101">
        <v>0.13442622950819672</v>
      </c>
    </row>
    <row r="38" spans="2:9" x14ac:dyDescent="0.15">
      <c r="B38" s="25" t="s">
        <v>266</v>
      </c>
      <c r="C38" s="101">
        <v>1.3114754098360656E-2</v>
      </c>
    </row>
    <row r="39" spans="2:9" x14ac:dyDescent="0.15">
      <c r="B39" s="25" t="s">
        <v>444</v>
      </c>
      <c r="C39" s="101">
        <v>3.2786885245901641E-2</v>
      </c>
    </row>
    <row r="40" spans="2:9" x14ac:dyDescent="0.15">
      <c r="B40" s="25" t="s">
        <v>235</v>
      </c>
      <c r="C40" s="101">
        <v>0.15737704918032788</v>
      </c>
    </row>
    <row r="41" spans="2:9" x14ac:dyDescent="0.15">
      <c r="B41" s="34" t="s">
        <v>477</v>
      </c>
      <c r="C41" s="101">
        <v>0.19344262295081968</v>
      </c>
    </row>
    <row r="42" spans="2:9" x14ac:dyDescent="0.15">
      <c r="B42" s="25" t="s">
        <v>225</v>
      </c>
      <c r="C42" s="101">
        <v>0.16393442622950818</v>
      </c>
    </row>
    <row r="43" spans="2:9" x14ac:dyDescent="0.15">
      <c r="B43" s="25" t="s">
        <v>433</v>
      </c>
      <c r="C43" s="101">
        <v>1.6393442622950821E-2</v>
      </c>
    </row>
  </sheetData>
  <sheetProtection algorithmName="SHA-512" hashValue="6EntYK3P1Izp0HGVA8aYzIufYO1I06j3/9QOj4nplh0g665b07w8hLB9h2IlGO2+zNWDMn7anC5e+OUMUK9gTw==" saltValue="9wuEA4ArpmACBS0y8NtDBQ==" spinCount="100000" sheet="1" objects="1" scenarios="1"/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B17"/>
  <sheetViews>
    <sheetView workbookViewId="0">
      <selection activeCell="N11" sqref="N11"/>
    </sheetView>
  </sheetViews>
  <sheetFormatPr baseColWidth="10" defaultColWidth="8.83203125" defaultRowHeight="13" x14ac:dyDescent="0.15"/>
  <cols>
    <col min="1" max="1" width="19.33203125" customWidth="1"/>
    <col min="2" max="2" width="12" customWidth="1"/>
    <col min="3" max="3" width="3" customWidth="1"/>
    <col min="4" max="4" width="11.6640625" bestFit="1" customWidth="1"/>
  </cols>
  <sheetData>
    <row r="3" spans="1:2" x14ac:dyDescent="0.15">
      <c r="A3" s="24" t="s">
        <v>443</v>
      </c>
      <c r="B3" t="s">
        <v>34</v>
      </c>
    </row>
    <row r="5" spans="1:2" x14ac:dyDescent="0.15">
      <c r="A5" s="24" t="s">
        <v>565</v>
      </c>
      <c r="B5" t="s">
        <v>590</v>
      </c>
    </row>
    <row r="6" spans="1:2" x14ac:dyDescent="0.15">
      <c r="A6" s="25" t="s">
        <v>49</v>
      </c>
      <c r="B6" s="26">
        <v>32</v>
      </c>
    </row>
    <row r="7" spans="1:2" x14ac:dyDescent="0.15">
      <c r="A7" s="27" t="s">
        <v>83</v>
      </c>
      <c r="B7" s="26">
        <v>1</v>
      </c>
    </row>
    <row r="8" spans="1:2" x14ac:dyDescent="0.15">
      <c r="A8" s="27" t="s">
        <v>61</v>
      </c>
      <c r="B8" s="26">
        <v>4</v>
      </c>
    </row>
    <row r="9" spans="1:2" x14ac:dyDescent="0.15">
      <c r="A9" s="27" t="s">
        <v>102</v>
      </c>
      <c r="B9" s="26">
        <v>12</v>
      </c>
    </row>
    <row r="10" spans="1:2" x14ac:dyDescent="0.15">
      <c r="A10" s="27" t="s">
        <v>48</v>
      </c>
      <c r="B10" s="26">
        <v>8</v>
      </c>
    </row>
    <row r="11" spans="1:2" x14ac:dyDescent="0.15">
      <c r="A11" s="27" t="s">
        <v>30</v>
      </c>
      <c r="B11" s="26">
        <v>7</v>
      </c>
    </row>
    <row r="12" spans="1:2" x14ac:dyDescent="0.15">
      <c r="A12" s="25" t="s">
        <v>31</v>
      </c>
      <c r="B12" s="26">
        <v>22</v>
      </c>
    </row>
    <row r="13" spans="1:2" x14ac:dyDescent="0.15">
      <c r="A13" s="27" t="s">
        <v>61</v>
      </c>
      <c r="B13" s="26">
        <v>1</v>
      </c>
    </row>
    <row r="14" spans="1:2" x14ac:dyDescent="0.15">
      <c r="A14" s="27" t="s">
        <v>102</v>
      </c>
      <c r="B14" s="26">
        <v>15</v>
      </c>
    </row>
    <row r="15" spans="1:2" x14ac:dyDescent="0.15">
      <c r="A15" s="27" t="s">
        <v>48</v>
      </c>
      <c r="B15" s="26">
        <v>3</v>
      </c>
    </row>
    <row r="16" spans="1:2" x14ac:dyDescent="0.15">
      <c r="A16" s="27" t="s">
        <v>30</v>
      </c>
      <c r="B16" s="26">
        <v>3</v>
      </c>
    </row>
    <row r="17" spans="1:2" x14ac:dyDescent="0.15">
      <c r="A17" s="25" t="s">
        <v>566</v>
      </c>
      <c r="B17" s="26">
        <v>54</v>
      </c>
    </row>
  </sheetData>
  <sheetProtection algorithmName="SHA-512" hashValue="8uxOFo1MGYwz8URcpN9EUdHvuTn/qFaIQIX6ZThOk/F6O1c5hgADzP/ytSFAgb3JqZ/fz5WWWcuVIMmyLnhOQw==" saltValue="HdwPuqrpZj/bWJn4TUQxKg==" spinCount="100000" sheet="1" objects="1" scenarios="1"/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B17"/>
  <sheetViews>
    <sheetView workbookViewId="0">
      <selection activeCell="K24" sqref="K24"/>
    </sheetView>
  </sheetViews>
  <sheetFormatPr baseColWidth="10" defaultColWidth="8.83203125" defaultRowHeight="13" x14ac:dyDescent="0.15"/>
  <cols>
    <col min="1" max="1" width="19.33203125" customWidth="1"/>
    <col min="2" max="2" width="12" customWidth="1"/>
    <col min="3" max="3" width="3" customWidth="1"/>
    <col min="4" max="4" width="11.6640625" bestFit="1" customWidth="1"/>
  </cols>
  <sheetData>
    <row r="3" spans="1:2" x14ac:dyDescent="0.15">
      <c r="A3" s="24" t="s">
        <v>443</v>
      </c>
      <c r="B3" t="s">
        <v>34</v>
      </c>
    </row>
    <row r="5" spans="1:2" x14ac:dyDescent="0.15">
      <c r="A5" s="24" t="s">
        <v>565</v>
      </c>
      <c r="B5" t="s">
        <v>591</v>
      </c>
    </row>
    <row r="6" spans="1:2" x14ac:dyDescent="0.15">
      <c r="A6" s="25" t="s">
        <v>49</v>
      </c>
      <c r="B6" s="26">
        <v>18</v>
      </c>
    </row>
    <row r="7" spans="1:2" x14ac:dyDescent="0.15">
      <c r="A7" s="27" t="s">
        <v>83</v>
      </c>
      <c r="B7" s="26">
        <v>2</v>
      </c>
    </row>
    <row r="8" spans="1:2" x14ac:dyDescent="0.15">
      <c r="A8" s="27" t="s">
        <v>61</v>
      </c>
      <c r="B8" s="26">
        <v>2</v>
      </c>
    </row>
    <row r="9" spans="1:2" x14ac:dyDescent="0.15">
      <c r="A9" s="27" t="s">
        <v>102</v>
      </c>
      <c r="B9" s="26">
        <v>7</v>
      </c>
    </row>
    <row r="10" spans="1:2" x14ac:dyDescent="0.15">
      <c r="A10" s="27" t="s">
        <v>48</v>
      </c>
      <c r="B10" s="26">
        <v>5</v>
      </c>
    </row>
    <row r="11" spans="1:2" x14ac:dyDescent="0.15">
      <c r="A11" s="27" t="s">
        <v>30</v>
      </c>
      <c r="B11" s="26">
        <v>2</v>
      </c>
    </row>
    <row r="12" spans="1:2" x14ac:dyDescent="0.15">
      <c r="A12" s="25" t="s">
        <v>31</v>
      </c>
      <c r="B12" s="26">
        <v>16</v>
      </c>
    </row>
    <row r="13" spans="1:2" x14ac:dyDescent="0.15">
      <c r="A13" s="27" t="s">
        <v>61</v>
      </c>
      <c r="B13" s="26">
        <v>2</v>
      </c>
    </row>
    <row r="14" spans="1:2" x14ac:dyDescent="0.15">
      <c r="A14" s="27" t="s">
        <v>102</v>
      </c>
      <c r="B14" s="26">
        <v>10</v>
      </c>
    </row>
    <row r="15" spans="1:2" x14ac:dyDescent="0.15">
      <c r="A15" s="27" t="s">
        <v>48</v>
      </c>
      <c r="B15" s="26">
        <v>2</v>
      </c>
    </row>
    <row r="16" spans="1:2" x14ac:dyDescent="0.15">
      <c r="A16" s="27" t="s">
        <v>30</v>
      </c>
      <c r="B16" s="26">
        <v>2</v>
      </c>
    </row>
    <row r="17" spans="1:2" x14ac:dyDescent="0.15">
      <c r="A17" s="25" t="s">
        <v>566</v>
      </c>
      <c r="B17" s="26">
        <v>34</v>
      </c>
    </row>
  </sheetData>
  <sheetProtection algorithmName="SHA-512" hashValue="2CrDDROsDyg61CXRO6rHguS3ePiTofs40ExYPEj1QOWvEukuckMq65lOqkmKYowsx85iARcpZ+bKUCuA2WT/QQ==" saltValue="p5FhR79ObLudXkRZGxuClQ==" spinCount="100000" sheet="1" objects="1" scenarios="1"/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B17"/>
  <sheetViews>
    <sheetView workbookViewId="0">
      <selection activeCell="N20" sqref="N20"/>
    </sheetView>
  </sheetViews>
  <sheetFormatPr baseColWidth="10" defaultColWidth="8.83203125" defaultRowHeight="13" x14ac:dyDescent="0.15"/>
  <cols>
    <col min="1" max="1" width="19.33203125" customWidth="1"/>
    <col min="2" max="2" width="12" customWidth="1"/>
    <col min="3" max="3" width="3" customWidth="1"/>
    <col min="4" max="4" width="11.6640625" bestFit="1" customWidth="1"/>
    <col min="5" max="5" width="4" bestFit="1" customWidth="1"/>
    <col min="6" max="6" width="3" bestFit="1" customWidth="1"/>
    <col min="7" max="7" width="7.1640625" bestFit="1" customWidth="1"/>
    <col min="8" max="8" width="11.6640625" bestFit="1" customWidth="1"/>
  </cols>
  <sheetData>
    <row r="3" spans="1:2" x14ac:dyDescent="0.15">
      <c r="A3" s="24" t="s">
        <v>443</v>
      </c>
      <c r="B3" t="s">
        <v>34</v>
      </c>
    </row>
    <row r="5" spans="1:2" x14ac:dyDescent="0.15">
      <c r="A5" s="24" t="s">
        <v>565</v>
      </c>
      <c r="B5" t="s">
        <v>592</v>
      </c>
    </row>
    <row r="6" spans="1:2" x14ac:dyDescent="0.15">
      <c r="A6" s="25" t="s">
        <v>49</v>
      </c>
      <c r="B6" s="26">
        <v>17</v>
      </c>
    </row>
    <row r="7" spans="1:2" x14ac:dyDescent="0.15">
      <c r="A7" s="27" t="s">
        <v>83</v>
      </c>
      <c r="B7" s="26">
        <v>0</v>
      </c>
    </row>
    <row r="8" spans="1:2" x14ac:dyDescent="0.15">
      <c r="A8" s="27" t="s">
        <v>61</v>
      </c>
      <c r="B8" s="26">
        <v>1</v>
      </c>
    </row>
    <row r="9" spans="1:2" x14ac:dyDescent="0.15">
      <c r="A9" s="27" t="s">
        <v>102</v>
      </c>
      <c r="B9" s="26">
        <v>8</v>
      </c>
    </row>
    <row r="10" spans="1:2" x14ac:dyDescent="0.15">
      <c r="A10" s="27" t="s">
        <v>48</v>
      </c>
      <c r="B10" s="26">
        <v>6</v>
      </c>
    </row>
    <row r="11" spans="1:2" x14ac:dyDescent="0.15">
      <c r="A11" s="27" t="s">
        <v>30</v>
      </c>
      <c r="B11" s="26">
        <v>2</v>
      </c>
    </row>
    <row r="12" spans="1:2" x14ac:dyDescent="0.15">
      <c r="A12" s="25" t="s">
        <v>31</v>
      </c>
      <c r="B12" s="26">
        <v>24</v>
      </c>
    </row>
    <row r="13" spans="1:2" x14ac:dyDescent="0.15">
      <c r="A13" s="27" t="s">
        <v>61</v>
      </c>
      <c r="B13" s="26">
        <v>2</v>
      </c>
    </row>
    <row r="14" spans="1:2" x14ac:dyDescent="0.15">
      <c r="A14" s="27" t="s">
        <v>102</v>
      </c>
      <c r="B14" s="26">
        <v>16</v>
      </c>
    </row>
    <row r="15" spans="1:2" x14ac:dyDescent="0.15">
      <c r="A15" s="27" t="s">
        <v>48</v>
      </c>
      <c r="B15" s="26">
        <v>3</v>
      </c>
    </row>
    <row r="16" spans="1:2" x14ac:dyDescent="0.15">
      <c r="A16" s="27" t="s">
        <v>30</v>
      </c>
      <c r="B16" s="26">
        <v>3</v>
      </c>
    </row>
    <row r="17" spans="1:2" x14ac:dyDescent="0.15">
      <c r="A17" s="25" t="s">
        <v>566</v>
      </c>
      <c r="B17" s="26">
        <v>41</v>
      </c>
    </row>
  </sheetData>
  <sheetProtection algorithmName="SHA-512" hashValue="etqGkrygOBRxVynePs9D1Q1bhcmOgEz2mfijVyJJ/rVLYhUrGhia4e3tkCgu+MqpET70JFu02HqCCqsNo+lEZA==" saltValue="ObbK6zLsJ7RB4LgQep5umQ==" spinCount="100000" sheet="1" objects="1" scenarios="1"/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3:B17"/>
  <sheetViews>
    <sheetView workbookViewId="0">
      <selection activeCell="L25" sqref="L25"/>
    </sheetView>
  </sheetViews>
  <sheetFormatPr baseColWidth="10" defaultColWidth="8.83203125" defaultRowHeight="13" x14ac:dyDescent="0.15"/>
  <cols>
    <col min="1" max="1" width="19.33203125" customWidth="1"/>
    <col min="2" max="2" width="12" customWidth="1"/>
    <col min="3" max="3" width="2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443</v>
      </c>
      <c r="B3" t="s">
        <v>34</v>
      </c>
    </row>
    <row r="5" spans="1:2" x14ac:dyDescent="0.15">
      <c r="A5" s="24" t="s">
        <v>565</v>
      </c>
      <c r="B5" t="s">
        <v>593</v>
      </c>
    </row>
    <row r="6" spans="1:2" x14ac:dyDescent="0.15">
      <c r="A6" s="25" t="s">
        <v>49</v>
      </c>
      <c r="B6" s="26">
        <v>2</v>
      </c>
    </row>
    <row r="7" spans="1:2" x14ac:dyDescent="0.15">
      <c r="A7" s="27" t="s">
        <v>83</v>
      </c>
      <c r="B7" s="26">
        <v>0</v>
      </c>
    </row>
    <row r="8" spans="1:2" x14ac:dyDescent="0.15">
      <c r="A8" s="27" t="s">
        <v>61</v>
      </c>
      <c r="B8" s="26">
        <v>0</v>
      </c>
    </row>
    <row r="9" spans="1:2" x14ac:dyDescent="0.15">
      <c r="A9" s="27" t="s">
        <v>102</v>
      </c>
      <c r="B9" s="26">
        <v>2</v>
      </c>
    </row>
    <row r="10" spans="1:2" x14ac:dyDescent="0.15">
      <c r="A10" s="27" t="s">
        <v>48</v>
      </c>
      <c r="B10" s="26">
        <v>0</v>
      </c>
    </row>
    <row r="11" spans="1:2" x14ac:dyDescent="0.15">
      <c r="A11" s="27" t="s">
        <v>30</v>
      </c>
      <c r="B11" s="26">
        <v>0</v>
      </c>
    </row>
    <row r="12" spans="1:2" x14ac:dyDescent="0.15">
      <c r="A12" s="25" t="s">
        <v>31</v>
      </c>
      <c r="B12" s="26">
        <v>2</v>
      </c>
    </row>
    <row r="13" spans="1:2" x14ac:dyDescent="0.15">
      <c r="A13" s="27" t="s">
        <v>61</v>
      </c>
      <c r="B13" s="26">
        <v>0</v>
      </c>
    </row>
    <row r="14" spans="1:2" x14ac:dyDescent="0.15">
      <c r="A14" s="27" t="s">
        <v>102</v>
      </c>
      <c r="B14" s="26">
        <v>2</v>
      </c>
    </row>
    <row r="15" spans="1:2" x14ac:dyDescent="0.15">
      <c r="A15" s="27" t="s">
        <v>48</v>
      </c>
      <c r="B15" s="26">
        <v>0</v>
      </c>
    </row>
    <row r="16" spans="1:2" x14ac:dyDescent="0.15">
      <c r="A16" s="27" t="s">
        <v>30</v>
      </c>
      <c r="B16" s="26">
        <v>0</v>
      </c>
    </row>
    <row r="17" spans="1:2" x14ac:dyDescent="0.15">
      <c r="A17" s="25" t="s">
        <v>566</v>
      </c>
      <c r="B17" s="26">
        <v>4</v>
      </c>
    </row>
  </sheetData>
  <sheetProtection algorithmName="SHA-512" hashValue="bFQF3mGyvtyRSLDvIDmCnw+IYJoxSgWL0oJZbvs4pWh7P8ZgHeUqPZLt9xX5igGMujC1yAuWPa3AzsZ0aCCoUw==" saltValue="AMvBpLnd9GHtKlJgIPIubA==" spinCount="100000" sheet="1" objects="1" scenarios="1"/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B17"/>
  <sheetViews>
    <sheetView workbookViewId="0">
      <selection activeCell="H24" sqref="H24"/>
    </sheetView>
  </sheetViews>
  <sheetFormatPr baseColWidth="10" defaultColWidth="8.83203125" defaultRowHeight="13" x14ac:dyDescent="0.15"/>
  <cols>
    <col min="1" max="1" width="19.33203125" customWidth="1"/>
    <col min="2" max="2" width="12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443</v>
      </c>
      <c r="B3" t="s">
        <v>34</v>
      </c>
    </row>
    <row r="5" spans="1:2" x14ac:dyDescent="0.15">
      <c r="A5" s="24" t="s">
        <v>565</v>
      </c>
      <c r="B5" t="s">
        <v>594</v>
      </c>
    </row>
    <row r="6" spans="1:2" x14ac:dyDescent="0.15">
      <c r="A6" s="25" t="s">
        <v>49</v>
      </c>
      <c r="B6" s="26">
        <v>6</v>
      </c>
    </row>
    <row r="7" spans="1:2" x14ac:dyDescent="0.15">
      <c r="A7" s="27" t="s">
        <v>83</v>
      </c>
      <c r="B7" s="26">
        <v>1</v>
      </c>
    </row>
    <row r="8" spans="1:2" x14ac:dyDescent="0.15">
      <c r="A8" s="27" t="s">
        <v>61</v>
      </c>
      <c r="B8" s="26">
        <v>2</v>
      </c>
    </row>
    <row r="9" spans="1:2" x14ac:dyDescent="0.15">
      <c r="A9" s="27" t="s">
        <v>102</v>
      </c>
      <c r="B9" s="26">
        <v>3</v>
      </c>
    </row>
    <row r="10" spans="1:2" x14ac:dyDescent="0.15">
      <c r="A10" s="27" t="s">
        <v>48</v>
      </c>
      <c r="B10" s="26">
        <v>0</v>
      </c>
    </row>
    <row r="11" spans="1:2" x14ac:dyDescent="0.15">
      <c r="A11" s="27" t="s">
        <v>30</v>
      </c>
      <c r="B11" s="26">
        <v>0</v>
      </c>
    </row>
    <row r="12" spans="1:2" x14ac:dyDescent="0.15">
      <c r="A12" s="25" t="s">
        <v>31</v>
      </c>
      <c r="B12" s="26">
        <v>4</v>
      </c>
    </row>
    <row r="13" spans="1:2" x14ac:dyDescent="0.15">
      <c r="A13" s="27" t="s">
        <v>61</v>
      </c>
      <c r="B13" s="26">
        <v>0</v>
      </c>
    </row>
    <row r="14" spans="1:2" x14ac:dyDescent="0.15">
      <c r="A14" s="27" t="s">
        <v>102</v>
      </c>
      <c r="B14" s="26">
        <v>4</v>
      </c>
    </row>
    <row r="15" spans="1:2" x14ac:dyDescent="0.15">
      <c r="A15" s="27" t="s">
        <v>48</v>
      </c>
      <c r="B15" s="26">
        <v>0</v>
      </c>
    </row>
    <row r="16" spans="1:2" x14ac:dyDescent="0.15">
      <c r="A16" s="27" t="s">
        <v>30</v>
      </c>
      <c r="B16" s="26">
        <v>0</v>
      </c>
    </row>
    <row r="17" spans="1:2" x14ac:dyDescent="0.15">
      <c r="A17" s="25" t="s">
        <v>566</v>
      </c>
      <c r="B17" s="26">
        <v>10</v>
      </c>
    </row>
  </sheetData>
  <sheetProtection algorithmName="SHA-512" hashValue="B2eGBV+TLe35HbOJQEr9/hk2SkKfUffbgvW4Z76ehFleQlDCT+2B9efREScQseHnfnHoL9WO03u9KXyjDzv5Cw==" saltValue="YA8MWbuvnGWSBQqcgvmEjg==" spinCount="100000" sheet="1" objects="1" scenarios="1"/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3:B17"/>
  <sheetViews>
    <sheetView workbookViewId="0">
      <selection activeCell="D24" sqref="D24"/>
    </sheetView>
  </sheetViews>
  <sheetFormatPr baseColWidth="10" defaultColWidth="8.83203125" defaultRowHeight="13" x14ac:dyDescent="0.15"/>
  <cols>
    <col min="1" max="1" width="19.33203125" customWidth="1"/>
    <col min="2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443</v>
      </c>
      <c r="B3" t="s">
        <v>34</v>
      </c>
    </row>
    <row r="5" spans="1:2" x14ac:dyDescent="0.15">
      <c r="A5" s="24" t="s">
        <v>565</v>
      </c>
      <c r="B5" t="s">
        <v>595</v>
      </c>
    </row>
    <row r="6" spans="1:2" x14ac:dyDescent="0.15">
      <c r="A6" s="25" t="s">
        <v>49</v>
      </c>
      <c r="B6" s="26">
        <v>24</v>
      </c>
    </row>
    <row r="7" spans="1:2" x14ac:dyDescent="0.15">
      <c r="A7" s="27" t="s">
        <v>83</v>
      </c>
      <c r="B7" s="26">
        <v>1</v>
      </c>
    </row>
    <row r="8" spans="1:2" x14ac:dyDescent="0.15">
      <c r="A8" s="27" t="s">
        <v>61</v>
      </c>
      <c r="B8" s="26">
        <v>5</v>
      </c>
    </row>
    <row r="9" spans="1:2" x14ac:dyDescent="0.15">
      <c r="A9" s="27" t="s">
        <v>102</v>
      </c>
      <c r="B9" s="26">
        <v>13</v>
      </c>
    </row>
    <row r="10" spans="1:2" x14ac:dyDescent="0.15">
      <c r="A10" s="27" t="s">
        <v>48</v>
      </c>
      <c r="B10" s="26">
        <v>4</v>
      </c>
    </row>
    <row r="11" spans="1:2" x14ac:dyDescent="0.15">
      <c r="A11" s="27" t="s">
        <v>30</v>
      </c>
      <c r="B11" s="26">
        <v>1</v>
      </c>
    </row>
    <row r="12" spans="1:2" x14ac:dyDescent="0.15">
      <c r="A12" s="25" t="s">
        <v>31</v>
      </c>
      <c r="B12" s="26">
        <v>24</v>
      </c>
    </row>
    <row r="13" spans="1:2" x14ac:dyDescent="0.15">
      <c r="A13" s="27" t="s">
        <v>61</v>
      </c>
      <c r="B13" s="26">
        <v>4</v>
      </c>
    </row>
    <row r="14" spans="1:2" x14ac:dyDescent="0.15">
      <c r="A14" s="27" t="s">
        <v>102</v>
      </c>
      <c r="B14" s="26">
        <v>15</v>
      </c>
    </row>
    <row r="15" spans="1:2" x14ac:dyDescent="0.15">
      <c r="A15" s="27" t="s">
        <v>48</v>
      </c>
      <c r="B15" s="26">
        <v>4</v>
      </c>
    </row>
    <row r="16" spans="1:2" x14ac:dyDescent="0.15">
      <c r="A16" s="27" t="s">
        <v>30</v>
      </c>
      <c r="B16" s="26">
        <v>1</v>
      </c>
    </row>
    <row r="17" spans="1:2" x14ac:dyDescent="0.15">
      <c r="A17" s="25" t="s">
        <v>566</v>
      </c>
      <c r="B17" s="26">
        <v>48</v>
      </c>
    </row>
  </sheetData>
  <sheetProtection algorithmName="SHA-512" hashValue="/PHyL7a7i+MywnvMg9cCUC7wxvTtA6TNgzrUp6Rsc9bvmed4Apz5yC760bHmFb96gmEtkL7qadlm0PhHaO4M9A==" saltValue="ElHC4UP/1VJgwSKS656ElA==" spinCount="100000" sheet="1" objects="1" scenarios="1"/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3:B17"/>
  <sheetViews>
    <sheetView workbookViewId="0">
      <selection activeCell="M15" sqref="M15"/>
    </sheetView>
  </sheetViews>
  <sheetFormatPr baseColWidth="10" defaultColWidth="8.83203125" defaultRowHeight="13" x14ac:dyDescent="0.15"/>
  <cols>
    <col min="1" max="1" width="19.33203125" customWidth="1"/>
    <col min="2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443</v>
      </c>
      <c r="B3" t="s">
        <v>34</v>
      </c>
    </row>
    <row r="5" spans="1:2" x14ac:dyDescent="0.15">
      <c r="A5" s="24" t="s">
        <v>565</v>
      </c>
      <c r="B5" t="s">
        <v>596</v>
      </c>
    </row>
    <row r="6" spans="1:2" x14ac:dyDescent="0.15">
      <c r="A6" s="25" t="s">
        <v>49</v>
      </c>
      <c r="B6" s="26">
        <v>35</v>
      </c>
    </row>
    <row r="7" spans="1:2" x14ac:dyDescent="0.15">
      <c r="A7" s="27" t="s">
        <v>83</v>
      </c>
      <c r="B7" s="26">
        <v>1</v>
      </c>
    </row>
    <row r="8" spans="1:2" x14ac:dyDescent="0.15">
      <c r="A8" s="27" t="s">
        <v>61</v>
      </c>
      <c r="B8" s="26">
        <v>3</v>
      </c>
    </row>
    <row r="9" spans="1:2" x14ac:dyDescent="0.15">
      <c r="A9" s="27" t="s">
        <v>102</v>
      </c>
      <c r="B9" s="26">
        <v>14</v>
      </c>
    </row>
    <row r="10" spans="1:2" x14ac:dyDescent="0.15">
      <c r="A10" s="27" t="s">
        <v>48</v>
      </c>
      <c r="B10" s="26">
        <v>11</v>
      </c>
    </row>
    <row r="11" spans="1:2" x14ac:dyDescent="0.15">
      <c r="A11" s="27" t="s">
        <v>30</v>
      </c>
      <c r="B11" s="26">
        <v>6</v>
      </c>
    </row>
    <row r="12" spans="1:2" x14ac:dyDescent="0.15">
      <c r="A12" s="25" t="s">
        <v>31</v>
      </c>
      <c r="B12" s="26">
        <v>24</v>
      </c>
    </row>
    <row r="13" spans="1:2" x14ac:dyDescent="0.15">
      <c r="A13" s="27" t="s">
        <v>61</v>
      </c>
      <c r="B13" s="26">
        <v>2</v>
      </c>
    </row>
    <row r="14" spans="1:2" x14ac:dyDescent="0.15">
      <c r="A14" s="27" t="s">
        <v>102</v>
      </c>
      <c r="B14" s="26">
        <v>16</v>
      </c>
    </row>
    <row r="15" spans="1:2" x14ac:dyDescent="0.15">
      <c r="A15" s="27" t="s">
        <v>48</v>
      </c>
      <c r="B15" s="26">
        <v>3</v>
      </c>
    </row>
    <row r="16" spans="1:2" x14ac:dyDescent="0.15">
      <c r="A16" s="27" t="s">
        <v>30</v>
      </c>
      <c r="B16" s="26">
        <v>3</v>
      </c>
    </row>
    <row r="17" spans="1:2" x14ac:dyDescent="0.15">
      <c r="A17" s="25" t="s">
        <v>566</v>
      </c>
      <c r="B17" s="26">
        <v>59</v>
      </c>
    </row>
  </sheetData>
  <sheetProtection algorithmName="SHA-512" hashValue="PZZfVSTsLDlKnLlK9Nz2rZLU5R9ci+Q/kudR2P8D130O+3nopE1v3hsNpvGwuub4UZO3VUjo8HaBJnvnxMmtqA==" saltValue="dER76MjmTg1/fKdE/AT9Mw==" spinCount="100000" sheet="1" objects="1" scenarios="1"/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3:B17"/>
  <sheetViews>
    <sheetView workbookViewId="0">
      <selection activeCell="H26" sqref="H26"/>
    </sheetView>
  </sheetViews>
  <sheetFormatPr baseColWidth="10" defaultColWidth="8.83203125" defaultRowHeight="13" x14ac:dyDescent="0.15"/>
  <cols>
    <col min="1" max="1" width="19.33203125" customWidth="1"/>
    <col min="2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443</v>
      </c>
      <c r="B3" t="s">
        <v>34</v>
      </c>
    </row>
    <row r="5" spans="1:2" x14ac:dyDescent="0.15">
      <c r="A5" s="24" t="s">
        <v>565</v>
      </c>
      <c r="B5" t="s">
        <v>597</v>
      </c>
    </row>
    <row r="6" spans="1:2" x14ac:dyDescent="0.15">
      <c r="A6" s="25" t="s">
        <v>49</v>
      </c>
      <c r="B6" s="26">
        <v>30</v>
      </c>
    </row>
    <row r="7" spans="1:2" x14ac:dyDescent="0.15">
      <c r="A7" s="27" t="s">
        <v>83</v>
      </c>
      <c r="B7" s="26">
        <v>1</v>
      </c>
    </row>
    <row r="8" spans="1:2" x14ac:dyDescent="0.15">
      <c r="A8" s="27" t="s">
        <v>61</v>
      </c>
      <c r="B8" s="26">
        <v>2</v>
      </c>
    </row>
    <row r="9" spans="1:2" x14ac:dyDescent="0.15">
      <c r="A9" s="27" t="s">
        <v>102</v>
      </c>
      <c r="B9" s="26">
        <v>10</v>
      </c>
    </row>
    <row r="10" spans="1:2" x14ac:dyDescent="0.15">
      <c r="A10" s="27" t="s">
        <v>48</v>
      </c>
      <c r="B10" s="26">
        <v>10</v>
      </c>
    </row>
    <row r="11" spans="1:2" x14ac:dyDescent="0.15">
      <c r="A11" s="27" t="s">
        <v>30</v>
      </c>
      <c r="B11" s="26">
        <v>7</v>
      </c>
    </row>
    <row r="12" spans="1:2" x14ac:dyDescent="0.15">
      <c r="A12" s="25" t="s">
        <v>31</v>
      </c>
      <c r="B12" s="26">
        <v>20</v>
      </c>
    </row>
    <row r="13" spans="1:2" x14ac:dyDescent="0.15">
      <c r="A13" s="27" t="s">
        <v>61</v>
      </c>
      <c r="B13" s="26">
        <v>2</v>
      </c>
    </row>
    <row r="14" spans="1:2" x14ac:dyDescent="0.15">
      <c r="A14" s="27" t="s">
        <v>102</v>
      </c>
      <c r="B14" s="26">
        <v>11</v>
      </c>
    </row>
    <row r="15" spans="1:2" x14ac:dyDescent="0.15">
      <c r="A15" s="27" t="s">
        <v>48</v>
      </c>
      <c r="B15" s="26">
        <v>3</v>
      </c>
    </row>
    <row r="16" spans="1:2" x14ac:dyDescent="0.15">
      <c r="A16" s="27" t="s">
        <v>30</v>
      </c>
      <c r="B16" s="26">
        <v>4</v>
      </c>
    </row>
    <row r="17" spans="1:2" x14ac:dyDescent="0.15">
      <c r="A17" s="25" t="s">
        <v>566</v>
      </c>
      <c r="B17" s="26">
        <v>50</v>
      </c>
    </row>
  </sheetData>
  <sheetProtection algorithmName="SHA-512" hashValue="P+E5JTy0q67j2Udd6Ev203dzQAw+JnMfWMM1PxodtPd9rGq5Oa4y/D7nIt99zSh+MxcqWlDnzfqJoM9rlcUmXg==" saltValue="E5uGXngMNRXC1+3qmQwBew==" spinCount="100000" sheet="1" objects="1" scenarios="1"/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7"/>
  <sheetViews>
    <sheetView workbookViewId="0">
      <selection activeCell="N29" sqref="N29"/>
    </sheetView>
  </sheetViews>
  <sheetFormatPr baseColWidth="10" defaultColWidth="8.83203125" defaultRowHeight="13" x14ac:dyDescent="0.15"/>
  <cols>
    <col min="1" max="8" width="12" customWidth="1"/>
    <col min="9" max="9" width="7.1640625" customWidth="1"/>
    <col min="10" max="11" width="11.6640625" customWidth="1"/>
    <col min="12" max="12" width="7.1640625" customWidth="1"/>
    <col min="13" max="13" width="4" customWidth="1"/>
    <col min="14" max="14" width="7.1640625" customWidth="1"/>
    <col min="15" max="16" width="4" customWidth="1"/>
    <col min="17" max="18" width="7.1640625" customWidth="1"/>
    <col min="19" max="19" width="18.5" bestFit="1" customWidth="1"/>
    <col min="20" max="20" width="18.5" customWidth="1"/>
    <col min="21" max="21" width="7.1640625" customWidth="1"/>
    <col min="22" max="22" width="4" customWidth="1"/>
    <col min="23" max="23" width="7.1640625" customWidth="1"/>
    <col min="24" max="25" width="4" customWidth="1"/>
    <col min="26" max="27" width="7.1640625" customWidth="1"/>
    <col min="28" max="30" width="18.5" bestFit="1" customWidth="1"/>
  </cols>
  <sheetData>
    <row r="1" spans="1:9" x14ac:dyDescent="0.15">
      <c r="A1" s="24" t="s">
        <v>443</v>
      </c>
      <c r="B1" t="s">
        <v>34</v>
      </c>
    </row>
    <row r="3" spans="1:9" x14ac:dyDescent="0.15">
      <c r="A3" t="s">
        <v>590</v>
      </c>
      <c r="B3" t="s">
        <v>591</v>
      </c>
      <c r="C3" t="s">
        <v>592</v>
      </c>
      <c r="D3" t="s">
        <v>593</v>
      </c>
      <c r="E3" t="s">
        <v>594</v>
      </c>
      <c r="F3" t="s">
        <v>595</v>
      </c>
      <c r="G3" t="s">
        <v>596</v>
      </c>
      <c r="H3" t="s">
        <v>597</v>
      </c>
    </row>
    <row r="4" spans="1:9" x14ac:dyDescent="0.15">
      <c r="A4" s="26">
        <v>54</v>
      </c>
      <c r="B4" s="26">
        <v>34</v>
      </c>
      <c r="C4" s="26">
        <v>41</v>
      </c>
      <c r="D4" s="26">
        <v>4</v>
      </c>
      <c r="E4" s="26">
        <v>10</v>
      </c>
      <c r="F4" s="26">
        <v>48</v>
      </c>
      <c r="G4" s="26">
        <v>59</v>
      </c>
      <c r="H4" s="26">
        <v>50</v>
      </c>
    </row>
    <row r="7" spans="1:9" x14ac:dyDescent="0.15">
      <c r="A7" s="28" t="s">
        <v>590</v>
      </c>
      <c r="B7" s="28" t="s">
        <v>591</v>
      </c>
      <c r="C7" s="28" t="s">
        <v>592</v>
      </c>
      <c r="D7" s="28" t="s">
        <v>593</v>
      </c>
      <c r="E7" s="28" t="s">
        <v>594</v>
      </c>
      <c r="F7" s="28" t="s">
        <v>595</v>
      </c>
      <c r="G7" s="28" t="s">
        <v>596</v>
      </c>
      <c r="H7" s="28" t="s">
        <v>597</v>
      </c>
      <c r="I7" s="31" t="s">
        <v>433</v>
      </c>
    </row>
    <row r="8" spans="1:9" x14ac:dyDescent="0.15">
      <c r="A8" s="26">
        <v>54</v>
      </c>
      <c r="B8" s="26">
        <v>34</v>
      </c>
      <c r="C8" s="26">
        <v>41</v>
      </c>
      <c r="D8" s="26">
        <v>4</v>
      </c>
      <c r="E8" s="26">
        <v>10</v>
      </c>
      <c r="F8" s="26">
        <v>48</v>
      </c>
      <c r="G8" s="26">
        <v>59</v>
      </c>
      <c r="H8" s="26">
        <v>50</v>
      </c>
      <c r="I8" s="26">
        <v>5</v>
      </c>
    </row>
    <row r="11" spans="1:9" x14ac:dyDescent="0.15">
      <c r="A11" t="s">
        <v>598</v>
      </c>
      <c r="B11" t="s">
        <v>146</v>
      </c>
      <c r="C11" t="s">
        <v>599</v>
      </c>
      <c r="D11" t="s">
        <v>266</v>
      </c>
      <c r="E11" t="s">
        <v>444</v>
      </c>
      <c r="F11" t="s">
        <v>235</v>
      </c>
      <c r="G11" t="s">
        <v>600</v>
      </c>
      <c r="H11" t="s">
        <v>601</v>
      </c>
      <c r="I11" t="s">
        <v>433</v>
      </c>
    </row>
    <row r="12" spans="1:9" x14ac:dyDescent="0.15">
      <c r="A12" s="29">
        <f>A8/81</f>
        <v>0.66666666666666663</v>
      </c>
      <c r="B12" s="29">
        <f t="shared" ref="B12:I12" si="0">B8/81</f>
        <v>0.41975308641975306</v>
      </c>
      <c r="C12" s="29">
        <f t="shared" si="0"/>
        <v>0.50617283950617287</v>
      </c>
      <c r="D12" s="29">
        <f t="shared" si="0"/>
        <v>4.9382716049382713E-2</v>
      </c>
      <c r="E12" s="29">
        <f t="shared" si="0"/>
        <v>0.12345679012345678</v>
      </c>
      <c r="F12" s="29">
        <f t="shared" si="0"/>
        <v>0.59259259259259256</v>
      </c>
      <c r="G12" s="29">
        <f t="shared" si="0"/>
        <v>0.72839506172839508</v>
      </c>
      <c r="H12" s="29">
        <f t="shared" si="0"/>
        <v>0.61728395061728392</v>
      </c>
      <c r="I12" s="29">
        <f t="shared" si="0"/>
        <v>6.1728395061728392E-2</v>
      </c>
    </row>
    <row r="17" spans="5:5" x14ac:dyDescent="0.15">
      <c r="E17" t="s">
        <v>616</v>
      </c>
    </row>
  </sheetData>
  <sheetProtection algorithmName="SHA-512" hashValue="kolzNeNUW7q1pFR9jGP8uoNQcyMHA+gcsEXZXvTkglz6mk4IIzL37lH9hNG3btEjNHVjT77/8IflAQndyYG0rA==" saltValue="rUisoi0xVslJElODIFycpw==" spinCount="100000" sheet="1" objects="1" scenarios="1"/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5:O25"/>
  <sheetViews>
    <sheetView topLeftCell="E1" workbookViewId="0">
      <selection activeCell="Z44" sqref="Z44"/>
    </sheetView>
  </sheetViews>
  <sheetFormatPr baseColWidth="10" defaultColWidth="8.83203125" defaultRowHeight="13" x14ac:dyDescent="0.15"/>
  <cols>
    <col min="1" max="1" width="16" customWidth="1"/>
    <col min="2" max="2" width="17" customWidth="1"/>
    <col min="3" max="3" width="9.1640625" customWidth="1"/>
    <col min="4" max="4" width="11.6640625" customWidth="1"/>
  </cols>
  <sheetData>
    <row r="5" spans="1:4" x14ac:dyDescent="0.15">
      <c r="A5" s="24" t="s">
        <v>744</v>
      </c>
      <c r="B5" s="24" t="s">
        <v>570</v>
      </c>
    </row>
    <row r="6" spans="1:4" x14ac:dyDescent="0.15">
      <c r="A6" s="24" t="s">
        <v>565</v>
      </c>
      <c r="B6" t="s">
        <v>745</v>
      </c>
      <c r="C6" t="s">
        <v>746</v>
      </c>
      <c r="D6" t="s">
        <v>566</v>
      </c>
    </row>
    <row r="7" spans="1:4" x14ac:dyDescent="0.15">
      <c r="A7" s="25" t="s">
        <v>723</v>
      </c>
      <c r="B7" s="26">
        <v>12</v>
      </c>
      <c r="C7" s="26">
        <v>27</v>
      </c>
      <c r="D7" s="26">
        <v>39</v>
      </c>
    </row>
    <row r="8" spans="1:4" x14ac:dyDescent="0.15">
      <c r="A8" s="25" t="s">
        <v>722</v>
      </c>
      <c r="B8" s="26">
        <v>8</v>
      </c>
      <c r="C8" s="26">
        <v>53</v>
      </c>
      <c r="D8" s="26">
        <v>61</v>
      </c>
    </row>
    <row r="9" spans="1:4" x14ac:dyDescent="0.15">
      <c r="A9" s="25" t="s">
        <v>566</v>
      </c>
      <c r="B9" s="26">
        <v>20</v>
      </c>
      <c r="C9" s="26">
        <v>80</v>
      </c>
      <c r="D9" s="26">
        <v>100</v>
      </c>
    </row>
    <row r="13" spans="1:4" x14ac:dyDescent="0.15">
      <c r="A13" s="24" t="s">
        <v>744</v>
      </c>
      <c r="B13" s="24" t="s">
        <v>570</v>
      </c>
    </row>
    <row r="14" spans="1:4" x14ac:dyDescent="0.15">
      <c r="A14" s="24" t="s">
        <v>565</v>
      </c>
      <c r="B14" t="s">
        <v>745</v>
      </c>
      <c r="C14" t="s">
        <v>746</v>
      </c>
      <c r="D14" t="s">
        <v>566</v>
      </c>
    </row>
    <row r="15" spans="1:4" x14ac:dyDescent="0.15">
      <c r="A15" s="25" t="s">
        <v>723</v>
      </c>
      <c r="B15" s="124">
        <v>0.30769230769230771</v>
      </c>
      <c r="C15" s="124">
        <v>0.69230769230769229</v>
      </c>
      <c r="D15" s="124">
        <v>1</v>
      </c>
    </row>
    <row r="16" spans="1:4" x14ac:dyDescent="0.15">
      <c r="A16" s="25" t="s">
        <v>722</v>
      </c>
      <c r="B16" s="124">
        <v>0.13114754098360656</v>
      </c>
      <c r="C16" s="124">
        <v>0.86885245901639341</v>
      </c>
      <c r="D16" s="124">
        <v>1</v>
      </c>
    </row>
    <row r="17" spans="1:15" x14ac:dyDescent="0.15">
      <c r="A17" s="25" t="s">
        <v>566</v>
      </c>
      <c r="B17" s="124">
        <v>0.2</v>
      </c>
      <c r="C17" s="124">
        <v>0.8</v>
      </c>
      <c r="D17" s="124">
        <v>1</v>
      </c>
    </row>
    <row r="22" spans="1:15" x14ac:dyDescent="0.15">
      <c r="A22" s="24" t="s">
        <v>744</v>
      </c>
      <c r="B22" s="24" t="s">
        <v>570</v>
      </c>
    </row>
    <row r="23" spans="1:15" x14ac:dyDescent="0.15">
      <c r="A23" s="24" t="s">
        <v>565</v>
      </c>
      <c r="B23" t="s">
        <v>745</v>
      </c>
      <c r="C23" t="s">
        <v>746</v>
      </c>
      <c r="D23" t="s">
        <v>566</v>
      </c>
      <c r="O23" s="37"/>
    </row>
    <row r="24" spans="1:15" x14ac:dyDescent="0.15">
      <c r="A24" s="25" t="s">
        <v>722</v>
      </c>
      <c r="B24" s="124">
        <v>0.13114754098360656</v>
      </c>
      <c r="C24" s="124">
        <v>0.86885245901639341</v>
      </c>
      <c r="D24" s="124">
        <v>1</v>
      </c>
      <c r="O24" s="37"/>
    </row>
    <row r="25" spans="1:15" x14ac:dyDescent="0.15">
      <c r="A25" s="25" t="s">
        <v>566</v>
      </c>
      <c r="B25" s="124">
        <v>0.13114754098360656</v>
      </c>
      <c r="C25" s="124">
        <v>0.86885245901639341</v>
      </c>
      <c r="D25" s="124">
        <v>1</v>
      </c>
    </row>
  </sheetData>
  <sheetProtection algorithmName="SHA-512" hashValue="ye/EezioglOUymwCgT0NgQDuhfAIYIo+1GvsAPBcyOzq1Bskz/T3QAjEaNUf8BiTkM8i4EkFdOAxTolyRN6rVQ==" saltValue="NmjM/WFrfmbXP0SD1Hd5FQ==" spinCount="100000" sheet="1" objects="1" scenarios="1"/>
  <pageMargins left="0.7" right="0.7" top="0.75" bottom="0.75" header="0.3" footer="0.3"/>
  <drawing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D6"/>
  <sheetViews>
    <sheetView workbookViewId="0">
      <selection activeCell="O25" sqref="O25"/>
    </sheetView>
  </sheetViews>
  <sheetFormatPr baseColWidth="10" defaultColWidth="8.83203125" defaultRowHeight="13" x14ac:dyDescent="0.15"/>
  <cols>
    <col min="2" max="2" width="13.83203125" customWidth="1"/>
    <col min="3" max="3" width="11.5" customWidth="1"/>
  </cols>
  <sheetData>
    <row r="3" spans="1:4" x14ac:dyDescent="0.15">
      <c r="A3" s="24" t="s">
        <v>565</v>
      </c>
      <c r="B3" t="s">
        <v>704</v>
      </c>
      <c r="D3" s="50"/>
    </row>
    <row r="4" spans="1:4" x14ac:dyDescent="0.15">
      <c r="A4" s="25" t="s">
        <v>36</v>
      </c>
      <c r="B4" s="26">
        <v>39</v>
      </c>
      <c r="D4" s="48"/>
    </row>
    <row r="5" spans="1:4" x14ac:dyDescent="0.15">
      <c r="A5" s="25" t="s">
        <v>34</v>
      </c>
      <c r="B5" s="26">
        <v>61</v>
      </c>
      <c r="D5" s="48"/>
    </row>
    <row r="6" spans="1:4" x14ac:dyDescent="0.15">
      <c r="A6" s="25" t="s">
        <v>566</v>
      </c>
      <c r="B6" s="26">
        <v>100</v>
      </c>
      <c r="D6" s="49"/>
    </row>
  </sheetData>
  <sheetProtection algorithmName="SHA-512" hashValue="dEPp76ruAr/cr9KVFD7kpHw3d6BTF8xm6tolzoHuaxjryYwa+N2dL92rjFP+9T30zgj0S3hGAOtRbyo2C2Hn8Q==" saltValue="7rD34mdvvbzBoZMiL8KF5w==" spinCount="100000" sheet="1" objects="1" scenarios="1"/>
  <pageMargins left="0.7" right="0.7" top="0.75" bottom="0.75" header="0.3" footer="0.3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E38"/>
  <sheetViews>
    <sheetView workbookViewId="0">
      <selection activeCell="M22" sqref="M22"/>
    </sheetView>
  </sheetViews>
  <sheetFormatPr baseColWidth="10" defaultColWidth="8.83203125" defaultRowHeight="13" x14ac:dyDescent="0.15"/>
  <cols>
    <col min="1" max="1" width="13.83203125" customWidth="1"/>
    <col min="2" max="2" width="16.1640625" customWidth="1"/>
    <col min="3" max="3" width="7.6640625" customWidth="1"/>
    <col min="4" max="4" width="11" customWidth="1"/>
  </cols>
  <sheetData>
    <row r="3" spans="1:4" x14ac:dyDescent="0.15">
      <c r="A3" s="24" t="s">
        <v>602</v>
      </c>
      <c r="B3" s="24" t="s">
        <v>570</v>
      </c>
    </row>
    <row r="4" spans="1:4" x14ac:dyDescent="0.15">
      <c r="A4" s="24" t="s">
        <v>565</v>
      </c>
      <c r="B4" t="s">
        <v>36</v>
      </c>
      <c r="C4" t="s">
        <v>34</v>
      </c>
      <c r="D4" t="s">
        <v>566</v>
      </c>
    </row>
    <row r="5" spans="1:4" x14ac:dyDescent="0.15">
      <c r="A5" s="25" t="s">
        <v>83</v>
      </c>
      <c r="B5" s="26">
        <v>1</v>
      </c>
      <c r="C5" s="26">
        <v>1</v>
      </c>
      <c r="D5" s="26">
        <v>2</v>
      </c>
    </row>
    <row r="6" spans="1:4" x14ac:dyDescent="0.15">
      <c r="A6" s="25" t="s">
        <v>61</v>
      </c>
      <c r="B6" s="26">
        <v>8</v>
      </c>
      <c r="C6" s="26">
        <v>8</v>
      </c>
      <c r="D6" s="26">
        <v>16</v>
      </c>
    </row>
    <row r="7" spans="1:4" x14ac:dyDescent="0.15">
      <c r="A7" s="25" t="s">
        <v>102</v>
      </c>
      <c r="B7" s="26">
        <v>10</v>
      </c>
      <c r="C7" s="26">
        <v>31</v>
      </c>
      <c r="D7" s="26">
        <v>41</v>
      </c>
    </row>
    <row r="8" spans="1:4" x14ac:dyDescent="0.15">
      <c r="A8" s="25" t="s">
        <v>48</v>
      </c>
      <c r="B8" s="26">
        <v>7</v>
      </c>
      <c r="C8" s="26">
        <v>14</v>
      </c>
      <c r="D8" s="26">
        <v>21</v>
      </c>
    </row>
    <row r="9" spans="1:4" x14ac:dyDescent="0.15">
      <c r="A9" s="25" t="s">
        <v>30</v>
      </c>
      <c r="B9" s="26">
        <v>13</v>
      </c>
      <c r="C9" s="26">
        <v>7</v>
      </c>
      <c r="D9" s="26">
        <v>20</v>
      </c>
    </row>
    <row r="10" spans="1:4" x14ac:dyDescent="0.15">
      <c r="A10" s="25" t="s">
        <v>566</v>
      </c>
      <c r="B10" s="26">
        <v>39</v>
      </c>
      <c r="C10" s="26">
        <v>61</v>
      </c>
      <c r="D10" s="26">
        <v>100</v>
      </c>
    </row>
    <row r="13" spans="1:4" x14ac:dyDescent="0.15">
      <c r="A13" s="24" t="s">
        <v>602</v>
      </c>
      <c r="B13" s="24" t="s">
        <v>570</v>
      </c>
    </row>
    <row r="14" spans="1:4" x14ac:dyDescent="0.15">
      <c r="A14" s="24" t="s">
        <v>565</v>
      </c>
      <c r="B14" t="s">
        <v>36</v>
      </c>
      <c r="C14" t="s">
        <v>34</v>
      </c>
      <c r="D14" t="s">
        <v>566</v>
      </c>
    </row>
    <row r="15" spans="1:4" x14ac:dyDescent="0.15">
      <c r="A15" s="25" t="s">
        <v>83</v>
      </c>
      <c r="B15" s="124">
        <v>2.564102564102564E-2</v>
      </c>
      <c r="C15" s="124">
        <v>1.6393442622950821E-2</v>
      </c>
      <c r="D15" s="124">
        <v>0.02</v>
      </c>
    </row>
    <row r="16" spans="1:4" x14ac:dyDescent="0.15">
      <c r="A16" s="25" t="s">
        <v>61</v>
      </c>
      <c r="B16" s="124">
        <v>0.20512820512820512</v>
      </c>
      <c r="C16" s="124">
        <v>0.13114754098360656</v>
      </c>
      <c r="D16" s="124">
        <v>0.16</v>
      </c>
    </row>
    <row r="17" spans="1:5" x14ac:dyDescent="0.15">
      <c r="A17" s="25" t="s">
        <v>102</v>
      </c>
      <c r="B17" s="124">
        <v>0.25641025641025639</v>
      </c>
      <c r="C17" s="124">
        <v>0.50819672131147542</v>
      </c>
      <c r="D17" s="124">
        <v>0.41</v>
      </c>
    </row>
    <row r="18" spans="1:5" x14ac:dyDescent="0.15">
      <c r="A18" s="25" t="s">
        <v>48</v>
      </c>
      <c r="B18" s="124">
        <v>0.17948717948717949</v>
      </c>
      <c r="C18" s="124">
        <v>0.22950819672131148</v>
      </c>
      <c r="D18" s="124">
        <v>0.21</v>
      </c>
    </row>
    <row r="19" spans="1:5" x14ac:dyDescent="0.15">
      <c r="A19" s="25" t="s">
        <v>30</v>
      </c>
      <c r="B19" s="124">
        <v>0.33333333333333331</v>
      </c>
      <c r="C19" s="124">
        <v>0.11475409836065574</v>
      </c>
      <c r="D19" s="124">
        <v>0.2</v>
      </c>
    </row>
    <row r="20" spans="1:5" x14ac:dyDescent="0.15">
      <c r="A20" s="25" t="s">
        <v>566</v>
      </c>
      <c r="B20" s="124">
        <v>1</v>
      </c>
      <c r="C20" s="124">
        <v>1</v>
      </c>
      <c r="D20" s="124">
        <v>1</v>
      </c>
    </row>
    <row r="23" spans="1:5" x14ac:dyDescent="0.15">
      <c r="A23" t="s">
        <v>602</v>
      </c>
      <c r="B23" t="s">
        <v>570</v>
      </c>
    </row>
    <row r="24" spans="1:5" x14ac:dyDescent="0.15">
      <c r="A24" t="s">
        <v>565</v>
      </c>
      <c r="B24" t="s">
        <v>36</v>
      </c>
      <c r="C24" t="s">
        <v>34</v>
      </c>
      <c r="D24" t="s">
        <v>566</v>
      </c>
      <c r="E24" s="100" t="s">
        <v>713</v>
      </c>
    </row>
    <row r="25" spans="1:5" x14ac:dyDescent="0.15">
      <c r="A25" t="s">
        <v>83</v>
      </c>
      <c r="B25">
        <v>1</v>
      </c>
      <c r="C25">
        <v>1</v>
      </c>
      <c r="D25">
        <v>2</v>
      </c>
      <c r="E25" s="29">
        <f>C25/D25</f>
        <v>0.5</v>
      </c>
    </row>
    <row r="26" spans="1:5" x14ac:dyDescent="0.15">
      <c r="A26" t="s">
        <v>61</v>
      </c>
      <c r="B26">
        <v>8</v>
      </c>
      <c r="C26">
        <v>8</v>
      </c>
      <c r="D26">
        <v>16</v>
      </c>
      <c r="E26" s="29">
        <f t="shared" ref="E26:E30" si="0">C26/D26</f>
        <v>0.5</v>
      </c>
    </row>
    <row r="27" spans="1:5" x14ac:dyDescent="0.15">
      <c r="A27" t="s">
        <v>102</v>
      </c>
      <c r="B27">
        <v>10</v>
      </c>
      <c r="C27">
        <v>31</v>
      </c>
      <c r="D27">
        <v>41</v>
      </c>
      <c r="E27" s="29">
        <f t="shared" si="0"/>
        <v>0.75609756097560976</v>
      </c>
    </row>
    <row r="28" spans="1:5" x14ac:dyDescent="0.15">
      <c r="A28" t="s">
        <v>48</v>
      </c>
      <c r="B28">
        <v>7</v>
      </c>
      <c r="C28">
        <v>14</v>
      </c>
      <c r="D28">
        <v>21</v>
      </c>
      <c r="E28" s="29">
        <f t="shared" si="0"/>
        <v>0.66666666666666663</v>
      </c>
    </row>
    <row r="29" spans="1:5" x14ac:dyDescent="0.15">
      <c r="A29" t="s">
        <v>30</v>
      </c>
      <c r="B29">
        <v>13</v>
      </c>
      <c r="C29">
        <v>7</v>
      </c>
      <c r="D29">
        <v>20</v>
      </c>
      <c r="E29" s="29">
        <f t="shared" si="0"/>
        <v>0.35</v>
      </c>
    </row>
    <row r="30" spans="1:5" x14ac:dyDescent="0.15">
      <c r="A30" t="s">
        <v>566</v>
      </c>
      <c r="B30">
        <v>39</v>
      </c>
      <c r="C30">
        <v>61</v>
      </c>
      <c r="D30">
        <v>100</v>
      </c>
      <c r="E30" s="29">
        <f t="shared" si="0"/>
        <v>0.61</v>
      </c>
    </row>
    <row r="32" spans="1:5" x14ac:dyDescent="0.15">
      <c r="B32" s="37" t="s">
        <v>714</v>
      </c>
    </row>
    <row r="33" spans="1:2" x14ac:dyDescent="0.15">
      <c r="A33" t="s">
        <v>83</v>
      </c>
      <c r="B33" s="29">
        <v>0.5</v>
      </c>
    </row>
    <row r="34" spans="1:2" x14ac:dyDescent="0.15">
      <c r="A34" t="s">
        <v>61</v>
      </c>
      <c r="B34" s="29">
        <v>0.5</v>
      </c>
    </row>
    <row r="35" spans="1:2" x14ac:dyDescent="0.15">
      <c r="A35" t="s">
        <v>102</v>
      </c>
      <c r="B35" s="29">
        <v>0.75609756097560976</v>
      </c>
    </row>
    <row r="36" spans="1:2" x14ac:dyDescent="0.15">
      <c r="A36" t="s">
        <v>48</v>
      </c>
      <c r="B36" s="29">
        <v>0.66666666666666663</v>
      </c>
    </row>
    <row r="37" spans="1:2" x14ac:dyDescent="0.15">
      <c r="A37" t="s">
        <v>30</v>
      </c>
      <c r="B37" s="29">
        <v>0.35</v>
      </c>
    </row>
    <row r="38" spans="1:2" x14ac:dyDescent="0.15">
      <c r="B38" s="29"/>
    </row>
  </sheetData>
  <sheetProtection algorithmName="SHA-512" hashValue="D8y5YP/VqJ0lfvizqSwPXNYW3D7C8nzL78mR2DzZbzB+gw9DBv9PEYfUNarPYyw1sOUHh1XIHSe4gqIKzKigKA==" saltValue="0KnQRp1QrFVVzZjJZTr8IQ==" spinCount="100000" sheet="1" objects="1" scenarios="1"/>
  <pageMargins left="0.7" right="0.7" top="0.75" bottom="0.75" header="0.3" footer="0.3"/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3:E38"/>
  <sheetViews>
    <sheetView workbookViewId="0">
      <selection activeCell="V31" sqref="V31"/>
    </sheetView>
  </sheetViews>
  <sheetFormatPr baseColWidth="10" defaultColWidth="8.83203125" defaultRowHeight="13" x14ac:dyDescent="0.15"/>
  <cols>
    <col min="1" max="1" width="13.1640625" customWidth="1"/>
    <col min="2" max="2" width="16.1640625" customWidth="1"/>
    <col min="3" max="3" width="6.83203125" customWidth="1"/>
    <col min="4" max="4" width="11" customWidth="1"/>
  </cols>
  <sheetData>
    <row r="3" spans="1:4" x14ac:dyDescent="0.15">
      <c r="A3" s="24" t="s">
        <v>602</v>
      </c>
      <c r="B3" s="24" t="s">
        <v>570</v>
      </c>
    </row>
    <row r="4" spans="1:4" x14ac:dyDescent="0.15">
      <c r="A4" s="24" t="s">
        <v>565</v>
      </c>
      <c r="B4" t="s">
        <v>36</v>
      </c>
      <c r="C4" t="s">
        <v>34</v>
      </c>
      <c r="D4" t="s">
        <v>566</v>
      </c>
    </row>
    <row r="5" spans="1:4" x14ac:dyDescent="0.15">
      <c r="A5" s="25" t="s">
        <v>49</v>
      </c>
      <c r="B5" s="26">
        <v>24</v>
      </c>
      <c r="C5" s="26">
        <v>38</v>
      </c>
      <c r="D5" s="26">
        <v>62</v>
      </c>
    </row>
    <row r="6" spans="1:4" x14ac:dyDescent="0.15">
      <c r="A6" s="25" t="s">
        <v>31</v>
      </c>
      <c r="B6" s="26">
        <v>15</v>
      </c>
      <c r="C6" s="26">
        <v>23</v>
      </c>
      <c r="D6" s="26">
        <v>38</v>
      </c>
    </row>
    <row r="7" spans="1:4" x14ac:dyDescent="0.15">
      <c r="A7" s="25" t="s">
        <v>566</v>
      </c>
      <c r="B7" s="26">
        <v>39</v>
      </c>
      <c r="C7" s="26">
        <v>61</v>
      </c>
      <c r="D7" s="26">
        <v>100</v>
      </c>
    </row>
    <row r="11" spans="1:4" x14ac:dyDescent="0.15">
      <c r="A11" s="24" t="s">
        <v>602</v>
      </c>
      <c r="B11" s="24" t="s">
        <v>570</v>
      </c>
    </row>
    <row r="12" spans="1:4" x14ac:dyDescent="0.15">
      <c r="A12" s="24" t="s">
        <v>565</v>
      </c>
      <c r="B12" t="s">
        <v>36</v>
      </c>
      <c r="C12" t="s">
        <v>34</v>
      </c>
      <c r="D12" t="s">
        <v>566</v>
      </c>
    </row>
    <row r="13" spans="1:4" x14ac:dyDescent="0.15">
      <c r="A13" s="25" t="s">
        <v>49</v>
      </c>
      <c r="B13" s="124">
        <v>0.38709677419354838</v>
      </c>
      <c r="C13" s="124">
        <v>0.61290322580645162</v>
      </c>
      <c r="D13" s="124">
        <v>1</v>
      </c>
    </row>
    <row r="14" spans="1:4" x14ac:dyDescent="0.15">
      <c r="A14" s="25" t="s">
        <v>31</v>
      </c>
      <c r="B14" s="124">
        <v>0.39473684210526316</v>
      </c>
      <c r="C14" s="124">
        <v>0.60526315789473684</v>
      </c>
      <c r="D14" s="124">
        <v>1</v>
      </c>
    </row>
    <row r="15" spans="1:4" x14ac:dyDescent="0.15">
      <c r="A15" s="25" t="s">
        <v>566</v>
      </c>
      <c r="B15" s="124">
        <v>0.39</v>
      </c>
      <c r="C15" s="124">
        <v>0.61</v>
      </c>
      <c r="D15" s="124">
        <v>1</v>
      </c>
    </row>
    <row r="24" spans="1:5" x14ac:dyDescent="0.15">
      <c r="A24" t="s">
        <v>602</v>
      </c>
      <c r="B24" t="s">
        <v>570</v>
      </c>
      <c r="E24" s="100"/>
    </row>
    <row r="25" spans="1:5" x14ac:dyDescent="0.15">
      <c r="A25" t="s">
        <v>565</v>
      </c>
      <c r="B25" t="s">
        <v>36</v>
      </c>
      <c r="C25" t="s">
        <v>34</v>
      </c>
      <c r="D25" t="s">
        <v>566</v>
      </c>
      <c r="E25" s="29"/>
    </row>
    <row r="26" spans="1:5" x14ac:dyDescent="0.15">
      <c r="A26" t="s">
        <v>49</v>
      </c>
      <c r="B26">
        <v>24</v>
      </c>
      <c r="C26">
        <v>38</v>
      </c>
      <c r="D26">
        <v>62</v>
      </c>
      <c r="E26" s="101">
        <f>C26/D26</f>
        <v>0.61290322580645162</v>
      </c>
    </row>
    <row r="27" spans="1:5" x14ac:dyDescent="0.15">
      <c r="A27" t="s">
        <v>31</v>
      </c>
      <c r="B27">
        <v>15</v>
      </c>
      <c r="C27">
        <v>23</v>
      </c>
      <c r="D27">
        <v>38</v>
      </c>
      <c r="E27" s="101">
        <f>C27/D27</f>
        <v>0.60526315789473684</v>
      </c>
    </row>
    <row r="28" spans="1:5" x14ac:dyDescent="0.15">
      <c r="A28" t="s">
        <v>566</v>
      </c>
      <c r="B28">
        <v>39</v>
      </c>
      <c r="C28">
        <v>61</v>
      </c>
      <c r="D28">
        <v>100</v>
      </c>
      <c r="E28" s="29"/>
    </row>
    <row r="29" spans="1:5" x14ac:dyDescent="0.15">
      <c r="E29" s="29"/>
    </row>
    <row r="30" spans="1:5" x14ac:dyDescent="0.15">
      <c r="E30" s="29"/>
    </row>
    <row r="32" spans="1:5" x14ac:dyDescent="0.15">
      <c r="B32" s="37" t="s">
        <v>714</v>
      </c>
    </row>
    <row r="33" spans="1:2" x14ac:dyDescent="0.15">
      <c r="A33" t="s">
        <v>49</v>
      </c>
      <c r="B33" s="101">
        <v>0.61290322580645162</v>
      </c>
    </row>
    <row r="34" spans="1:2" x14ac:dyDescent="0.15">
      <c r="A34" t="s">
        <v>31</v>
      </c>
      <c r="B34" s="101">
        <v>0.60526315789473684</v>
      </c>
    </row>
    <row r="35" spans="1:2" x14ac:dyDescent="0.15">
      <c r="B35" s="29"/>
    </row>
    <row r="36" spans="1:2" x14ac:dyDescent="0.15">
      <c r="B36" s="29"/>
    </row>
    <row r="37" spans="1:2" x14ac:dyDescent="0.15">
      <c r="B37" s="29"/>
    </row>
    <row r="38" spans="1:2" x14ac:dyDescent="0.15">
      <c r="B38" s="29"/>
    </row>
  </sheetData>
  <sheetProtection algorithmName="SHA-512" hashValue="SvleYEKqojkajX63sKpsM9FRrFKR7zS0w1Kbr//kEl0vpVRx7A67gZZMAwNS+4DE7oNE5QDzNIUjF6gRbWmQ4w==" saltValue="CAAxiv2OgZw/eZdCmlExvQ==" spinCount="100000" sheet="1" objects="1" scenarios="1"/>
  <pageMargins left="0.7" right="0.7" top="0.75" bottom="0.75" header="0.3" footer="0.3"/>
  <pageSetup paperSize="9" orientation="portrait" horizontalDpi="4294967293" verticalDpi="0" r:id="rId3"/>
  <drawing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O40"/>
  <sheetViews>
    <sheetView topLeftCell="F1" workbookViewId="0">
      <selection activeCell="B15" sqref="B15"/>
    </sheetView>
  </sheetViews>
  <sheetFormatPr baseColWidth="10" defaultColWidth="8.83203125" defaultRowHeight="13" x14ac:dyDescent="0.15"/>
  <cols>
    <col min="1" max="1" width="15.6640625" customWidth="1"/>
    <col min="2" max="2" width="16.1640625" customWidth="1"/>
    <col min="3" max="3" width="7.6640625" customWidth="1"/>
    <col min="4" max="4" width="11" customWidth="1"/>
  </cols>
  <sheetData>
    <row r="3" spans="1:4" x14ac:dyDescent="0.15">
      <c r="A3" s="24" t="s">
        <v>602</v>
      </c>
      <c r="B3" s="24" t="s">
        <v>570</v>
      </c>
    </row>
    <row r="4" spans="1:4" x14ac:dyDescent="0.15">
      <c r="A4" s="24" t="s">
        <v>565</v>
      </c>
      <c r="B4" t="s">
        <v>36</v>
      </c>
      <c r="C4" t="s">
        <v>34</v>
      </c>
      <c r="D4" t="s">
        <v>566</v>
      </c>
    </row>
    <row r="5" spans="1:4" x14ac:dyDescent="0.15">
      <c r="A5" s="25" t="s">
        <v>575</v>
      </c>
      <c r="B5" s="26"/>
      <c r="C5" s="26">
        <v>2</v>
      </c>
      <c r="D5" s="26">
        <v>2</v>
      </c>
    </row>
    <row r="6" spans="1:4" x14ac:dyDescent="0.15">
      <c r="A6" s="25" t="s">
        <v>295</v>
      </c>
      <c r="B6" s="26"/>
      <c r="C6" s="26">
        <v>1</v>
      </c>
      <c r="D6" s="26">
        <v>1</v>
      </c>
    </row>
    <row r="7" spans="1:4" x14ac:dyDescent="0.15">
      <c r="A7" s="25" t="s">
        <v>32</v>
      </c>
      <c r="B7" s="26">
        <v>13</v>
      </c>
      <c r="C7" s="26">
        <v>14</v>
      </c>
      <c r="D7" s="26">
        <v>27</v>
      </c>
    </row>
    <row r="8" spans="1:4" x14ac:dyDescent="0.15">
      <c r="A8" s="25" t="s">
        <v>50</v>
      </c>
      <c r="B8" s="26">
        <v>26</v>
      </c>
      <c r="C8" s="26">
        <v>44</v>
      </c>
      <c r="D8" s="26">
        <v>70</v>
      </c>
    </row>
    <row r="9" spans="1:4" x14ac:dyDescent="0.15">
      <c r="A9" s="25" t="s">
        <v>566</v>
      </c>
      <c r="B9" s="26">
        <v>39</v>
      </c>
      <c r="C9" s="26">
        <v>61</v>
      </c>
      <c r="D9" s="26">
        <v>100</v>
      </c>
    </row>
    <row r="12" spans="1:4" x14ac:dyDescent="0.15">
      <c r="A12" s="24" t="s">
        <v>602</v>
      </c>
      <c r="B12" s="24" t="s">
        <v>570</v>
      </c>
    </row>
    <row r="13" spans="1:4" x14ac:dyDescent="0.15">
      <c r="A13" s="24" t="s">
        <v>565</v>
      </c>
      <c r="B13" t="s">
        <v>36</v>
      </c>
      <c r="C13" t="s">
        <v>34</v>
      </c>
      <c r="D13" t="s">
        <v>566</v>
      </c>
    </row>
    <row r="14" spans="1:4" x14ac:dyDescent="0.15">
      <c r="A14" s="25" t="s">
        <v>575</v>
      </c>
      <c r="B14" s="124">
        <v>0</v>
      </c>
      <c r="C14" s="124">
        <v>3.2786885245901641E-2</v>
      </c>
      <c r="D14" s="124">
        <v>0.02</v>
      </c>
    </row>
    <row r="15" spans="1:4" x14ac:dyDescent="0.15">
      <c r="A15" s="25" t="s">
        <v>295</v>
      </c>
      <c r="B15" s="124">
        <v>0</v>
      </c>
      <c r="C15" s="124">
        <v>1.6393442622950821E-2</v>
      </c>
      <c r="D15" s="124">
        <v>0.01</v>
      </c>
    </row>
    <row r="16" spans="1:4" x14ac:dyDescent="0.15">
      <c r="A16" s="25" t="s">
        <v>32</v>
      </c>
      <c r="B16" s="124">
        <v>0.33333333333333331</v>
      </c>
      <c r="C16" s="124">
        <v>0.22950819672131148</v>
      </c>
      <c r="D16" s="124">
        <v>0.27</v>
      </c>
    </row>
    <row r="17" spans="1:5" x14ac:dyDescent="0.15">
      <c r="A17" s="25" t="s">
        <v>50</v>
      </c>
      <c r="B17" s="124">
        <v>0.66666666666666663</v>
      </c>
      <c r="C17" s="124">
        <v>0.72131147540983609</v>
      </c>
      <c r="D17" s="124">
        <v>0.7</v>
      </c>
    </row>
    <row r="18" spans="1:5" x14ac:dyDescent="0.15">
      <c r="A18" s="25" t="s">
        <v>566</v>
      </c>
      <c r="B18" s="124">
        <v>1</v>
      </c>
      <c r="C18" s="124">
        <v>1</v>
      </c>
      <c r="D18" s="124">
        <v>1</v>
      </c>
    </row>
    <row r="24" spans="1:5" x14ac:dyDescent="0.15">
      <c r="A24" s="24" t="s">
        <v>602</v>
      </c>
      <c r="B24" s="24" t="s">
        <v>570</v>
      </c>
      <c r="E24" s="100"/>
    </row>
    <row r="25" spans="1:5" x14ac:dyDescent="0.15">
      <c r="A25" s="24" t="s">
        <v>565</v>
      </c>
      <c r="B25" t="s">
        <v>36</v>
      </c>
      <c r="C25" t="s">
        <v>34</v>
      </c>
      <c r="D25" t="s">
        <v>566</v>
      </c>
      <c r="E25" s="29"/>
    </row>
    <row r="26" spans="1:5" x14ac:dyDescent="0.15">
      <c r="A26" s="25" t="s">
        <v>575</v>
      </c>
      <c r="B26" s="26"/>
      <c r="C26" s="26">
        <v>2</v>
      </c>
      <c r="D26" s="26">
        <v>2</v>
      </c>
      <c r="E26" s="101">
        <f>C26/D26</f>
        <v>1</v>
      </c>
    </row>
    <row r="27" spans="1:5" x14ac:dyDescent="0.15">
      <c r="A27" s="25" t="s">
        <v>295</v>
      </c>
      <c r="B27" s="26"/>
      <c r="C27" s="26">
        <v>1</v>
      </c>
      <c r="D27" s="26">
        <v>1</v>
      </c>
      <c r="E27" s="101">
        <f>C27/D27</f>
        <v>1</v>
      </c>
    </row>
    <row r="28" spans="1:5" x14ac:dyDescent="0.15">
      <c r="A28" s="25" t="s">
        <v>32</v>
      </c>
      <c r="B28" s="26">
        <v>13</v>
      </c>
      <c r="C28" s="26">
        <v>14</v>
      </c>
      <c r="D28" s="26">
        <v>27</v>
      </c>
      <c r="E28" s="101">
        <f t="shared" ref="E28:E29" si="0">C28/D28</f>
        <v>0.51851851851851849</v>
      </c>
    </row>
    <row r="29" spans="1:5" x14ac:dyDescent="0.15">
      <c r="A29" s="25" t="s">
        <v>50</v>
      </c>
      <c r="B29" s="26">
        <v>26</v>
      </c>
      <c r="C29" s="26">
        <v>44</v>
      </c>
      <c r="D29" s="26">
        <v>70</v>
      </c>
      <c r="E29" s="101">
        <f t="shared" si="0"/>
        <v>0.62857142857142856</v>
      </c>
    </row>
    <row r="30" spans="1:5" x14ac:dyDescent="0.15">
      <c r="A30" s="25" t="s">
        <v>566</v>
      </c>
      <c r="B30" s="26">
        <v>39</v>
      </c>
      <c r="C30" s="26">
        <v>61</v>
      </c>
      <c r="D30" s="26">
        <v>100</v>
      </c>
      <c r="E30" s="29"/>
    </row>
    <row r="31" spans="1:5" x14ac:dyDescent="0.15">
      <c r="A31" s="25"/>
      <c r="B31" s="26"/>
      <c r="C31" s="26"/>
      <c r="D31" s="26"/>
      <c r="E31" s="29"/>
    </row>
    <row r="33" spans="1:15" x14ac:dyDescent="0.15">
      <c r="B33" s="37" t="s">
        <v>714</v>
      </c>
    </row>
    <row r="34" spans="1:15" x14ac:dyDescent="0.15">
      <c r="A34" s="25" t="s">
        <v>575</v>
      </c>
      <c r="B34" s="101">
        <v>1</v>
      </c>
    </row>
    <row r="35" spans="1:15" x14ac:dyDescent="0.15">
      <c r="A35" s="25" t="s">
        <v>295</v>
      </c>
      <c r="B35" s="101">
        <v>1</v>
      </c>
    </row>
    <row r="36" spans="1:15" x14ac:dyDescent="0.15">
      <c r="A36" s="25" t="s">
        <v>32</v>
      </c>
      <c r="B36" s="29">
        <v>0.51851851851851849</v>
      </c>
    </row>
    <row r="37" spans="1:15" x14ac:dyDescent="0.15">
      <c r="A37" s="25" t="s">
        <v>50</v>
      </c>
      <c r="B37" s="29">
        <v>0.62857142857142856</v>
      </c>
    </row>
    <row r="38" spans="1:15" x14ac:dyDescent="0.15">
      <c r="B38" s="29"/>
    </row>
    <row r="39" spans="1:15" x14ac:dyDescent="0.15">
      <c r="B39" s="29"/>
    </row>
    <row r="40" spans="1:15" x14ac:dyDescent="0.15">
      <c r="O40" s="37" t="s">
        <v>715</v>
      </c>
    </row>
  </sheetData>
  <sheetProtection algorithmName="SHA-512" hashValue="Ca9gjI5aGPWP2aeqOWxNkzxWJ/qcKmu4HkPxsCnIf2pSPBXMXr5LCbhoIZ4hxbcK6duUGHL8pEsooIHqaOF+qw==" saltValue="Vn0NMEL271AJGcB6imF+OQ==" spinCount="100000" sheet="1" objects="1" scenarios="1"/>
  <pageMargins left="0.7" right="0.7" top="0.75" bottom="0.75" header="0.3" footer="0.3"/>
  <pageSetup paperSize="9" orientation="portrait" horizontalDpi="4294967293" verticalDpi="0" r:id="rId4"/>
  <drawing r:id="rId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3:O42"/>
  <sheetViews>
    <sheetView zoomScaleNormal="100" workbookViewId="0">
      <selection activeCell="Y25" sqref="Y25"/>
    </sheetView>
  </sheetViews>
  <sheetFormatPr baseColWidth="10" defaultColWidth="8.83203125" defaultRowHeight="13" x14ac:dyDescent="0.15"/>
  <cols>
    <col min="1" max="1" width="18.5" customWidth="1"/>
    <col min="2" max="2" width="24.33203125" customWidth="1"/>
    <col min="3" max="3" width="21" customWidth="1"/>
    <col min="4" max="4" width="11" customWidth="1"/>
  </cols>
  <sheetData>
    <row r="3" spans="1:4" x14ac:dyDescent="0.15">
      <c r="A3" s="24" t="s">
        <v>589</v>
      </c>
      <c r="B3" s="24" t="s">
        <v>570</v>
      </c>
    </row>
    <row r="4" spans="1:4" x14ac:dyDescent="0.15">
      <c r="A4" s="24" t="s">
        <v>565</v>
      </c>
      <c r="B4" t="s">
        <v>721</v>
      </c>
      <c r="C4" t="s">
        <v>724</v>
      </c>
      <c r="D4" t="s">
        <v>566</v>
      </c>
    </row>
    <row r="5" spans="1:4" x14ac:dyDescent="0.15">
      <c r="A5" s="25" t="s">
        <v>723</v>
      </c>
      <c r="B5" s="26">
        <v>10</v>
      </c>
      <c r="C5" s="26">
        <v>29</v>
      </c>
      <c r="D5" s="26">
        <v>39</v>
      </c>
    </row>
    <row r="6" spans="1:4" x14ac:dyDescent="0.15">
      <c r="A6" s="25" t="s">
        <v>722</v>
      </c>
      <c r="B6" s="26">
        <v>9</v>
      </c>
      <c r="C6" s="26">
        <v>52</v>
      </c>
      <c r="D6" s="26">
        <v>61</v>
      </c>
    </row>
    <row r="7" spans="1:4" x14ac:dyDescent="0.15">
      <c r="A7" s="25" t="s">
        <v>566</v>
      </c>
      <c r="B7" s="26">
        <v>19</v>
      </c>
      <c r="C7" s="26">
        <v>81</v>
      </c>
      <c r="D7" s="26">
        <v>100</v>
      </c>
    </row>
    <row r="11" spans="1:4" x14ac:dyDescent="0.15">
      <c r="A11" s="24" t="s">
        <v>589</v>
      </c>
      <c r="B11" s="24" t="s">
        <v>570</v>
      </c>
    </row>
    <row r="12" spans="1:4" x14ac:dyDescent="0.15">
      <c r="A12" s="24" t="s">
        <v>565</v>
      </c>
      <c r="B12" t="s">
        <v>721</v>
      </c>
      <c r="C12" t="s">
        <v>724</v>
      </c>
      <c r="D12" t="s">
        <v>566</v>
      </c>
    </row>
    <row r="13" spans="1:4" x14ac:dyDescent="0.15">
      <c r="A13" s="25" t="s">
        <v>723</v>
      </c>
      <c r="B13" s="124">
        <v>0.25641025641025639</v>
      </c>
      <c r="C13" s="124">
        <v>0.74358974358974361</v>
      </c>
      <c r="D13" s="124">
        <v>1</v>
      </c>
    </row>
    <row r="14" spans="1:4" x14ac:dyDescent="0.15">
      <c r="A14" s="25" t="s">
        <v>722</v>
      </c>
      <c r="B14" s="124">
        <v>0.14754098360655737</v>
      </c>
      <c r="C14" s="124">
        <v>0.85245901639344257</v>
      </c>
      <c r="D14" s="124">
        <v>1</v>
      </c>
    </row>
    <row r="15" spans="1:4" x14ac:dyDescent="0.15">
      <c r="A15" s="25" t="s">
        <v>566</v>
      </c>
      <c r="B15" s="124">
        <v>0.19</v>
      </c>
      <c r="C15" s="124">
        <v>0.81</v>
      </c>
      <c r="D15" s="124">
        <v>1</v>
      </c>
    </row>
    <row r="24" spans="1:5" x14ac:dyDescent="0.15">
      <c r="E24" s="100"/>
    </row>
    <row r="25" spans="1:5" x14ac:dyDescent="0.15">
      <c r="E25" s="29"/>
    </row>
    <row r="26" spans="1:5" x14ac:dyDescent="0.15">
      <c r="A26" s="24" t="s">
        <v>589</v>
      </c>
      <c r="B26" s="24" t="s">
        <v>570</v>
      </c>
      <c r="E26" s="101"/>
    </row>
    <row r="27" spans="1:5" x14ac:dyDescent="0.15">
      <c r="A27" s="24" t="s">
        <v>565</v>
      </c>
      <c r="B27" t="s">
        <v>721</v>
      </c>
      <c r="C27" t="s">
        <v>724</v>
      </c>
      <c r="D27" t="s">
        <v>566</v>
      </c>
      <c r="E27" s="101"/>
    </row>
    <row r="28" spans="1:5" x14ac:dyDescent="0.15">
      <c r="A28" s="25" t="s">
        <v>723</v>
      </c>
      <c r="B28" s="26">
        <v>10</v>
      </c>
      <c r="C28" s="26">
        <v>29</v>
      </c>
      <c r="D28" s="26">
        <v>39</v>
      </c>
      <c r="E28" s="101">
        <f t="shared" ref="E28:E29" si="0">C28/D28</f>
        <v>0.74358974358974361</v>
      </c>
    </row>
    <row r="29" spans="1:5" x14ac:dyDescent="0.15">
      <c r="A29" s="25" t="s">
        <v>722</v>
      </c>
      <c r="B29" s="26">
        <v>9</v>
      </c>
      <c r="C29" s="26">
        <v>52</v>
      </c>
      <c r="D29" s="26">
        <v>61</v>
      </c>
      <c r="E29" s="101">
        <f t="shared" si="0"/>
        <v>0.85245901639344257</v>
      </c>
    </row>
    <row r="30" spans="1:5" x14ac:dyDescent="0.15">
      <c r="A30" s="25" t="s">
        <v>566</v>
      </c>
      <c r="B30" s="26">
        <v>19</v>
      </c>
      <c r="C30" s="26">
        <v>81</v>
      </c>
      <c r="D30" s="26">
        <v>100</v>
      </c>
      <c r="E30" s="29"/>
    </row>
    <row r="31" spans="1:5" x14ac:dyDescent="0.15">
      <c r="E31" s="29"/>
    </row>
    <row r="33" spans="1:15" x14ac:dyDescent="0.15">
      <c r="B33" s="37" t="s">
        <v>725</v>
      </c>
    </row>
    <row r="34" spans="1:15" x14ac:dyDescent="0.15">
      <c r="A34" s="25" t="s">
        <v>723</v>
      </c>
      <c r="B34" s="101">
        <v>0.74358974358974361</v>
      </c>
    </row>
    <row r="35" spans="1:15" x14ac:dyDescent="0.15">
      <c r="A35" s="25" t="s">
        <v>722</v>
      </c>
      <c r="B35" s="101">
        <v>0.85245901639344257</v>
      </c>
    </row>
    <row r="36" spans="1:15" x14ac:dyDescent="0.15">
      <c r="A36" s="25"/>
      <c r="B36" s="29"/>
    </row>
    <row r="37" spans="1:15" x14ac:dyDescent="0.15">
      <c r="A37" s="25"/>
      <c r="B37" s="29"/>
    </row>
    <row r="38" spans="1:15" x14ac:dyDescent="0.15">
      <c r="B38" s="29"/>
    </row>
    <row r="39" spans="1:15" x14ac:dyDescent="0.15">
      <c r="B39" s="29"/>
    </row>
    <row r="40" spans="1:15" x14ac:dyDescent="0.15">
      <c r="O40" s="36"/>
    </row>
    <row r="42" spans="1:15" x14ac:dyDescent="0.15">
      <c r="G42" s="33" t="s">
        <v>726</v>
      </c>
      <c r="H42" s="33"/>
      <c r="I42" s="33"/>
      <c r="J42" s="33"/>
      <c r="K42" s="33"/>
      <c r="L42" s="33"/>
      <c r="M42" s="33"/>
    </row>
  </sheetData>
  <sheetProtection algorithmName="SHA-512" hashValue="Qt3ICOzUzHtXZTiBwUWQOAqCI+tSkywF0GunY6FQi6MIIY2QPKlvglAaKe+TQFWmkH5YqyLupNYJwEsXKdRX0w==" saltValue="D7n/qK4kZRiHKt9xnp8/kw==" spinCount="100000" sheet="1" objects="1" scenarios="1"/>
  <pageMargins left="0.7" right="0.7" top="0.75" bottom="0.75" header="0.3" footer="0.3"/>
  <pageSetup paperSize="9" orientation="portrait" horizontalDpi="4294967293" verticalDpi="0" r:id="rId4"/>
  <drawing r:id="rId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3:O24"/>
  <sheetViews>
    <sheetView topLeftCell="A19" workbookViewId="0">
      <selection activeCell="D28" sqref="D28"/>
    </sheetView>
  </sheetViews>
  <sheetFormatPr baseColWidth="10" defaultColWidth="8.83203125" defaultRowHeight="13" x14ac:dyDescent="0.15"/>
  <cols>
    <col min="2" max="2" width="13.83203125" customWidth="1"/>
    <col min="3" max="3" width="22.1640625" customWidth="1"/>
  </cols>
  <sheetData>
    <row r="3" spans="1:6" x14ac:dyDescent="0.15">
      <c r="B3" s="24" t="s">
        <v>445</v>
      </c>
      <c r="C3" t="s">
        <v>34</v>
      </c>
    </row>
    <row r="5" spans="1:6" x14ac:dyDescent="0.15">
      <c r="A5" s="96" t="s">
        <v>446</v>
      </c>
      <c r="B5" s="24" t="s">
        <v>565</v>
      </c>
      <c r="C5" t="s">
        <v>705</v>
      </c>
      <c r="D5" s="111" t="s">
        <v>713</v>
      </c>
    </row>
    <row r="6" spans="1:6" x14ac:dyDescent="0.15">
      <c r="A6" s="93">
        <v>1</v>
      </c>
      <c r="B6" s="25">
        <v>1</v>
      </c>
      <c r="C6" s="26">
        <v>5</v>
      </c>
      <c r="D6" s="101">
        <f>GETPIVOTDATA("Q10",$B$5,"Q10",1)/61</f>
        <v>8.1967213114754092E-2</v>
      </c>
    </row>
    <row r="7" spans="1:6" x14ac:dyDescent="0.15">
      <c r="A7" s="93">
        <v>2</v>
      </c>
      <c r="B7" s="25">
        <v>2</v>
      </c>
      <c r="C7" s="26">
        <v>11</v>
      </c>
      <c r="D7" s="101">
        <f>GETPIVOTDATA("Q10",$B$5,"Q10",2)/61</f>
        <v>0.18032786885245902</v>
      </c>
    </row>
    <row r="8" spans="1:6" x14ac:dyDescent="0.15">
      <c r="A8" s="93">
        <v>3</v>
      </c>
      <c r="B8" s="34">
        <v>3</v>
      </c>
      <c r="C8" s="35">
        <v>17</v>
      </c>
      <c r="D8" s="109">
        <f>GETPIVOTDATA("Q10",$B$5,"Q10",3)/61</f>
        <v>0.27868852459016391</v>
      </c>
      <c r="E8" s="112" t="s">
        <v>732</v>
      </c>
      <c r="F8" s="33"/>
    </row>
    <row r="9" spans="1:6" x14ac:dyDescent="0.15">
      <c r="A9" s="93">
        <v>4</v>
      </c>
      <c r="B9" s="25">
        <v>4</v>
      </c>
      <c r="C9" s="26">
        <v>10</v>
      </c>
      <c r="D9" s="101">
        <f>GETPIVOTDATA("Q10",$B$5,"Q10",4)/61</f>
        <v>0.16393442622950818</v>
      </c>
    </row>
    <row r="10" spans="1:6" x14ac:dyDescent="0.15">
      <c r="A10" s="93">
        <v>5</v>
      </c>
      <c r="B10" s="25">
        <v>5</v>
      </c>
      <c r="C10" s="26">
        <v>18</v>
      </c>
      <c r="D10" s="101">
        <f>GETPIVOTDATA("Q10",$B$5,"Q10",5)/61</f>
        <v>0.29508196721311475</v>
      </c>
    </row>
    <row r="11" spans="1:6" x14ac:dyDescent="0.15">
      <c r="B11" s="25" t="s">
        <v>566</v>
      </c>
      <c r="C11" s="26">
        <v>61</v>
      </c>
    </row>
    <row r="15" spans="1:6" x14ac:dyDescent="0.15">
      <c r="A15">
        <v>1</v>
      </c>
      <c r="B15" t="s">
        <v>706</v>
      </c>
    </row>
    <row r="16" spans="1:6" x14ac:dyDescent="0.15">
      <c r="A16">
        <v>5</v>
      </c>
      <c r="B16" t="s">
        <v>707</v>
      </c>
    </row>
    <row r="18" spans="2:15" x14ac:dyDescent="0.15">
      <c r="C18" s="37" t="s">
        <v>749</v>
      </c>
    </row>
    <row r="19" spans="2:15" x14ac:dyDescent="0.15">
      <c r="B19" s="129" t="s">
        <v>747</v>
      </c>
      <c r="C19" s="124">
        <v>8.1967213114754092E-2</v>
      </c>
    </row>
    <row r="20" spans="2:15" x14ac:dyDescent="0.15">
      <c r="B20" s="25">
        <v>2</v>
      </c>
      <c r="C20" s="124">
        <v>0.18032786885245902</v>
      </c>
    </row>
    <row r="21" spans="2:15" x14ac:dyDescent="0.15">
      <c r="B21" s="128">
        <v>3</v>
      </c>
      <c r="C21" s="124">
        <v>0.27868852459016391</v>
      </c>
      <c r="H21" s="110" t="s">
        <v>743</v>
      </c>
      <c r="I21" s="33"/>
      <c r="J21" s="33"/>
      <c r="K21" s="33"/>
      <c r="L21" s="33"/>
      <c r="M21" s="33"/>
      <c r="N21" s="33"/>
      <c r="O21" s="33"/>
    </row>
    <row r="22" spans="2:15" x14ac:dyDescent="0.15">
      <c r="B22" s="25">
        <v>4</v>
      </c>
      <c r="C22" s="124">
        <v>0.16393442622950818</v>
      </c>
    </row>
    <row r="23" spans="2:15" x14ac:dyDescent="0.15">
      <c r="B23" s="129" t="s">
        <v>748</v>
      </c>
      <c r="C23" s="124">
        <v>0.29508196721311475</v>
      </c>
    </row>
    <row r="24" spans="2:15" x14ac:dyDescent="0.15">
      <c r="C24" s="124">
        <f>SUM(C19:C23)</f>
        <v>0.99999999999999989</v>
      </c>
    </row>
  </sheetData>
  <sheetProtection algorithmName="SHA-512" hashValue="Is38IvwITCiJ/AuZ13hmzbC4pjzKWbLkZF4w8NsBghO5W255YAO3Ty9d1ft7NAIzuER/p/HPKzW6+upIitg+iw==" saltValue="Qk2de6+pM07i0ZCriqYqrQ==" spinCount="100000" sheet="1" objects="1" scenarios="1"/>
  <pageMargins left="0.7" right="0.7" top="0.75" bottom="0.75" header="0.3" footer="0.3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3:U42"/>
  <sheetViews>
    <sheetView workbookViewId="0">
      <selection activeCell="U22" sqref="U22"/>
    </sheetView>
  </sheetViews>
  <sheetFormatPr baseColWidth="10" defaultColWidth="8.83203125" defaultRowHeight="13" x14ac:dyDescent="0.15"/>
  <cols>
    <col min="1" max="1" width="14.83203125" customWidth="1"/>
    <col min="2" max="2" width="17" customWidth="1"/>
    <col min="3" max="6" width="3" customWidth="1"/>
    <col min="7" max="7" width="11.6640625" bestFit="1" customWidth="1"/>
  </cols>
  <sheetData>
    <row r="3" spans="1:7" x14ac:dyDescent="0.15">
      <c r="A3" s="24" t="s">
        <v>445</v>
      </c>
      <c r="B3" t="s">
        <v>34</v>
      </c>
    </row>
    <row r="5" spans="1:7" x14ac:dyDescent="0.15">
      <c r="A5" s="24" t="s">
        <v>603</v>
      </c>
      <c r="B5" s="24" t="s">
        <v>570</v>
      </c>
    </row>
    <row r="6" spans="1:7" x14ac:dyDescent="0.15">
      <c r="A6" s="24" t="s">
        <v>565</v>
      </c>
      <c r="B6">
        <v>1</v>
      </c>
      <c r="C6">
        <v>2</v>
      </c>
      <c r="D6">
        <v>3</v>
      </c>
      <c r="E6">
        <v>4</v>
      </c>
      <c r="F6">
        <v>5</v>
      </c>
      <c r="G6" t="s">
        <v>566</v>
      </c>
    </row>
    <row r="7" spans="1:7" x14ac:dyDescent="0.15">
      <c r="A7" s="25" t="s">
        <v>83</v>
      </c>
      <c r="B7" s="26"/>
      <c r="C7" s="26"/>
      <c r="D7" s="26"/>
      <c r="E7" s="26"/>
      <c r="F7" s="26">
        <v>1</v>
      </c>
      <c r="G7" s="26">
        <v>1</v>
      </c>
    </row>
    <row r="8" spans="1:7" x14ac:dyDescent="0.15">
      <c r="A8" s="25" t="s">
        <v>61</v>
      </c>
      <c r="B8" s="26"/>
      <c r="C8" s="26">
        <v>1</v>
      </c>
      <c r="D8" s="26">
        <v>3</v>
      </c>
      <c r="E8" s="26">
        <v>3</v>
      </c>
      <c r="F8" s="26">
        <v>1</v>
      </c>
      <c r="G8" s="26">
        <v>8</v>
      </c>
    </row>
    <row r="9" spans="1:7" x14ac:dyDescent="0.15">
      <c r="A9" s="25" t="s">
        <v>102</v>
      </c>
      <c r="B9" s="26">
        <v>2</v>
      </c>
      <c r="C9" s="26">
        <v>9</v>
      </c>
      <c r="D9" s="26">
        <v>7</v>
      </c>
      <c r="E9" s="26">
        <v>4</v>
      </c>
      <c r="F9" s="26">
        <v>9</v>
      </c>
      <c r="G9" s="26">
        <v>31</v>
      </c>
    </row>
    <row r="10" spans="1:7" x14ac:dyDescent="0.15">
      <c r="A10" s="25" t="s">
        <v>48</v>
      </c>
      <c r="B10" s="26">
        <v>1</v>
      </c>
      <c r="C10" s="26"/>
      <c r="D10" s="26">
        <v>4</v>
      </c>
      <c r="E10" s="26">
        <v>3</v>
      </c>
      <c r="F10" s="26">
        <v>6</v>
      </c>
      <c r="G10" s="26">
        <v>14</v>
      </c>
    </row>
    <row r="11" spans="1:7" x14ac:dyDescent="0.15">
      <c r="A11" s="25" t="s">
        <v>30</v>
      </c>
      <c r="B11" s="26">
        <v>2</v>
      </c>
      <c r="C11" s="26">
        <v>1</v>
      </c>
      <c r="D11" s="26">
        <v>3</v>
      </c>
      <c r="E11" s="26"/>
      <c r="F11" s="26">
        <v>1</v>
      </c>
      <c r="G11" s="26">
        <v>7</v>
      </c>
    </row>
    <row r="12" spans="1:7" x14ac:dyDescent="0.15">
      <c r="A12" s="25" t="s">
        <v>566</v>
      </c>
      <c r="B12" s="26">
        <v>5</v>
      </c>
      <c r="C12" s="26">
        <v>11</v>
      </c>
      <c r="D12" s="26">
        <v>17</v>
      </c>
      <c r="E12" s="26">
        <v>10</v>
      </c>
      <c r="F12" s="26">
        <v>18</v>
      </c>
      <c r="G12" s="26">
        <v>61</v>
      </c>
    </row>
    <row r="20" spans="1:8" x14ac:dyDescent="0.15">
      <c r="A20" t="s">
        <v>603</v>
      </c>
      <c r="B20" t="s">
        <v>570</v>
      </c>
    </row>
    <row r="21" spans="1:8" x14ac:dyDescent="0.15">
      <c r="A21" t="s">
        <v>565</v>
      </c>
      <c r="B21">
        <v>1</v>
      </c>
      <c r="C21">
        <v>2</v>
      </c>
      <c r="D21">
        <v>3</v>
      </c>
      <c r="E21">
        <v>4</v>
      </c>
      <c r="F21">
        <v>5</v>
      </c>
      <c r="G21" t="s">
        <v>566</v>
      </c>
    </row>
    <row r="22" spans="1:8" x14ac:dyDescent="0.15">
      <c r="A22" t="s">
        <v>83</v>
      </c>
      <c r="F22">
        <v>1</v>
      </c>
      <c r="G22">
        <v>1</v>
      </c>
      <c r="H22" s="117">
        <f>(B22*B$21+C22*C$21+D22*D$21+E22*E$21+F22*F$21)/G22</f>
        <v>5</v>
      </c>
    </row>
    <row r="23" spans="1:8" x14ac:dyDescent="0.15">
      <c r="A23" t="s">
        <v>61</v>
      </c>
      <c r="C23">
        <v>1</v>
      </c>
      <c r="D23">
        <v>3</v>
      </c>
      <c r="E23">
        <v>3</v>
      </c>
      <c r="F23">
        <v>1</v>
      </c>
      <c r="G23">
        <v>8</v>
      </c>
      <c r="H23" s="117">
        <f t="shared" ref="H23:H26" si="0">(B23*B$21+C23*C$21+D23*D$21+E23*E$21+F23*F$21)/G23</f>
        <v>3.5</v>
      </c>
    </row>
    <row r="24" spans="1:8" x14ac:dyDescent="0.15">
      <c r="A24" t="s">
        <v>102</v>
      </c>
      <c r="B24">
        <v>2</v>
      </c>
      <c r="C24">
        <v>9</v>
      </c>
      <c r="D24">
        <v>7</v>
      </c>
      <c r="E24">
        <v>4</v>
      </c>
      <c r="F24">
        <v>9</v>
      </c>
      <c r="G24">
        <v>31</v>
      </c>
      <c r="H24" s="117">
        <f t="shared" si="0"/>
        <v>3.2903225806451615</v>
      </c>
    </row>
    <row r="25" spans="1:8" x14ac:dyDescent="0.15">
      <c r="A25" t="s">
        <v>48</v>
      </c>
      <c r="B25">
        <v>1</v>
      </c>
      <c r="D25">
        <v>4</v>
      </c>
      <c r="E25">
        <v>3</v>
      </c>
      <c r="F25">
        <v>6</v>
      </c>
      <c r="G25">
        <v>14</v>
      </c>
      <c r="H25" s="117">
        <f t="shared" si="0"/>
        <v>3.9285714285714284</v>
      </c>
    </row>
    <row r="26" spans="1:8" x14ac:dyDescent="0.15">
      <c r="A26" t="s">
        <v>30</v>
      </c>
      <c r="B26">
        <v>2</v>
      </c>
      <c r="C26">
        <v>1</v>
      </c>
      <c r="D26">
        <v>3</v>
      </c>
      <c r="F26">
        <v>1</v>
      </c>
      <c r="G26">
        <v>7</v>
      </c>
      <c r="H26" s="117">
        <f t="shared" si="0"/>
        <v>2.5714285714285716</v>
      </c>
    </row>
    <row r="27" spans="1:8" x14ac:dyDescent="0.15">
      <c r="A27" t="s">
        <v>566</v>
      </c>
      <c r="B27">
        <v>5</v>
      </c>
      <c r="C27">
        <v>11</v>
      </c>
      <c r="D27">
        <v>17</v>
      </c>
      <c r="E27">
        <v>10</v>
      </c>
      <c r="F27">
        <v>18</v>
      </c>
      <c r="G27">
        <v>61</v>
      </c>
    </row>
    <row r="31" spans="1:8" x14ac:dyDescent="0.15">
      <c r="A31" t="s">
        <v>83</v>
      </c>
      <c r="B31" s="117">
        <v>5</v>
      </c>
    </row>
    <row r="32" spans="1:8" x14ac:dyDescent="0.15">
      <c r="A32" t="s">
        <v>61</v>
      </c>
      <c r="B32" s="117">
        <v>3.5</v>
      </c>
    </row>
    <row r="33" spans="1:21" x14ac:dyDescent="0.15">
      <c r="A33" t="s">
        <v>102</v>
      </c>
      <c r="B33" s="117">
        <v>3.2903225806451615</v>
      </c>
    </row>
    <row r="34" spans="1:21" x14ac:dyDescent="0.15">
      <c r="A34" t="s">
        <v>48</v>
      </c>
      <c r="B34" s="117">
        <v>3.9285714285714284</v>
      </c>
    </row>
    <row r="35" spans="1:21" x14ac:dyDescent="0.15">
      <c r="A35" t="s">
        <v>30</v>
      </c>
      <c r="B35" s="117">
        <v>2.5714285714285716</v>
      </c>
    </row>
    <row r="38" spans="1:21" x14ac:dyDescent="0.15">
      <c r="U38" s="37" t="s">
        <v>728</v>
      </c>
    </row>
    <row r="40" spans="1:21" x14ac:dyDescent="0.15">
      <c r="U40" s="37" t="s">
        <v>729</v>
      </c>
    </row>
    <row r="41" spans="1:21" x14ac:dyDescent="0.15">
      <c r="U41" s="37" t="s">
        <v>730</v>
      </c>
    </row>
    <row r="42" spans="1:21" x14ac:dyDescent="0.15">
      <c r="U42" s="37" t="s">
        <v>731</v>
      </c>
    </row>
  </sheetData>
  <sheetProtection algorithmName="SHA-512" hashValue="KgwwDbUsXH0n9SSr6nmVdKOD/xLB64+DFsdCEa1ebB2riwFelnb17YlDClJPTS1MD2X+luBJWPV/W4dbiIujJA==" saltValue="PYyEj+h6usjfgnbA2rEGHg==" spinCount="100000" sheet="1" objects="1" scenarios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3:G10"/>
  <sheetViews>
    <sheetView workbookViewId="0">
      <selection activeCell="D13" sqref="D13"/>
    </sheetView>
  </sheetViews>
  <sheetFormatPr baseColWidth="10" defaultColWidth="8.83203125" defaultRowHeight="13" x14ac:dyDescent="0.15"/>
  <cols>
    <col min="2" max="2" width="13.83203125" customWidth="1"/>
    <col min="3" max="3" width="28.1640625" customWidth="1"/>
  </cols>
  <sheetData>
    <row r="3" spans="1:7" x14ac:dyDescent="0.15">
      <c r="B3" s="24" t="s">
        <v>445</v>
      </c>
      <c r="C3" t="s">
        <v>34</v>
      </c>
    </row>
    <row r="5" spans="1:7" x14ac:dyDescent="0.15">
      <c r="A5" s="96" t="s">
        <v>447</v>
      </c>
      <c r="B5" s="24" t="s">
        <v>565</v>
      </c>
      <c r="C5" t="s">
        <v>708</v>
      </c>
      <c r="D5" s="100" t="s">
        <v>713</v>
      </c>
    </row>
    <row r="6" spans="1:7" x14ac:dyDescent="0.15">
      <c r="A6" s="93">
        <v>1</v>
      </c>
      <c r="B6" s="25" t="s">
        <v>96</v>
      </c>
      <c r="C6" s="26">
        <v>17</v>
      </c>
      <c r="D6" s="101">
        <f>GETPIVOTDATA("Q11",$B$5,"Q11","1 a 3")/61</f>
        <v>0.27868852459016391</v>
      </c>
    </row>
    <row r="7" spans="1:7" x14ac:dyDescent="0.15">
      <c r="A7" s="93">
        <v>2</v>
      </c>
      <c r="B7" s="34" t="s">
        <v>37</v>
      </c>
      <c r="C7" s="35">
        <v>22</v>
      </c>
      <c r="D7" s="109">
        <f>GETPIVOTDATA("Q11",$B$5,"Q11","4 a 6")/61</f>
        <v>0.36065573770491804</v>
      </c>
      <c r="E7" s="125"/>
      <c r="F7" s="107"/>
      <c r="G7" s="107"/>
    </row>
    <row r="8" spans="1:7" x14ac:dyDescent="0.15">
      <c r="A8" s="93">
        <v>3</v>
      </c>
      <c r="B8" s="25" t="s">
        <v>104</v>
      </c>
      <c r="C8" s="26">
        <v>4</v>
      </c>
      <c r="D8" s="101">
        <f>GETPIVOTDATA("Q11",$B$5,"Q11","7 a 10")/61</f>
        <v>6.5573770491803282E-2</v>
      </c>
    </row>
    <row r="9" spans="1:7" x14ac:dyDescent="0.15">
      <c r="A9" s="93">
        <v>4</v>
      </c>
      <c r="B9" s="25" t="s">
        <v>131</v>
      </c>
      <c r="C9" s="26">
        <v>18</v>
      </c>
      <c r="D9" s="101">
        <f>GETPIVOTDATA("Q11",$B$5,"Q11","mais de 10")/61</f>
        <v>0.29508196721311475</v>
      </c>
    </row>
    <row r="10" spans="1:7" x14ac:dyDescent="0.15">
      <c r="B10" s="25" t="s">
        <v>566</v>
      </c>
      <c r="C10" s="26">
        <v>61</v>
      </c>
    </row>
  </sheetData>
  <sheetProtection algorithmName="SHA-512" hashValue="++qoUlscKhqMlTizM2cUG2OFgBMc9IXYbPTlISTzvF0yl/uceox3yCHgpf1YmjTNNJ9gn2fsncYm88M0s76OTA==" saltValue="l/qWNeP4RtynHRyOkf/tew==" spinCount="100000" sheet="1" objects="1" scenarios="1"/>
  <pageMargins left="0.7" right="0.7" top="0.75" bottom="0.75" header="0.3" footer="0.3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8"/>
  <sheetViews>
    <sheetView workbookViewId="0">
      <selection activeCell="H30" sqref="H30"/>
    </sheetView>
  </sheetViews>
  <sheetFormatPr baseColWidth="10" defaultColWidth="8.83203125" defaultRowHeight="13" x14ac:dyDescent="0.15"/>
  <cols>
    <col min="1" max="1" width="14.83203125" customWidth="1"/>
    <col min="2" max="2" width="17" customWidth="1"/>
    <col min="3" max="3" width="11" customWidth="1"/>
    <col min="4" max="4" width="8.5" customWidth="1"/>
    <col min="5" max="5" width="13" customWidth="1"/>
    <col min="6" max="6" width="11.6640625" customWidth="1"/>
    <col min="7" max="7" width="11.6640625" bestFit="1" customWidth="1"/>
  </cols>
  <sheetData>
    <row r="1" spans="1:7" x14ac:dyDescent="0.15">
      <c r="A1" s="24" t="s">
        <v>445</v>
      </c>
      <c r="B1" t="s">
        <v>34</v>
      </c>
    </row>
    <row r="3" spans="1:7" x14ac:dyDescent="0.15">
      <c r="A3" s="24" t="s">
        <v>604</v>
      </c>
      <c r="B3" s="24" t="s">
        <v>570</v>
      </c>
    </row>
    <row r="4" spans="1:7" x14ac:dyDescent="0.15">
      <c r="A4" s="24" t="s">
        <v>565</v>
      </c>
      <c r="B4" t="s">
        <v>96</v>
      </c>
      <c r="C4" t="s">
        <v>37</v>
      </c>
      <c r="D4" t="s">
        <v>104</v>
      </c>
      <c r="E4" t="s">
        <v>131</v>
      </c>
      <c r="F4" t="s">
        <v>566</v>
      </c>
    </row>
    <row r="5" spans="1:7" x14ac:dyDescent="0.15">
      <c r="A5" s="25" t="s">
        <v>83</v>
      </c>
      <c r="B5" s="26"/>
      <c r="C5" s="26">
        <v>1</v>
      </c>
      <c r="D5" s="26"/>
      <c r="E5" s="26"/>
      <c r="F5" s="26">
        <v>1</v>
      </c>
    </row>
    <row r="6" spans="1:7" x14ac:dyDescent="0.15">
      <c r="A6" s="25" t="s">
        <v>61</v>
      </c>
      <c r="B6" s="26">
        <v>1</v>
      </c>
      <c r="C6" s="26">
        <v>3</v>
      </c>
      <c r="D6" s="26">
        <v>1</v>
      </c>
      <c r="E6" s="26">
        <v>3</v>
      </c>
      <c r="F6" s="26">
        <v>8</v>
      </c>
    </row>
    <row r="7" spans="1:7" x14ac:dyDescent="0.15">
      <c r="A7" s="25" t="s">
        <v>102</v>
      </c>
      <c r="B7" s="26">
        <v>8</v>
      </c>
      <c r="C7" s="26">
        <v>8</v>
      </c>
      <c r="D7" s="26">
        <v>2</v>
      </c>
      <c r="E7" s="26">
        <v>13</v>
      </c>
      <c r="F7" s="26">
        <v>31</v>
      </c>
    </row>
    <row r="8" spans="1:7" x14ac:dyDescent="0.15">
      <c r="A8" s="25" t="s">
        <v>48</v>
      </c>
      <c r="B8" s="26">
        <v>4</v>
      </c>
      <c r="C8" s="26">
        <v>7</v>
      </c>
      <c r="D8" s="26">
        <v>1</v>
      </c>
      <c r="E8" s="26">
        <v>2</v>
      </c>
      <c r="F8" s="26">
        <v>14</v>
      </c>
    </row>
    <row r="9" spans="1:7" x14ac:dyDescent="0.15">
      <c r="A9" s="25" t="s">
        <v>30</v>
      </c>
      <c r="B9" s="26">
        <v>4</v>
      </c>
      <c r="C9" s="26">
        <v>3</v>
      </c>
      <c r="D9" s="26"/>
      <c r="E9" s="26"/>
      <c r="F9" s="26">
        <v>7</v>
      </c>
    </row>
    <row r="10" spans="1:7" x14ac:dyDescent="0.15">
      <c r="A10" s="25" t="s">
        <v>566</v>
      </c>
      <c r="B10" s="26">
        <v>17</v>
      </c>
      <c r="C10" s="26">
        <v>22</v>
      </c>
      <c r="D10" s="26">
        <v>4</v>
      </c>
      <c r="E10" s="26">
        <v>18</v>
      </c>
      <c r="F10" s="26">
        <v>61</v>
      </c>
    </row>
    <row r="11" spans="1:7" x14ac:dyDescent="0.15">
      <c r="A11" s="25"/>
      <c r="B11" s="26"/>
      <c r="C11" s="26"/>
      <c r="D11" s="26"/>
      <c r="E11" s="26"/>
      <c r="F11" s="26"/>
    </row>
    <row r="12" spans="1:7" x14ac:dyDescent="0.15">
      <c r="A12" s="25"/>
      <c r="B12" s="26"/>
      <c r="C12" s="26"/>
      <c r="D12" s="26"/>
      <c r="E12" s="26"/>
      <c r="F12" s="26"/>
    </row>
    <row r="14" spans="1:7" x14ac:dyDescent="0.15">
      <c r="A14" s="118" t="s">
        <v>736</v>
      </c>
      <c r="B14" s="36">
        <v>0</v>
      </c>
      <c r="C14" s="36">
        <v>2</v>
      </c>
      <c r="D14" s="36">
        <v>5</v>
      </c>
      <c r="E14" s="36">
        <v>8.5</v>
      </c>
      <c r="F14" s="36">
        <v>11</v>
      </c>
    </row>
    <row r="15" spans="1:7" x14ac:dyDescent="0.15">
      <c r="A15" s="119" t="s">
        <v>1</v>
      </c>
      <c r="B15" s="111" t="s">
        <v>734</v>
      </c>
      <c r="C15" s="36" t="s">
        <v>96</v>
      </c>
      <c r="D15" s="36" t="s">
        <v>37</v>
      </c>
      <c r="E15" s="36" t="s">
        <v>104</v>
      </c>
      <c r="F15" s="36" t="s">
        <v>131</v>
      </c>
      <c r="G15" s="36" t="s">
        <v>735</v>
      </c>
    </row>
    <row r="16" spans="1:7" x14ac:dyDescent="0.15">
      <c r="A16" s="120" t="s">
        <v>83</v>
      </c>
      <c r="D16">
        <v>1</v>
      </c>
      <c r="G16" s="117">
        <f>(B16*B$14+C16*C$14+D16*D$14+E16*E$14+F16*F$14)/SUM(B16:F16)</f>
        <v>5</v>
      </c>
    </row>
    <row r="17" spans="1:7" x14ac:dyDescent="0.15">
      <c r="A17" s="120" t="s">
        <v>61</v>
      </c>
      <c r="C17">
        <v>1</v>
      </c>
      <c r="D17">
        <v>3</v>
      </c>
      <c r="E17">
        <v>1</v>
      </c>
      <c r="F17">
        <v>3</v>
      </c>
      <c r="G17" s="117">
        <f t="shared" ref="G17:G20" si="0">(B17*B$14+C17*C$14+D17*D$14+E17*E$14+F17*F$14)/SUM(B17:F17)</f>
        <v>7.3125</v>
      </c>
    </row>
    <row r="18" spans="1:7" x14ac:dyDescent="0.15">
      <c r="A18" s="120" t="s">
        <v>102</v>
      </c>
      <c r="C18">
        <v>8</v>
      </c>
      <c r="D18">
        <v>8</v>
      </c>
      <c r="E18">
        <v>2</v>
      </c>
      <c r="F18">
        <v>13</v>
      </c>
      <c r="G18" s="117">
        <f t="shared" si="0"/>
        <v>6.967741935483871</v>
      </c>
    </row>
    <row r="19" spans="1:7" x14ac:dyDescent="0.15">
      <c r="A19" s="120" t="s">
        <v>48</v>
      </c>
      <c r="C19">
        <v>4</v>
      </c>
      <c r="D19">
        <v>7</v>
      </c>
      <c r="E19">
        <v>1</v>
      </c>
      <c r="F19">
        <v>2</v>
      </c>
      <c r="G19" s="117">
        <f t="shared" si="0"/>
        <v>5.25</v>
      </c>
    </row>
    <row r="20" spans="1:7" x14ac:dyDescent="0.15">
      <c r="A20" s="120" t="s">
        <v>30</v>
      </c>
      <c r="C20">
        <v>4</v>
      </c>
      <c r="D20">
        <v>3</v>
      </c>
      <c r="G20" s="117">
        <f t="shared" si="0"/>
        <v>3.2857142857142856</v>
      </c>
    </row>
    <row r="24" spans="1:7" x14ac:dyDescent="0.15">
      <c r="A24" s="36" t="s">
        <v>83</v>
      </c>
      <c r="B24" s="117">
        <v>5</v>
      </c>
    </row>
    <row r="25" spans="1:7" x14ac:dyDescent="0.15">
      <c r="A25" s="36" t="s">
        <v>61</v>
      </c>
      <c r="B25" s="117">
        <v>7.3125</v>
      </c>
    </row>
    <row r="26" spans="1:7" x14ac:dyDescent="0.15">
      <c r="A26" s="36" t="s">
        <v>102</v>
      </c>
      <c r="B26" s="117">
        <v>6.967741935483871</v>
      </c>
    </row>
    <row r="27" spans="1:7" x14ac:dyDescent="0.15">
      <c r="A27" s="36" t="s">
        <v>48</v>
      </c>
      <c r="B27" s="117">
        <v>5.25</v>
      </c>
    </row>
    <row r="28" spans="1:7" x14ac:dyDescent="0.15">
      <c r="A28" s="36" t="s">
        <v>30</v>
      </c>
      <c r="B28" s="117">
        <v>3.2857142857142856</v>
      </c>
    </row>
  </sheetData>
  <sheetProtection algorithmName="SHA-512" hashValue="D/qhi0imW8QYJHyOrItmKfaI7SoOai2TgA4AKxOdzXiJF/790KaPUg6hTyqGlrpBDiPT6E0JXWrHYcd3kd5zSg==" saltValue="691Z2aJQMFc7nYIZP+Pokw==" spinCount="100000" sheet="1" objects="1" scenarios="1"/>
  <pageMargins left="0.7" right="0.7" top="0.75" bottom="0.75" header="0.3" footer="0.3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F18"/>
  <sheetViews>
    <sheetView workbookViewId="0">
      <selection activeCell="O28" sqref="O28"/>
    </sheetView>
  </sheetViews>
  <sheetFormatPr baseColWidth="10" defaultColWidth="8.83203125" defaultRowHeight="13" x14ac:dyDescent="0.15"/>
  <cols>
    <col min="2" max="2" width="25" customWidth="1"/>
    <col min="3" max="3" width="6.5" customWidth="1"/>
    <col min="4" max="4" width="13.1640625" bestFit="1" customWidth="1"/>
    <col min="5" max="6" width="13.1640625" customWidth="1"/>
    <col min="7" max="8" width="13.1640625" bestFit="1" customWidth="1"/>
  </cols>
  <sheetData>
    <row r="3" spans="1:6" x14ac:dyDescent="0.15">
      <c r="B3" s="24" t="s">
        <v>445</v>
      </c>
      <c r="C3" t="s">
        <v>34</v>
      </c>
      <c r="D3" s="52"/>
      <c r="E3" s="51"/>
      <c r="F3" s="51"/>
    </row>
    <row r="4" spans="1:6" x14ac:dyDescent="0.15">
      <c r="D4" s="51"/>
      <c r="E4" s="51"/>
      <c r="F4" s="51"/>
    </row>
    <row r="5" spans="1:6" x14ac:dyDescent="0.15">
      <c r="A5" s="96" t="s">
        <v>673</v>
      </c>
      <c r="B5" s="24" t="s">
        <v>674</v>
      </c>
      <c r="D5" s="51"/>
      <c r="E5" s="51"/>
      <c r="F5" s="51"/>
    </row>
    <row r="6" spans="1:6" x14ac:dyDescent="0.15">
      <c r="A6" s="93">
        <v>1</v>
      </c>
      <c r="B6" s="25" t="s">
        <v>448</v>
      </c>
      <c r="C6" s="26">
        <v>34</v>
      </c>
      <c r="D6" s="94"/>
      <c r="E6" s="94"/>
      <c r="F6" s="94"/>
    </row>
    <row r="7" spans="1:6" x14ac:dyDescent="0.15">
      <c r="A7" s="93">
        <v>2</v>
      </c>
      <c r="B7" s="25" t="s">
        <v>53</v>
      </c>
      <c r="C7" s="26">
        <v>37</v>
      </c>
      <c r="D7" s="51"/>
      <c r="E7" s="51"/>
      <c r="F7" s="51"/>
    </row>
    <row r="8" spans="1:6" x14ac:dyDescent="0.15">
      <c r="A8" s="93">
        <v>3</v>
      </c>
      <c r="B8" s="25" t="s">
        <v>185</v>
      </c>
      <c r="C8" s="26">
        <v>42</v>
      </c>
      <c r="D8" s="94"/>
      <c r="E8" s="94"/>
      <c r="F8" s="94"/>
    </row>
    <row r="9" spans="1:6" x14ac:dyDescent="0.15">
      <c r="A9" s="93">
        <v>4</v>
      </c>
      <c r="B9" s="25" t="s">
        <v>134</v>
      </c>
      <c r="C9" s="26">
        <v>26</v>
      </c>
      <c r="D9" s="51"/>
      <c r="E9" s="51"/>
      <c r="F9" s="51"/>
    </row>
    <row r="10" spans="1:6" x14ac:dyDescent="0.15">
      <c r="A10" s="93">
        <v>5</v>
      </c>
      <c r="B10" s="25" t="s">
        <v>612</v>
      </c>
      <c r="C10" s="26">
        <v>6</v>
      </c>
      <c r="D10" s="94"/>
      <c r="E10" s="94"/>
      <c r="F10" s="94"/>
    </row>
    <row r="11" spans="1:6" x14ac:dyDescent="0.15">
      <c r="A11" s="93">
        <v>6</v>
      </c>
      <c r="B11" s="25" t="s">
        <v>613</v>
      </c>
      <c r="C11" s="26">
        <v>5</v>
      </c>
      <c r="D11" s="51"/>
      <c r="E11" s="51"/>
      <c r="F11" s="51"/>
    </row>
    <row r="12" spans="1:6" x14ac:dyDescent="0.15">
      <c r="A12" s="93">
        <v>7</v>
      </c>
      <c r="B12" s="25" t="s">
        <v>433</v>
      </c>
      <c r="C12" s="26">
        <v>3</v>
      </c>
      <c r="D12" s="51"/>
      <c r="E12" s="51"/>
      <c r="F12" s="51"/>
    </row>
    <row r="13" spans="1:6" x14ac:dyDescent="0.15">
      <c r="A13" s="54"/>
      <c r="B13" s="53"/>
      <c r="C13" s="51"/>
      <c r="D13" s="51"/>
      <c r="E13" s="51"/>
      <c r="F13" s="51"/>
    </row>
    <row r="14" spans="1:6" x14ac:dyDescent="0.15">
      <c r="A14" s="54"/>
      <c r="B14" s="53"/>
      <c r="C14" s="51"/>
      <c r="D14" s="51"/>
      <c r="E14" s="51"/>
      <c r="F14" s="51"/>
    </row>
    <row r="15" spans="1:6" x14ac:dyDescent="0.15">
      <c r="A15" s="54"/>
      <c r="B15" s="55" t="s">
        <v>675</v>
      </c>
      <c r="C15" s="55"/>
      <c r="D15" s="55"/>
      <c r="E15" s="55"/>
      <c r="F15" s="55">
        <v>1</v>
      </c>
    </row>
    <row r="16" spans="1:6" x14ac:dyDescent="0.15">
      <c r="A16" s="54"/>
      <c r="B16" s="55" t="s">
        <v>676</v>
      </c>
      <c r="C16" s="55"/>
      <c r="D16" s="55"/>
      <c r="E16" s="55"/>
      <c r="F16" s="55">
        <v>1</v>
      </c>
    </row>
    <row r="17" spans="1:6" x14ac:dyDescent="0.15">
      <c r="A17" s="54"/>
      <c r="B17" s="55" t="s">
        <v>677</v>
      </c>
      <c r="C17" s="55"/>
      <c r="D17" s="55"/>
      <c r="E17" s="55"/>
      <c r="F17" s="55">
        <v>1</v>
      </c>
    </row>
    <row r="18" spans="1:6" x14ac:dyDescent="0.15">
      <c r="A18" s="54"/>
      <c r="B18" s="53"/>
      <c r="C18" s="51"/>
      <c r="D18" s="51"/>
      <c r="E18" s="51"/>
      <c r="F18" s="51"/>
    </row>
  </sheetData>
  <sheetProtection algorithmName="SHA-512" hashValue="bD8dhrCCYUE8jROV3zN4x94VlJHh8e8HGcphI7SdGC9g29hudrX/YrC62c1xXaIO5OyjyJo9qA1tXEmMIQCswg==" saltValue="DHb/sFgeUxo53Ae0iL1UOg==" spinCount="100000" sheet="1" objects="1" scenarios="1"/>
  <pageMargins left="0.7" right="0.7" top="0.75" bottom="0.75" header="0.3" footer="0.3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3:B17"/>
  <sheetViews>
    <sheetView workbookViewId="0">
      <selection activeCell="D24" sqref="D24"/>
    </sheetView>
  </sheetViews>
  <sheetFormatPr baseColWidth="10" defaultColWidth="8.83203125" defaultRowHeight="13" x14ac:dyDescent="0.15"/>
  <cols>
    <col min="1" max="1" width="19.33203125" customWidth="1"/>
    <col min="2" max="2" width="13.1640625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605</v>
      </c>
    </row>
    <row r="6" spans="1:2" x14ac:dyDescent="0.15">
      <c r="A6" s="25" t="s">
        <v>49</v>
      </c>
      <c r="B6" s="26">
        <v>23</v>
      </c>
    </row>
    <row r="7" spans="1:2" x14ac:dyDescent="0.15">
      <c r="A7" s="27" t="s">
        <v>83</v>
      </c>
      <c r="B7" s="26">
        <v>0</v>
      </c>
    </row>
    <row r="8" spans="1:2" x14ac:dyDescent="0.15">
      <c r="A8" s="27" t="s">
        <v>61</v>
      </c>
      <c r="B8" s="26">
        <v>2</v>
      </c>
    </row>
    <row r="9" spans="1:2" x14ac:dyDescent="0.15">
      <c r="A9" s="27" t="s">
        <v>102</v>
      </c>
      <c r="B9" s="26">
        <v>11</v>
      </c>
    </row>
    <row r="10" spans="1:2" x14ac:dyDescent="0.15">
      <c r="A10" s="27" t="s">
        <v>48</v>
      </c>
      <c r="B10" s="26">
        <v>7</v>
      </c>
    </row>
    <row r="11" spans="1:2" x14ac:dyDescent="0.15">
      <c r="A11" s="27" t="s">
        <v>30</v>
      </c>
      <c r="B11" s="26">
        <v>3</v>
      </c>
    </row>
    <row r="12" spans="1:2" x14ac:dyDescent="0.15">
      <c r="A12" s="25" t="s">
        <v>31</v>
      </c>
      <c r="B12" s="26">
        <v>11</v>
      </c>
    </row>
    <row r="13" spans="1:2" x14ac:dyDescent="0.15">
      <c r="A13" s="27" t="s">
        <v>61</v>
      </c>
      <c r="B13" s="26">
        <v>0</v>
      </c>
    </row>
    <row r="14" spans="1:2" x14ac:dyDescent="0.15">
      <c r="A14" s="27" t="s">
        <v>102</v>
      </c>
      <c r="B14" s="26">
        <v>8</v>
      </c>
    </row>
    <row r="15" spans="1:2" x14ac:dyDescent="0.15">
      <c r="A15" s="27" t="s">
        <v>48</v>
      </c>
      <c r="B15" s="26">
        <v>1</v>
      </c>
    </row>
    <row r="16" spans="1:2" x14ac:dyDescent="0.15">
      <c r="A16" s="27" t="s">
        <v>30</v>
      </c>
      <c r="B16" s="26">
        <v>2</v>
      </c>
    </row>
    <row r="17" spans="1:2" x14ac:dyDescent="0.15">
      <c r="A17" s="25" t="s">
        <v>566</v>
      </c>
      <c r="B17" s="26">
        <v>34</v>
      </c>
    </row>
  </sheetData>
  <sheetProtection algorithmName="SHA-512" hashValue="ZmNaroOE0aHpacaw80X0fxYGKdoCUtbn2dk9DzUc0uFMlhPOF5MJEJ5+Hie3tjvxtLb9VqgxW48OaYTxvZQ/yw==" saltValue="WAK/FU0w1MsE9TpzCm/4cA==" spinCount="100000" sheet="1" objects="1" scenarios="1"/>
  <pageMargins left="0.7" right="0.7" top="0.75" bottom="0.75" header="0.3" footer="0.3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3:B17"/>
  <sheetViews>
    <sheetView workbookViewId="0">
      <selection activeCell="D23" sqref="D23"/>
    </sheetView>
  </sheetViews>
  <sheetFormatPr baseColWidth="10" defaultColWidth="8.83203125" defaultRowHeight="13" x14ac:dyDescent="0.15"/>
  <cols>
    <col min="1" max="1" width="19.33203125" customWidth="1"/>
    <col min="2" max="2" width="13.1640625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606</v>
      </c>
    </row>
    <row r="6" spans="1:2" x14ac:dyDescent="0.15">
      <c r="A6" s="25" t="s">
        <v>49</v>
      </c>
      <c r="B6" s="26">
        <v>21</v>
      </c>
    </row>
    <row r="7" spans="1:2" x14ac:dyDescent="0.15">
      <c r="A7" s="27" t="s">
        <v>83</v>
      </c>
      <c r="B7" s="26">
        <v>0</v>
      </c>
    </row>
    <row r="8" spans="1:2" x14ac:dyDescent="0.15">
      <c r="A8" s="27" t="s">
        <v>61</v>
      </c>
      <c r="B8" s="26">
        <v>5</v>
      </c>
    </row>
    <row r="9" spans="1:2" x14ac:dyDescent="0.15">
      <c r="A9" s="27" t="s">
        <v>102</v>
      </c>
      <c r="B9" s="26">
        <v>9</v>
      </c>
    </row>
    <row r="10" spans="1:2" x14ac:dyDescent="0.15">
      <c r="A10" s="27" t="s">
        <v>48</v>
      </c>
      <c r="B10" s="26">
        <v>7</v>
      </c>
    </row>
    <row r="11" spans="1:2" x14ac:dyDescent="0.15">
      <c r="A11" s="27" t="s">
        <v>30</v>
      </c>
      <c r="B11" s="26">
        <v>0</v>
      </c>
    </row>
    <row r="12" spans="1:2" x14ac:dyDescent="0.15">
      <c r="A12" s="25" t="s">
        <v>31</v>
      </c>
      <c r="B12" s="26">
        <v>16</v>
      </c>
    </row>
    <row r="13" spans="1:2" x14ac:dyDescent="0.15">
      <c r="A13" s="27" t="s">
        <v>61</v>
      </c>
      <c r="B13" s="26">
        <v>2</v>
      </c>
    </row>
    <row r="14" spans="1:2" x14ac:dyDescent="0.15">
      <c r="A14" s="27" t="s">
        <v>102</v>
      </c>
      <c r="B14" s="26">
        <v>10</v>
      </c>
    </row>
    <row r="15" spans="1:2" x14ac:dyDescent="0.15">
      <c r="A15" s="27" t="s">
        <v>48</v>
      </c>
      <c r="B15" s="26">
        <v>3</v>
      </c>
    </row>
    <row r="16" spans="1:2" x14ac:dyDescent="0.15">
      <c r="A16" s="27" t="s">
        <v>30</v>
      </c>
      <c r="B16" s="26">
        <v>1</v>
      </c>
    </row>
    <row r="17" spans="1:2" x14ac:dyDescent="0.15">
      <c r="A17" s="25" t="s">
        <v>566</v>
      </c>
      <c r="B17" s="26">
        <v>37</v>
      </c>
    </row>
  </sheetData>
  <sheetProtection algorithmName="SHA-512" hashValue="XAeJAg1PYvUD5su0iJ22sccXYyzPF3WTe46tBJTwpIraYtoXwrLhw8iAeD8B4f0+eC1Iy5/S7NIpNF7ULTvpHg==" saltValue="+EDH8uJx3vOV3HWEpysGrw==" spinCount="100000" sheet="1" objects="1" scenarios="1"/>
  <pageMargins left="0.7" right="0.7" top="0.75" bottom="0.75" header="0.3" footer="0.3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3:B17"/>
  <sheetViews>
    <sheetView workbookViewId="0">
      <selection activeCell="D23" sqref="D23"/>
    </sheetView>
  </sheetViews>
  <sheetFormatPr baseColWidth="10" defaultColWidth="8.83203125" defaultRowHeight="13" x14ac:dyDescent="0.15"/>
  <cols>
    <col min="1" max="1" width="19.33203125" customWidth="1"/>
    <col min="2" max="2" width="13.1640625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607</v>
      </c>
    </row>
    <row r="6" spans="1:2" x14ac:dyDescent="0.15">
      <c r="A6" s="25" t="s">
        <v>49</v>
      </c>
      <c r="B6" s="26">
        <v>28</v>
      </c>
    </row>
    <row r="7" spans="1:2" x14ac:dyDescent="0.15">
      <c r="A7" s="27" t="s">
        <v>83</v>
      </c>
      <c r="B7" s="26">
        <v>1</v>
      </c>
    </row>
    <row r="8" spans="1:2" x14ac:dyDescent="0.15">
      <c r="A8" s="27" t="s">
        <v>61</v>
      </c>
      <c r="B8" s="26">
        <v>2</v>
      </c>
    </row>
    <row r="9" spans="1:2" x14ac:dyDescent="0.15">
      <c r="A9" s="27" t="s">
        <v>102</v>
      </c>
      <c r="B9" s="26">
        <v>13</v>
      </c>
    </row>
    <row r="10" spans="1:2" x14ac:dyDescent="0.15">
      <c r="A10" s="27" t="s">
        <v>48</v>
      </c>
      <c r="B10" s="26">
        <v>8</v>
      </c>
    </row>
    <row r="11" spans="1:2" x14ac:dyDescent="0.15">
      <c r="A11" s="27" t="s">
        <v>30</v>
      </c>
      <c r="B11" s="26">
        <v>4</v>
      </c>
    </row>
    <row r="12" spans="1:2" x14ac:dyDescent="0.15">
      <c r="A12" s="25" t="s">
        <v>31</v>
      </c>
      <c r="B12" s="26">
        <v>14</v>
      </c>
    </row>
    <row r="13" spans="1:2" x14ac:dyDescent="0.15">
      <c r="A13" s="27" t="s">
        <v>61</v>
      </c>
      <c r="B13" s="26">
        <v>1</v>
      </c>
    </row>
    <row r="14" spans="1:2" x14ac:dyDescent="0.15">
      <c r="A14" s="27" t="s">
        <v>102</v>
      </c>
      <c r="B14" s="26">
        <v>10</v>
      </c>
    </row>
    <row r="15" spans="1:2" x14ac:dyDescent="0.15">
      <c r="A15" s="27" t="s">
        <v>48</v>
      </c>
      <c r="B15" s="26">
        <v>1</v>
      </c>
    </row>
    <row r="16" spans="1:2" x14ac:dyDescent="0.15">
      <c r="A16" s="27" t="s">
        <v>30</v>
      </c>
      <c r="B16" s="26">
        <v>2</v>
      </c>
    </row>
    <row r="17" spans="1:2" x14ac:dyDescent="0.15">
      <c r="A17" s="25" t="s">
        <v>566</v>
      </c>
      <c r="B17" s="26">
        <v>42</v>
      </c>
    </row>
  </sheetData>
  <sheetProtection algorithmName="SHA-512" hashValue="1W5KftJtWzYdWAaXxEgZK5cXHerowCzccomNdJ7Cdqghfk8QH/5DK7w6dz6lDHOwVuIAIdppIpdu9Dnu6KeOzA==" saltValue="qYywublpOW34qIt6n3HCfQ==" spinCount="100000" sheet="1" objects="1" scenarios="1"/>
  <pageMargins left="0.7" right="0.7" top="0.75" bottom="0.75" header="0.3" footer="0.3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3:B17"/>
  <sheetViews>
    <sheetView workbookViewId="0">
      <selection activeCell="D24" sqref="D24"/>
    </sheetView>
  </sheetViews>
  <sheetFormatPr baseColWidth="10" defaultColWidth="8.83203125" defaultRowHeight="13" x14ac:dyDescent="0.15"/>
  <cols>
    <col min="1" max="1" width="19.33203125" customWidth="1"/>
    <col min="2" max="2" width="13.1640625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608</v>
      </c>
    </row>
    <row r="6" spans="1:2" x14ac:dyDescent="0.15">
      <c r="A6" s="25" t="s">
        <v>49</v>
      </c>
      <c r="B6" s="26">
        <v>14</v>
      </c>
    </row>
    <row r="7" spans="1:2" x14ac:dyDescent="0.15">
      <c r="A7" s="27" t="s">
        <v>83</v>
      </c>
      <c r="B7" s="26">
        <v>0</v>
      </c>
    </row>
    <row r="8" spans="1:2" x14ac:dyDescent="0.15">
      <c r="A8" s="27" t="s">
        <v>61</v>
      </c>
      <c r="B8" s="26">
        <v>2</v>
      </c>
    </row>
    <row r="9" spans="1:2" x14ac:dyDescent="0.15">
      <c r="A9" s="27" t="s">
        <v>102</v>
      </c>
      <c r="B9" s="26">
        <v>9</v>
      </c>
    </row>
    <row r="10" spans="1:2" x14ac:dyDescent="0.15">
      <c r="A10" s="27" t="s">
        <v>48</v>
      </c>
      <c r="B10" s="26">
        <v>2</v>
      </c>
    </row>
    <row r="11" spans="1:2" x14ac:dyDescent="0.15">
      <c r="A11" s="27" t="s">
        <v>30</v>
      </c>
      <c r="B11" s="26">
        <v>1</v>
      </c>
    </row>
    <row r="12" spans="1:2" x14ac:dyDescent="0.15">
      <c r="A12" s="25" t="s">
        <v>31</v>
      </c>
      <c r="B12" s="26">
        <v>12</v>
      </c>
    </row>
    <row r="13" spans="1:2" x14ac:dyDescent="0.15">
      <c r="A13" s="27" t="s">
        <v>61</v>
      </c>
      <c r="B13" s="26">
        <v>1</v>
      </c>
    </row>
    <row r="14" spans="1:2" x14ac:dyDescent="0.15">
      <c r="A14" s="27" t="s">
        <v>102</v>
      </c>
      <c r="B14" s="26">
        <v>8</v>
      </c>
    </row>
    <row r="15" spans="1:2" x14ac:dyDescent="0.15">
      <c r="A15" s="27" t="s">
        <v>48</v>
      </c>
      <c r="B15" s="26">
        <v>2</v>
      </c>
    </row>
    <row r="16" spans="1:2" x14ac:dyDescent="0.15">
      <c r="A16" s="27" t="s">
        <v>30</v>
      </c>
      <c r="B16" s="26">
        <v>1</v>
      </c>
    </row>
    <row r="17" spans="1:2" x14ac:dyDescent="0.15">
      <c r="A17" s="25" t="s">
        <v>566</v>
      </c>
      <c r="B17" s="26">
        <v>26</v>
      </c>
    </row>
  </sheetData>
  <sheetProtection algorithmName="SHA-512" hashValue="v1c0Cif7QzO0BB9wEmyoeOQSRZpFFBIIDaNWqoDH0BgmxuOSRHhn1LoBze2X+L029fuxPNIsEluGHbZpvepjjQ==" saltValue="kyG1niDCT2UwCEMmMnEW+A==" spinCount="100000" sheet="1" objects="1" scenarios="1"/>
  <pageMargins left="0.7" right="0.7" top="0.75" bottom="0.75" header="0.3" footer="0.3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3:B17"/>
  <sheetViews>
    <sheetView workbookViewId="0">
      <selection activeCell="E23" sqref="E23"/>
    </sheetView>
  </sheetViews>
  <sheetFormatPr baseColWidth="10" defaultColWidth="8.83203125" defaultRowHeight="13" x14ac:dyDescent="0.15"/>
  <cols>
    <col min="1" max="1" width="19.33203125" customWidth="1"/>
    <col min="2" max="2" width="13.1640625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609</v>
      </c>
    </row>
    <row r="6" spans="1:2" x14ac:dyDescent="0.15">
      <c r="A6" s="25" t="s">
        <v>49</v>
      </c>
      <c r="B6" s="26">
        <v>2</v>
      </c>
    </row>
    <row r="7" spans="1:2" x14ac:dyDescent="0.15">
      <c r="A7" s="27" t="s">
        <v>83</v>
      </c>
      <c r="B7" s="26">
        <v>0</v>
      </c>
    </row>
    <row r="8" spans="1:2" x14ac:dyDescent="0.15">
      <c r="A8" s="27" t="s">
        <v>61</v>
      </c>
      <c r="B8" s="26">
        <v>0</v>
      </c>
    </row>
    <row r="9" spans="1:2" x14ac:dyDescent="0.15">
      <c r="A9" s="27" t="s">
        <v>102</v>
      </c>
      <c r="B9" s="26">
        <v>1</v>
      </c>
    </row>
    <row r="10" spans="1:2" x14ac:dyDescent="0.15">
      <c r="A10" s="27" t="s">
        <v>48</v>
      </c>
      <c r="B10" s="26">
        <v>1</v>
      </c>
    </row>
    <row r="11" spans="1:2" x14ac:dyDescent="0.15">
      <c r="A11" s="27" t="s">
        <v>30</v>
      </c>
      <c r="B11" s="26">
        <v>0</v>
      </c>
    </row>
    <row r="12" spans="1:2" x14ac:dyDescent="0.15">
      <c r="A12" s="25" t="s">
        <v>31</v>
      </c>
      <c r="B12" s="26">
        <v>4</v>
      </c>
    </row>
    <row r="13" spans="1:2" x14ac:dyDescent="0.15">
      <c r="A13" s="27" t="s">
        <v>61</v>
      </c>
      <c r="B13" s="26">
        <v>0</v>
      </c>
    </row>
    <row r="14" spans="1:2" x14ac:dyDescent="0.15">
      <c r="A14" s="27" t="s">
        <v>102</v>
      </c>
      <c r="B14" s="26">
        <v>1</v>
      </c>
    </row>
    <row r="15" spans="1:2" x14ac:dyDescent="0.15">
      <c r="A15" s="27" t="s">
        <v>48</v>
      </c>
      <c r="B15" s="26">
        <v>2</v>
      </c>
    </row>
    <row r="16" spans="1:2" x14ac:dyDescent="0.15">
      <c r="A16" s="27" t="s">
        <v>30</v>
      </c>
      <c r="B16" s="26">
        <v>1</v>
      </c>
    </row>
    <row r="17" spans="1:2" x14ac:dyDescent="0.15">
      <c r="A17" s="25" t="s">
        <v>566</v>
      </c>
      <c r="B17" s="26">
        <v>6</v>
      </c>
    </row>
  </sheetData>
  <sheetProtection algorithmName="SHA-512" hashValue="ZqhmFNaNpHZTSDH5QDbGVVf45/JcOfOEJfnRwu3/wRvRTn4eYUlY+Z99zUrWjXTdOKBJ+AKm2Ei4kr063EZXkA==" saltValue="YRBDdcP6rA8fIun820BSeg==" spinCount="100000" sheet="1" objects="1" scenarios="1"/>
  <pageMargins left="0.7" right="0.7" top="0.75" bottom="0.75" header="0.3" footer="0.3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3:B17"/>
  <sheetViews>
    <sheetView workbookViewId="0">
      <selection activeCell="D23" sqref="D23"/>
    </sheetView>
  </sheetViews>
  <sheetFormatPr baseColWidth="10" defaultColWidth="8.83203125" defaultRowHeight="13" x14ac:dyDescent="0.15"/>
  <cols>
    <col min="1" max="1" width="19.33203125" customWidth="1"/>
    <col min="2" max="2" width="13.1640625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610</v>
      </c>
    </row>
    <row r="6" spans="1:2" x14ac:dyDescent="0.15">
      <c r="A6" s="25" t="s">
        <v>49</v>
      </c>
      <c r="B6" s="26">
        <v>4</v>
      </c>
    </row>
    <row r="7" spans="1:2" x14ac:dyDescent="0.15">
      <c r="A7" s="27" t="s">
        <v>83</v>
      </c>
      <c r="B7" s="26">
        <v>1</v>
      </c>
    </row>
    <row r="8" spans="1:2" x14ac:dyDescent="0.15">
      <c r="A8" s="27" t="s">
        <v>61</v>
      </c>
      <c r="B8" s="26">
        <v>0</v>
      </c>
    </row>
    <row r="9" spans="1:2" x14ac:dyDescent="0.15">
      <c r="A9" s="27" t="s">
        <v>102</v>
      </c>
      <c r="B9" s="26">
        <v>2</v>
      </c>
    </row>
    <row r="10" spans="1:2" x14ac:dyDescent="0.15">
      <c r="A10" s="27" t="s">
        <v>48</v>
      </c>
      <c r="B10" s="26">
        <v>1</v>
      </c>
    </row>
    <row r="11" spans="1:2" x14ac:dyDescent="0.15">
      <c r="A11" s="27" t="s">
        <v>30</v>
      </c>
      <c r="B11" s="26">
        <v>0</v>
      </c>
    </row>
    <row r="12" spans="1:2" x14ac:dyDescent="0.15">
      <c r="A12" s="25" t="s">
        <v>31</v>
      </c>
      <c r="B12" s="26">
        <v>1</v>
      </c>
    </row>
    <row r="13" spans="1:2" x14ac:dyDescent="0.15">
      <c r="A13" s="27" t="s">
        <v>61</v>
      </c>
      <c r="B13" s="26">
        <v>0</v>
      </c>
    </row>
    <row r="14" spans="1:2" x14ac:dyDescent="0.15">
      <c r="A14" s="27" t="s">
        <v>102</v>
      </c>
      <c r="B14" s="26">
        <v>1</v>
      </c>
    </row>
    <row r="15" spans="1:2" x14ac:dyDescent="0.15">
      <c r="A15" s="27" t="s">
        <v>48</v>
      </c>
      <c r="B15" s="26">
        <v>0</v>
      </c>
    </row>
    <row r="16" spans="1:2" x14ac:dyDescent="0.15">
      <c r="A16" s="27" t="s">
        <v>30</v>
      </c>
      <c r="B16" s="26">
        <v>0</v>
      </c>
    </row>
    <row r="17" spans="1:2" x14ac:dyDescent="0.15">
      <c r="A17" s="25" t="s">
        <v>566</v>
      </c>
      <c r="B17" s="26">
        <v>5</v>
      </c>
    </row>
  </sheetData>
  <sheetProtection algorithmName="SHA-512" hashValue="srO9sH7NikEjwruC9t4TADvQOqJBMBDotkEwZ6K5VzkYVYNRE0aW8FomCP0yaVjmDb8q+y899Kq91BTdZ+0cEA==" saltValue="v8uyLt1za1lwq7kXMT9pIw==" spinCount="100000" sheet="1" objects="1" scenarios="1"/>
  <pageMargins left="0.7" right="0.7" top="0.75" bottom="0.75" header="0.3" footer="0.3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2"/>
  <sheetViews>
    <sheetView workbookViewId="0">
      <selection activeCell="A15" sqref="A15"/>
    </sheetView>
  </sheetViews>
  <sheetFormatPr baseColWidth="10" defaultColWidth="8.83203125" defaultRowHeight="13" x14ac:dyDescent="0.15"/>
  <cols>
    <col min="1" max="6" width="13.1640625" customWidth="1"/>
    <col min="7" max="8" width="12" customWidth="1"/>
    <col min="9" max="9" width="7.1640625" customWidth="1"/>
    <col min="10" max="11" width="11.6640625" customWidth="1"/>
    <col min="12" max="12" width="7.1640625" customWidth="1"/>
    <col min="13" max="13" width="4" customWidth="1"/>
    <col min="14" max="14" width="7.1640625" customWidth="1"/>
    <col min="15" max="16" width="4" customWidth="1"/>
    <col min="17" max="18" width="7.1640625" customWidth="1"/>
    <col min="19" max="19" width="18.5" bestFit="1" customWidth="1"/>
    <col min="20" max="20" width="18.5" customWidth="1"/>
    <col min="21" max="21" width="7.1640625" customWidth="1"/>
    <col min="22" max="22" width="4" customWidth="1"/>
    <col min="23" max="23" width="7.1640625" customWidth="1"/>
    <col min="24" max="25" width="4" customWidth="1"/>
    <col min="26" max="27" width="7.1640625" customWidth="1"/>
    <col min="28" max="30" width="18.5" bestFit="1" customWidth="1"/>
  </cols>
  <sheetData>
    <row r="1" spans="1:8" x14ac:dyDescent="0.15">
      <c r="A1" s="24" t="s">
        <v>445</v>
      </c>
      <c r="B1" t="s">
        <v>34</v>
      </c>
    </row>
    <row r="3" spans="1:8" x14ac:dyDescent="0.15">
      <c r="A3" t="s">
        <v>605</v>
      </c>
      <c r="B3" t="s">
        <v>606</v>
      </c>
      <c r="C3" t="s">
        <v>607</v>
      </c>
      <c r="D3" t="s">
        <v>608</v>
      </c>
      <c r="E3" t="s">
        <v>609</v>
      </c>
      <c r="F3" t="s">
        <v>610</v>
      </c>
    </row>
    <row r="4" spans="1:8" x14ac:dyDescent="0.15">
      <c r="A4" s="26">
        <v>34</v>
      </c>
      <c r="B4" s="26">
        <v>37</v>
      </c>
      <c r="C4" s="26">
        <v>42</v>
      </c>
      <c r="D4" s="26">
        <v>26</v>
      </c>
      <c r="E4" s="26">
        <v>6</v>
      </c>
      <c r="F4" s="26">
        <v>5</v>
      </c>
    </row>
    <row r="7" spans="1:8" x14ac:dyDescent="0.15">
      <c r="A7" s="28" t="s">
        <v>605</v>
      </c>
      <c r="B7" s="28" t="s">
        <v>606</v>
      </c>
      <c r="C7" s="28" t="s">
        <v>607</v>
      </c>
      <c r="D7" s="28" t="s">
        <v>608</v>
      </c>
      <c r="E7" s="28" t="s">
        <v>609</v>
      </c>
      <c r="F7" s="28" t="s">
        <v>610</v>
      </c>
      <c r="G7" s="30" t="s">
        <v>433</v>
      </c>
      <c r="H7" s="30"/>
    </row>
    <row r="8" spans="1:8" x14ac:dyDescent="0.15">
      <c r="A8" s="26">
        <v>34</v>
      </c>
      <c r="B8" s="26">
        <v>37</v>
      </c>
      <c r="C8" s="26">
        <v>42</v>
      </c>
      <c r="D8" s="26">
        <v>26</v>
      </c>
      <c r="E8" s="26">
        <v>6</v>
      </c>
      <c r="F8" s="26">
        <v>5</v>
      </c>
      <c r="G8" s="26">
        <v>3</v>
      </c>
      <c r="H8" s="26"/>
    </row>
    <row r="11" spans="1:8" x14ac:dyDescent="0.15">
      <c r="A11" t="s">
        <v>611</v>
      </c>
      <c r="B11" t="s">
        <v>53</v>
      </c>
      <c r="C11" t="s">
        <v>185</v>
      </c>
      <c r="D11" t="s">
        <v>134</v>
      </c>
      <c r="E11" t="s">
        <v>612</v>
      </c>
      <c r="F11" t="s">
        <v>613</v>
      </c>
      <c r="G11" t="s">
        <v>433</v>
      </c>
    </row>
    <row r="12" spans="1:8" x14ac:dyDescent="0.15">
      <c r="A12" s="29">
        <f>A8/61</f>
        <v>0.55737704918032782</v>
      </c>
      <c r="B12" s="29">
        <f t="shared" ref="B12:G12" si="0">B8/61</f>
        <v>0.60655737704918034</v>
      </c>
      <c r="C12" s="29">
        <f t="shared" si="0"/>
        <v>0.68852459016393441</v>
      </c>
      <c r="D12" s="29">
        <f t="shared" si="0"/>
        <v>0.42622950819672129</v>
      </c>
      <c r="E12" s="29">
        <f t="shared" si="0"/>
        <v>9.8360655737704916E-2</v>
      </c>
      <c r="F12" s="29">
        <f t="shared" si="0"/>
        <v>8.1967213114754092E-2</v>
      </c>
      <c r="G12" s="29">
        <f t="shared" si="0"/>
        <v>4.9180327868852458E-2</v>
      </c>
      <c r="H12" s="29"/>
    </row>
  </sheetData>
  <sheetProtection algorithmName="SHA-512" hashValue="ThwcR9STVyKXPWCU4dTHlBH1VXZz4ZVaIAy4kwq6Bayr4CZqyRuzAOflkse8rjjMzx0o4V+nZwp9/Lwz7GbJqg==" saltValue="fBUiNnRtsqp3vhq6KxZ//w==" spinCount="100000" sheet="1" objects="1" scenarios="1"/>
  <pageMargins left="0.7" right="0.7" top="0.75" bottom="0.75" header="0.3" footer="0.3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3:I24"/>
  <sheetViews>
    <sheetView workbookViewId="0">
      <selection activeCell="L26" sqref="L26"/>
    </sheetView>
  </sheetViews>
  <sheetFormatPr baseColWidth="10" defaultColWidth="8.83203125" defaultRowHeight="13" x14ac:dyDescent="0.15"/>
  <cols>
    <col min="2" max="2" width="30.33203125" customWidth="1"/>
    <col min="3" max="3" width="6.5" customWidth="1"/>
    <col min="4" max="8" width="13.1640625" bestFit="1" customWidth="1"/>
  </cols>
  <sheetData>
    <row r="3" spans="1:9" x14ac:dyDescent="0.15">
      <c r="B3" s="24" t="s">
        <v>445</v>
      </c>
      <c r="C3" t="s">
        <v>34</v>
      </c>
      <c r="D3" s="57"/>
      <c r="E3" s="56"/>
      <c r="F3" s="56"/>
      <c r="G3" s="56"/>
      <c r="H3" s="56"/>
      <c r="I3" s="56"/>
    </row>
    <row r="4" spans="1:9" x14ac:dyDescent="0.15">
      <c r="D4" s="56"/>
      <c r="E4" s="56"/>
      <c r="F4" s="56"/>
      <c r="G4" s="56"/>
      <c r="H4" s="56"/>
      <c r="I4" s="56"/>
    </row>
    <row r="5" spans="1:9" x14ac:dyDescent="0.15">
      <c r="A5" s="96" t="s">
        <v>678</v>
      </c>
      <c r="B5" s="24" t="s">
        <v>709</v>
      </c>
      <c r="D5" s="56"/>
      <c r="E5" s="56"/>
      <c r="F5" s="56"/>
      <c r="G5" s="56"/>
      <c r="H5" s="56"/>
      <c r="I5" s="56"/>
    </row>
    <row r="6" spans="1:9" x14ac:dyDescent="0.15">
      <c r="A6" s="93">
        <v>1</v>
      </c>
      <c r="B6" s="25" t="s">
        <v>98</v>
      </c>
      <c r="C6" s="26">
        <v>48</v>
      </c>
      <c r="D6" s="56"/>
      <c r="E6" s="56"/>
      <c r="F6" s="56"/>
      <c r="G6" s="56"/>
      <c r="H6" s="56"/>
      <c r="I6" s="56"/>
    </row>
    <row r="7" spans="1:9" x14ac:dyDescent="0.15">
      <c r="A7" s="93">
        <v>2</v>
      </c>
      <c r="B7" s="25" t="s">
        <v>39</v>
      </c>
      <c r="C7" s="26">
        <v>36</v>
      </c>
      <c r="D7" s="56"/>
      <c r="E7" s="56"/>
      <c r="F7" s="56"/>
      <c r="G7" s="56"/>
      <c r="H7" s="56"/>
      <c r="I7" s="56"/>
    </row>
    <row r="8" spans="1:9" x14ac:dyDescent="0.15">
      <c r="A8" s="93">
        <v>3</v>
      </c>
      <c r="B8" s="25" t="s">
        <v>450</v>
      </c>
      <c r="C8" s="26">
        <v>31</v>
      </c>
      <c r="D8" s="56"/>
      <c r="E8" s="56"/>
      <c r="F8" s="56"/>
      <c r="G8" s="56"/>
      <c r="H8" s="56"/>
      <c r="I8" s="56"/>
    </row>
    <row r="9" spans="1:9" x14ac:dyDescent="0.15">
      <c r="A9" s="93">
        <v>4</v>
      </c>
      <c r="B9" s="25" t="s">
        <v>451</v>
      </c>
      <c r="C9" s="26">
        <v>36</v>
      </c>
      <c r="D9" s="56"/>
      <c r="E9" s="56"/>
      <c r="F9" s="56"/>
      <c r="G9" s="56"/>
      <c r="H9" s="56"/>
      <c r="I9" s="56"/>
    </row>
    <row r="10" spans="1:9" x14ac:dyDescent="0.15">
      <c r="A10" s="93">
        <v>5</v>
      </c>
      <c r="B10" s="25" t="s">
        <v>538</v>
      </c>
      <c r="C10" s="26">
        <v>36</v>
      </c>
      <c r="D10" s="94"/>
      <c r="E10" s="94"/>
      <c r="F10" s="94"/>
      <c r="G10" s="94"/>
      <c r="H10" s="94"/>
      <c r="I10" s="94"/>
    </row>
    <row r="11" spans="1:9" x14ac:dyDescent="0.15">
      <c r="A11" s="93">
        <v>6</v>
      </c>
      <c r="B11" s="25" t="s">
        <v>211</v>
      </c>
      <c r="C11" s="26">
        <v>41</v>
      </c>
      <c r="D11" s="94"/>
      <c r="E11" s="94"/>
      <c r="F11" s="94"/>
      <c r="G11" s="94"/>
      <c r="H11" s="94"/>
      <c r="I11" s="94"/>
    </row>
    <row r="12" spans="1:9" x14ac:dyDescent="0.15">
      <c r="A12" s="93">
        <v>7</v>
      </c>
      <c r="B12" s="25" t="s">
        <v>433</v>
      </c>
      <c r="C12" s="26">
        <v>10</v>
      </c>
      <c r="D12" s="94"/>
      <c r="E12" s="94"/>
      <c r="F12" s="94"/>
      <c r="G12" s="94"/>
      <c r="H12" s="94"/>
      <c r="I12" s="94"/>
    </row>
    <row r="13" spans="1:9" x14ac:dyDescent="0.15">
      <c r="A13" s="59"/>
      <c r="B13" s="58"/>
      <c r="C13" s="56"/>
      <c r="D13" s="56"/>
      <c r="E13" s="56"/>
      <c r="F13" s="56"/>
      <c r="G13" s="56"/>
      <c r="H13" s="56"/>
      <c r="I13" s="56"/>
    </row>
    <row r="14" spans="1:9" x14ac:dyDescent="0.15">
      <c r="A14" s="59"/>
      <c r="B14" s="58"/>
      <c r="C14" s="56"/>
      <c r="D14" s="56"/>
      <c r="E14" s="56"/>
      <c r="F14" s="56"/>
      <c r="G14" s="56"/>
      <c r="H14" s="56"/>
      <c r="I14" s="56"/>
    </row>
    <row r="15" spans="1:9" x14ac:dyDescent="0.15">
      <c r="A15" s="59"/>
      <c r="B15" s="60" t="s">
        <v>87</v>
      </c>
      <c r="C15" s="60"/>
      <c r="D15" s="60"/>
      <c r="E15" s="60"/>
      <c r="F15" s="60"/>
      <c r="G15" s="60"/>
      <c r="H15" s="60"/>
      <c r="I15" s="60">
        <v>1</v>
      </c>
    </row>
    <row r="16" spans="1:9" x14ac:dyDescent="0.15">
      <c r="A16" s="59"/>
      <c r="B16" s="60" t="s">
        <v>679</v>
      </c>
      <c r="C16" s="60"/>
      <c r="D16" s="60"/>
      <c r="E16" s="60"/>
      <c r="F16" s="60"/>
      <c r="G16" s="60"/>
      <c r="H16" s="60"/>
      <c r="I16" s="60">
        <v>1</v>
      </c>
    </row>
    <row r="17" spans="1:9" x14ac:dyDescent="0.15">
      <c r="A17" s="59"/>
      <c r="B17" s="60" t="s">
        <v>680</v>
      </c>
      <c r="C17" s="60"/>
      <c r="D17" s="60"/>
      <c r="E17" s="60"/>
      <c r="F17" s="60"/>
      <c r="G17" s="60"/>
      <c r="H17" s="60"/>
      <c r="I17" s="60">
        <v>1</v>
      </c>
    </row>
    <row r="18" spans="1:9" x14ac:dyDescent="0.15">
      <c r="A18" s="59"/>
      <c r="B18" s="60" t="s">
        <v>681</v>
      </c>
      <c r="C18" s="60"/>
      <c r="D18" s="60"/>
      <c r="E18" s="60"/>
      <c r="F18" s="60"/>
      <c r="G18" s="60"/>
      <c r="H18" s="60"/>
      <c r="I18" s="60">
        <v>1</v>
      </c>
    </row>
    <row r="19" spans="1:9" x14ac:dyDescent="0.15">
      <c r="A19" s="59"/>
      <c r="B19" s="60" t="s">
        <v>682</v>
      </c>
      <c r="C19" s="60"/>
      <c r="D19" s="60"/>
      <c r="E19" s="60"/>
      <c r="F19" s="60"/>
      <c r="G19" s="60"/>
      <c r="H19" s="60"/>
      <c r="I19" s="60">
        <v>1</v>
      </c>
    </row>
    <row r="20" spans="1:9" x14ac:dyDescent="0.15">
      <c r="A20" s="56"/>
      <c r="B20" s="60" t="s">
        <v>683</v>
      </c>
      <c r="C20" s="60"/>
      <c r="D20" s="60"/>
      <c r="E20" s="60"/>
      <c r="F20" s="60"/>
      <c r="G20" s="60"/>
      <c r="H20" s="60"/>
      <c r="I20" s="60">
        <v>1</v>
      </c>
    </row>
    <row r="21" spans="1:9" x14ac:dyDescent="0.15">
      <c r="B21" s="60" t="s">
        <v>684</v>
      </c>
      <c r="C21" s="60"/>
      <c r="D21" s="60"/>
      <c r="E21" s="60"/>
      <c r="F21" s="60"/>
      <c r="G21" s="60"/>
      <c r="H21" s="60"/>
      <c r="I21" s="60">
        <v>1</v>
      </c>
    </row>
    <row r="22" spans="1:9" x14ac:dyDescent="0.15">
      <c r="B22" s="60" t="s">
        <v>685</v>
      </c>
      <c r="C22" s="60"/>
      <c r="D22" s="60"/>
      <c r="E22" s="60"/>
      <c r="F22" s="60"/>
      <c r="G22" s="60"/>
      <c r="H22" s="60"/>
      <c r="I22" s="60">
        <v>1</v>
      </c>
    </row>
    <row r="23" spans="1:9" x14ac:dyDescent="0.15">
      <c r="B23" s="60" t="s">
        <v>478</v>
      </c>
      <c r="C23" s="60"/>
      <c r="D23" s="60"/>
      <c r="E23" s="60"/>
      <c r="F23" s="60"/>
      <c r="G23" s="60"/>
      <c r="H23" s="60"/>
      <c r="I23" s="60">
        <v>1</v>
      </c>
    </row>
    <row r="24" spans="1:9" x14ac:dyDescent="0.15">
      <c r="B24" s="60" t="s">
        <v>686</v>
      </c>
      <c r="C24" s="60"/>
      <c r="D24" s="60"/>
      <c r="E24" s="60"/>
      <c r="F24" s="60"/>
      <c r="G24" s="60"/>
      <c r="H24" s="60"/>
      <c r="I24" s="60">
        <v>1</v>
      </c>
    </row>
  </sheetData>
  <sheetProtection algorithmName="SHA-512" hashValue="cre8+8lZZYvsRp2D8d4UG96ORgFDl4nuy9fX2uM9IfzUJFEUoLT0Sz4T8QH9VYkbWmPIUDPzPzFUccaEqRbqyw==" saltValue="Z6OeapX8l5xMyGofuMSuXA==" spinCount="100000" sheet="1" objects="1" scenarios="1"/>
  <pageMargins left="0.7" right="0.7" top="0.75" bottom="0.75" header="0.3" footer="0.3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3:B17"/>
  <sheetViews>
    <sheetView workbookViewId="0">
      <selection activeCell="A24" sqref="A24"/>
    </sheetView>
  </sheetViews>
  <sheetFormatPr baseColWidth="10" defaultColWidth="8.83203125" defaultRowHeight="13" x14ac:dyDescent="0.15"/>
  <cols>
    <col min="1" max="1" width="19.33203125" customWidth="1"/>
    <col min="2" max="2" width="13.1640625" bestFit="1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614</v>
      </c>
    </row>
    <row r="6" spans="1:2" x14ac:dyDescent="0.15">
      <c r="A6" s="25" t="s">
        <v>49</v>
      </c>
      <c r="B6" s="26">
        <v>29</v>
      </c>
    </row>
    <row r="7" spans="1:2" x14ac:dyDescent="0.15">
      <c r="A7" s="27" t="s">
        <v>83</v>
      </c>
      <c r="B7" s="26">
        <v>1</v>
      </c>
    </row>
    <row r="8" spans="1:2" x14ac:dyDescent="0.15">
      <c r="A8" s="27" t="s">
        <v>61</v>
      </c>
      <c r="B8" s="26">
        <v>4</v>
      </c>
    </row>
    <row r="9" spans="1:2" x14ac:dyDescent="0.15">
      <c r="A9" s="27" t="s">
        <v>102</v>
      </c>
      <c r="B9" s="26">
        <v>12</v>
      </c>
    </row>
    <row r="10" spans="1:2" x14ac:dyDescent="0.15">
      <c r="A10" s="27" t="s">
        <v>48</v>
      </c>
      <c r="B10" s="26">
        <v>9</v>
      </c>
    </row>
    <row r="11" spans="1:2" x14ac:dyDescent="0.15">
      <c r="A11" s="27" t="s">
        <v>30</v>
      </c>
      <c r="B11" s="26">
        <v>3</v>
      </c>
    </row>
    <row r="12" spans="1:2" x14ac:dyDescent="0.15">
      <c r="A12" s="25" t="s">
        <v>31</v>
      </c>
      <c r="B12" s="26">
        <v>19</v>
      </c>
    </row>
    <row r="13" spans="1:2" x14ac:dyDescent="0.15">
      <c r="A13" s="27" t="s">
        <v>61</v>
      </c>
      <c r="B13" s="26">
        <v>2</v>
      </c>
    </row>
    <row r="14" spans="1:2" x14ac:dyDescent="0.15">
      <c r="A14" s="27" t="s">
        <v>102</v>
      </c>
      <c r="B14" s="26">
        <v>13</v>
      </c>
    </row>
    <row r="15" spans="1:2" x14ac:dyDescent="0.15">
      <c r="A15" s="27" t="s">
        <v>48</v>
      </c>
      <c r="B15" s="26">
        <v>3</v>
      </c>
    </row>
    <row r="16" spans="1:2" x14ac:dyDescent="0.15">
      <c r="A16" s="27" t="s">
        <v>30</v>
      </c>
      <c r="B16" s="26">
        <v>1</v>
      </c>
    </row>
    <row r="17" spans="1:2" x14ac:dyDescent="0.15">
      <c r="A17" s="25" t="s">
        <v>566</v>
      </c>
      <c r="B17" s="26">
        <v>48</v>
      </c>
    </row>
  </sheetData>
  <sheetProtection algorithmName="SHA-512" hashValue="wlT2X9cMi4HBpwDB+z5ocq+nRJR5LFiu9T5tl+BB/ZeGTCZGR4Phcx94gx8iIu8T8f2efdMer7XEL3JgZFLDPw==" saltValue="8hV60FT/0dQN8Wd5q8RwrQ==" spinCount="100000" sheet="1" objects="1" scenarios="1"/>
  <pageMargins left="0.7" right="0.7" top="0.75" bottom="0.75" header="0.3" footer="0.3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3:B17"/>
  <sheetViews>
    <sheetView workbookViewId="0">
      <selection activeCell="A24" sqref="A24"/>
    </sheetView>
  </sheetViews>
  <sheetFormatPr baseColWidth="10" defaultColWidth="8.83203125" defaultRowHeight="13" x14ac:dyDescent="0.15"/>
  <cols>
    <col min="1" max="1" width="19.33203125" customWidth="1"/>
    <col min="2" max="2" width="13.1640625" bestFit="1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615</v>
      </c>
    </row>
    <row r="6" spans="1:2" x14ac:dyDescent="0.15">
      <c r="A6" s="25" t="s">
        <v>49</v>
      </c>
      <c r="B6" s="26">
        <v>21</v>
      </c>
    </row>
    <row r="7" spans="1:2" x14ac:dyDescent="0.15">
      <c r="A7" s="27" t="s">
        <v>83</v>
      </c>
      <c r="B7" s="26">
        <v>0</v>
      </c>
    </row>
    <row r="8" spans="1:2" x14ac:dyDescent="0.15">
      <c r="A8" s="27" t="s">
        <v>61</v>
      </c>
      <c r="B8" s="26">
        <v>2</v>
      </c>
    </row>
    <row r="9" spans="1:2" x14ac:dyDescent="0.15">
      <c r="A9" s="27" t="s">
        <v>102</v>
      </c>
      <c r="B9" s="26">
        <v>12</v>
      </c>
    </row>
    <row r="10" spans="1:2" x14ac:dyDescent="0.15">
      <c r="A10" s="27" t="s">
        <v>48</v>
      </c>
      <c r="B10" s="26">
        <v>6</v>
      </c>
    </row>
    <row r="11" spans="1:2" x14ac:dyDescent="0.15">
      <c r="A11" s="27" t="s">
        <v>30</v>
      </c>
      <c r="B11" s="26">
        <v>1</v>
      </c>
    </row>
    <row r="12" spans="1:2" x14ac:dyDescent="0.15">
      <c r="A12" s="25" t="s">
        <v>31</v>
      </c>
      <c r="B12" s="26">
        <v>15</v>
      </c>
    </row>
    <row r="13" spans="1:2" x14ac:dyDescent="0.15">
      <c r="A13" s="27" t="s">
        <v>61</v>
      </c>
      <c r="B13" s="26">
        <v>1</v>
      </c>
    </row>
    <row r="14" spans="1:2" x14ac:dyDescent="0.15">
      <c r="A14" s="27" t="s">
        <v>102</v>
      </c>
      <c r="B14" s="26">
        <v>10</v>
      </c>
    </row>
    <row r="15" spans="1:2" x14ac:dyDescent="0.15">
      <c r="A15" s="27" t="s">
        <v>48</v>
      </c>
      <c r="B15" s="26">
        <v>3</v>
      </c>
    </row>
    <row r="16" spans="1:2" x14ac:dyDescent="0.15">
      <c r="A16" s="27" t="s">
        <v>30</v>
      </c>
      <c r="B16" s="26">
        <v>1</v>
      </c>
    </row>
    <row r="17" spans="1:2" x14ac:dyDescent="0.15">
      <c r="A17" s="25" t="s">
        <v>566</v>
      </c>
      <c r="B17" s="26">
        <v>36</v>
      </c>
    </row>
  </sheetData>
  <sheetProtection algorithmName="SHA-512" hashValue="PHfMV1DJSCjgsr0flrXBNk4F+5k1QEY32Qmc6G5hRz0OeQaF80HG5b466vgNlacfvLr6pXPTRt3p3XkjW6f6SQ==" saltValue="km0mMXhJoHVqDVLlyO98nw==" spinCount="100000" sheet="1" objects="1" scenarios="1"/>
  <pageMargins left="0.7" right="0.7" top="0.75" bottom="0.75" header="0.3" footer="0.3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3:B17"/>
  <sheetViews>
    <sheetView workbookViewId="0">
      <selection activeCell="D23" sqref="D23"/>
    </sheetView>
  </sheetViews>
  <sheetFormatPr baseColWidth="10" defaultColWidth="8.83203125" defaultRowHeight="13" x14ac:dyDescent="0.15"/>
  <cols>
    <col min="1" max="1" width="19.33203125" customWidth="1"/>
    <col min="2" max="2" width="13.1640625" bestFit="1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617</v>
      </c>
    </row>
    <row r="6" spans="1:2" x14ac:dyDescent="0.15">
      <c r="A6" s="25" t="s">
        <v>49</v>
      </c>
      <c r="B6" s="26">
        <v>18</v>
      </c>
    </row>
    <row r="7" spans="1:2" x14ac:dyDescent="0.15">
      <c r="A7" s="27" t="s">
        <v>83</v>
      </c>
      <c r="B7" s="26">
        <v>0</v>
      </c>
    </row>
    <row r="8" spans="1:2" x14ac:dyDescent="0.15">
      <c r="A8" s="27" t="s">
        <v>61</v>
      </c>
      <c r="B8" s="26">
        <v>4</v>
      </c>
    </row>
    <row r="9" spans="1:2" x14ac:dyDescent="0.15">
      <c r="A9" s="27" t="s">
        <v>102</v>
      </c>
      <c r="B9" s="26">
        <v>9</v>
      </c>
    </row>
    <row r="10" spans="1:2" x14ac:dyDescent="0.15">
      <c r="A10" s="27" t="s">
        <v>48</v>
      </c>
      <c r="B10" s="26">
        <v>5</v>
      </c>
    </row>
    <row r="11" spans="1:2" x14ac:dyDescent="0.15">
      <c r="A11" s="27" t="s">
        <v>30</v>
      </c>
      <c r="B11" s="26">
        <v>0</v>
      </c>
    </row>
    <row r="12" spans="1:2" x14ac:dyDescent="0.15">
      <c r="A12" s="25" t="s">
        <v>31</v>
      </c>
      <c r="B12" s="26">
        <v>13</v>
      </c>
    </row>
    <row r="13" spans="1:2" x14ac:dyDescent="0.15">
      <c r="A13" s="27" t="s">
        <v>61</v>
      </c>
      <c r="B13" s="26">
        <v>1</v>
      </c>
    </row>
    <row r="14" spans="1:2" x14ac:dyDescent="0.15">
      <c r="A14" s="27" t="s">
        <v>102</v>
      </c>
      <c r="B14" s="26">
        <v>10</v>
      </c>
    </row>
    <row r="15" spans="1:2" x14ac:dyDescent="0.15">
      <c r="A15" s="27" t="s">
        <v>48</v>
      </c>
      <c r="B15" s="26">
        <v>2</v>
      </c>
    </row>
    <row r="16" spans="1:2" x14ac:dyDescent="0.15">
      <c r="A16" s="27" t="s">
        <v>30</v>
      </c>
      <c r="B16" s="26">
        <v>0</v>
      </c>
    </row>
    <row r="17" spans="1:2" x14ac:dyDescent="0.15">
      <c r="A17" s="25" t="s">
        <v>566</v>
      </c>
      <c r="B17" s="26">
        <v>31</v>
      </c>
    </row>
  </sheetData>
  <sheetProtection algorithmName="SHA-512" hashValue="bayL1EBZf+z1finHrWXHYSv/ndRAYJ6SbQyjknrtvDlk636T9SgfNnn2mnTrpjyZfFvjO1E1TmiEbu6+ufdFwA==" saltValue="RYaK+C0IY4KzjzAhAamPUA==" spinCount="100000" sheet="1" objects="1" scenarios="1"/>
  <pageMargins left="0.7" right="0.7" top="0.75" bottom="0.75" header="0.3" footer="0.3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3:B17"/>
  <sheetViews>
    <sheetView workbookViewId="0">
      <selection activeCell="J22" sqref="J22"/>
    </sheetView>
  </sheetViews>
  <sheetFormatPr baseColWidth="10" defaultColWidth="8.83203125" defaultRowHeight="13" x14ac:dyDescent="0.15"/>
  <cols>
    <col min="1" max="1" width="19.33203125" customWidth="1"/>
    <col min="2" max="2" width="13.1640625" bestFit="1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618</v>
      </c>
    </row>
    <row r="6" spans="1:2" x14ac:dyDescent="0.15">
      <c r="A6" s="25" t="s">
        <v>49</v>
      </c>
      <c r="B6" s="26">
        <v>22</v>
      </c>
    </row>
    <row r="7" spans="1:2" x14ac:dyDescent="0.15">
      <c r="A7" s="27" t="s">
        <v>83</v>
      </c>
      <c r="B7" s="26">
        <v>0</v>
      </c>
    </row>
    <row r="8" spans="1:2" x14ac:dyDescent="0.15">
      <c r="A8" s="27" t="s">
        <v>61</v>
      </c>
      <c r="B8" s="26">
        <v>4</v>
      </c>
    </row>
    <row r="9" spans="1:2" x14ac:dyDescent="0.15">
      <c r="A9" s="27" t="s">
        <v>102</v>
      </c>
      <c r="B9" s="26">
        <v>11</v>
      </c>
    </row>
    <row r="10" spans="1:2" x14ac:dyDescent="0.15">
      <c r="A10" s="27" t="s">
        <v>48</v>
      </c>
      <c r="B10" s="26">
        <v>6</v>
      </c>
    </row>
    <row r="11" spans="1:2" x14ac:dyDescent="0.15">
      <c r="A11" s="27" t="s">
        <v>30</v>
      </c>
      <c r="B11" s="26">
        <v>1</v>
      </c>
    </row>
    <row r="12" spans="1:2" x14ac:dyDescent="0.15">
      <c r="A12" s="25" t="s">
        <v>31</v>
      </c>
      <c r="B12" s="26">
        <v>14</v>
      </c>
    </row>
    <row r="13" spans="1:2" x14ac:dyDescent="0.15">
      <c r="A13" s="27" t="s">
        <v>61</v>
      </c>
      <c r="B13" s="26">
        <v>1</v>
      </c>
    </row>
    <row r="14" spans="1:2" x14ac:dyDescent="0.15">
      <c r="A14" s="27" t="s">
        <v>102</v>
      </c>
      <c r="B14" s="26">
        <v>10</v>
      </c>
    </row>
    <row r="15" spans="1:2" x14ac:dyDescent="0.15">
      <c r="A15" s="27" t="s">
        <v>48</v>
      </c>
      <c r="B15" s="26">
        <v>3</v>
      </c>
    </row>
    <row r="16" spans="1:2" x14ac:dyDescent="0.15">
      <c r="A16" s="27" t="s">
        <v>30</v>
      </c>
      <c r="B16" s="26">
        <v>0</v>
      </c>
    </row>
    <row r="17" spans="1:2" x14ac:dyDescent="0.15">
      <c r="A17" s="25" t="s">
        <v>566</v>
      </c>
      <c r="B17" s="26">
        <v>36</v>
      </c>
    </row>
  </sheetData>
  <sheetProtection algorithmName="SHA-512" hashValue="LfZq/g4FlFlgdQGzLrgYa5BygWDbiW9d3oOcF13bBt3pYg9yuCprrqYCKplc/iVx6HtrBVR6OLEAAGyjbv0gYQ==" saltValue="UHFCsRibfU8EWgoBFYMPYA==" spinCount="100000" sheet="1" objects="1" scenarios="1"/>
  <pageMargins left="0.7" right="0.7" top="0.75" bottom="0.75" header="0.3" footer="0.3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3:B17"/>
  <sheetViews>
    <sheetView workbookViewId="0">
      <selection activeCell="D23" sqref="D23"/>
    </sheetView>
  </sheetViews>
  <sheetFormatPr baseColWidth="10" defaultColWidth="8.83203125" defaultRowHeight="13" x14ac:dyDescent="0.15"/>
  <cols>
    <col min="1" max="1" width="19.33203125" customWidth="1"/>
    <col min="2" max="2" width="13.1640625" bestFit="1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619</v>
      </c>
    </row>
    <row r="6" spans="1:2" x14ac:dyDescent="0.15">
      <c r="A6" s="25" t="s">
        <v>49</v>
      </c>
      <c r="B6" s="26">
        <v>22</v>
      </c>
    </row>
    <row r="7" spans="1:2" x14ac:dyDescent="0.15">
      <c r="A7" s="27" t="s">
        <v>83</v>
      </c>
      <c r="B7" s="26">
        <v>0</v>
      </c>
    </row>
    <row r="8" spans="1:2" x14ac:dyDescent="0.15">
      <c r="A8" s="27" t="s">
        <v>61</v>
      </c>
      <c r="B8" s="26">
        <v>4</v>
      </c>
    </row>
    <row r="9" spans="1:2" x14ac:dyDescent="0.15">
      <c r="A9" s="27" t="s">
        <v>102</v>
      </c>
      <c r="B9" s="26">
        <v>11</v>
      </c>
    </row>
    <row r="10" spans="1:2" x14ac:dyDescent="0.15">
      <c r="A10" s="27" t="s">
        <v>48</v>
      </c>
      <c r="B10" s="26">
        <v>6</v>
      </c>
    </row>
    <row r="11" spans="1:2" x14ac:dyDescent="0.15">
      <c r="A11" s="27" t="s">
        <v>30</v>
      </c>
      <c r="B11" s="26">
        <v>1</v>
      </c>
    </row>
    <row r="12" spans="1:2" x14ac:dyDescent="0.15">
      <c r="A12" s="25" t="s">
        <v>31</v>
      </c>
      <c r="B12" s="26">
        <v>14</v>
      </c>
    </row>
    <row r="13" spans="1:2" x14ac:dyDescent="0.15">
      <c r="A13" s="27" t="s">
        <v>61</v>
      </c>
      <c r="B13" s="26">
        <v>1</v>
      </c>
    </row>
    <row r="14" spans="1:2" x14ac:dyDescent="0.15">
      <c r="A14" s="27" t="s">
        <v>102</v>
      </c>
      <c r="B14" s="26">
        <v>10</v>
      </c>
    </row>
    <row r="15" spans="1:2" x14ac:dyDescent="0.15">
      <c r="A15" s="27" t="s">
        <v>48</v>
      </c>
      <c r="B15" s="26">
        <v>3</v>
      </c>
    </row>
    <row r="16" spans="1:2" x14ac:dyDescent="0.15">
      <c r="A16" s="27" t="s">
        <v>30</v>
      </c>
      <c r="B16" s="26">
        <v>0</v>
      </c>
    </row>
    <row r="17" spans="1:2" x14ac:dyDescent="0.15">
      <c r="A17" s="25" t="s">
        <v>566</v>
      </c>
      <c r="B17" s="26">
        <v>36</v>
      </c>
    </row>
  </sheetData>
  <sheetProtection algorithmName="SHA-512" hashValue="LHEQJ4dWQBYZV5aLLbJ+pao6GoBwmlFeb6HwUGUS4eFXXs1f4+HOTsQCBIbyCFftqSnU6yaANd2WZN+yWzFL/g==" saltValue="Hu6lPGSy/kYr1QAGGg6d0A==" spinCount="100000" sheet="1" objects="1" scenarios="1"/>
  <pageMargins left="0.7" right="0.7" top="0.75" bottom="0.75" header="0.3" footer="0.3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3:B17"/>
  <sheetViews>
    <sheetView zoomScaleNormal="100" workbookViewId="0">
      <selection activeCell="D22" sqref="D22"/>
    </sheetView>
  </sheetViews>
  <sheetFormatPr baseColWidth="10" defaultColWidth="8.83203125" defaultRowHeight="13" x14ac:dyDescent="0.15"/>
  <cols>
    <col min="1" max="1" width="19.33203125" customWidth="1"/>
    <col min="2" max="2" width="13.1640625" bestFit="1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620</v>
      </c>
    </row>
    <row r="6" spans="1:2" x14ac:dyDescent="0.15">
      <c r="A6" s="25" t="s">
        <v>49</v>
      </c>
      <c r="B6" s="26">
        <v>23</v>
      </c>
    </row>
    <row r="7" spans="1:2" x14ac:dyDescent="0.15">
      <c r="A7" s="27" t="s">
        <v>83</v>
      </c>
      <c r="B7" s="26">
        <v>1</v>
      </c>
    </row>
    <row r="8" spans="1:2" x14ac:dyDescent="0.15">
      <c r="A8" s="27" t="s">
        <v>61</v>
      </c>
      <c r="B8" s="26">
        <v>3</v>
      </c>
    </row>
    <row r="9" spans="1:2" x14ac:dyDescent="0.15">
      <c r="A9" s="27" t="s">
        <v>102</v>
      </c>
      <c r="B9" s="26">
        <v>14</v>
      </c>
    </row>
    <row r="10" spans="1:2" x14ac:dyDescent="0.15">
      <c r="A10" s="27" t="s">
        <v>48</v>
      </c>
      <c r="B10" s="26">
        <v>4</v>
      </c>
    </row>
    <row r="11" spans="1:2" x14ac:dyDescent="0.15">
      <c r="A11" s="27" t="s">
        <v>30</v>
      </c>
      <c r="B11" s="26">
        <v>1</v>
      </c>
    </row>
    <row r="12" spans="1:2" x14ac:dyDescent="0.15">
      <c r="A12" s="25" t="s">
        <v>31</v>
      </c>
      <c r="B12" s="26">
        <v>18</v>
      </c>
    </row>
    <row r="13" spans="1:2" x14ac:dyDescent="0.15">
      <c r="A13" s="27" t="s">
        <v>61</v>
      </c>
      <c r="B13" s="26">
        <v>1</v>
      </c>
    </row>
    <row r="14" spans="1:2" x14ac:dyDescent="0.15">
      <c r="A14" s="27" t="s">
        <v>102</v>
      </c>
      <c r="B14" s="26">
        <v>13</v>
      </c>
    </row>
    <row r="15" spans="1:2" x14ac:dyDescent="0.15">
      <c r="A15" s="27" t="s">
        <v>48</v>
      </c>
      <c r="B15" s="26">
        <v>2</v>
      </c>
    </row>
    <row r="16" spans="1:2" x14ac:dyDescent="0.15">
      <c r="A16" s="27" t="s">
        <v>30</v>
      </c>
      <c r="B16" s="26">
        <v>2</v>
      </c>
    </row>
    <row r="17" spans="1:2" x14ac:dyDescent="0.15">
      <c r="A17" s="25" t="s">
        <v>566</v>
      </c>
      <c r="B17" s="26">
        <v>41</v>
      </c>
    </row>
  </sheetData>
  <sheetProtection algorithmName="SHA-512" hashValue="abdHBIZ4xBl0O+INMY5L8a5v36Q+5Ekczci8UrB6baGsSFhgwP0nTYLoHQMq1uvk3si3JCEmWqWzvG4kdMBvqQ==" saltValue="a5p7RI3Has2Nkm3QHOJYng==" spinCount="100000" sheet="1" objects="1" scenarios="1"/>
  <pageMargins left="0.7" right="0.7" top="0.75" bottom="0.75" header="0.3" footer="0.3"/>
  <pageSetup paperSize="9" orientation="portrait" horizontalDpi="0" verticalDpi="0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2"/>
  <sheetViews>
    <sheetView topLeftCell="C1" workbookViewId="0">
      <selection activeCell="C23" sqref="C23"/>
    </sheetView>
  </sheetViews>
  <sheetFormatPr baseColWidth="10" defaultColWidth="8.83203125" defaultRowHeight="13" x14ac:dyDescent="0.15"/>
  <cols>
    <col min="1" max="7" width="13.1640625" customWidth="1"/>
    <col min="8" max="8" width="12" customWidth="1"/>
    <col min="9" max="9" width="7.1640625" customWidth="1"/>
    <col min="10" max="11" width="11.6640625" customWidth="1"/>
    <col min="12" max="12" width="7.1640625" customWidth="1"/>
    <col min="13" max="13" width="4" customWidth="1"/>
    <col min="14" max="14" width="7.1640625" customWidth="1"/>
    <col min="15" max="16" width="4" customWidth="1"/>
    <col min="17" max="18" width="7.1640625" customWidth="1"/>
    <col min="19" max="19" width="18.5" bestFit="1" customWidth="1"/>
    <col min="20" max="20" width="18.5" customWidth="1"/>
    <col min="21" max="21" width="7.1640625" customWidth="1"/>
    <col min="22" max="22" width="4" customWidth="1"/>
    <col min="23" max="23" width="7.1640625" customWidth="1"/>
    <col min="24" max="25" width="4" customWidth="1"/>
    <col min="26" max="27" width="7.1640625" customWidth="1"/>
    <col min="28" max="30" width="18.5" bestFit="1" customWidth="1"/>
  </cols>
  <sheetData>
    <row r="1" spans="1:8" x14ac:dyDescent="0.15">
      <c r="A1" s="24" t="s">
        <v>445</v>
      </c>
      <c r="B1" t="s">
        <v>34</v>
      </c>
    </row>
    <row r="3" spans="1:8" x14ac:dyDescent="0.15">
      <c r="A3" t="s">
        <v>614</v>
      </c>
      <c r="B3" t="s">
        <v>615</v>
      </c>
      <c r="C3" t="s">
        <v>617</v>
      </c>
      <c r="D3" t="s">
        <v>618</v>
      </c>
      <c r="E3" t="s">
        <v>619</v>
      </c>
      <c r="F3" t="s">
        <v>620</v>
      </c>
      <c r="G3" t="s">
        <v>621</v>
      </c>
    </row>
    <row r="4" spans="1:8" x14ac:dyDescent="0.15">
      <c r="A4" s="26">
        <v>48</v>
      </c>
      <c r="B4" s="26">
        <v>36</v>
      </c>
      <c r="C4" s="26">
        <v>31</v>
      </c>
      <c r="D4" s="26">
        <v>36</v>
      </c>
      <c r="E4" s="26">
        <v>36</v>
      </c>
      <c r="F4" s="26">
        <v>41</v>
      </c>
      <c r="G4" s="26">
        <v>10</v>
      </c>
    </row>
    <row r="7" spans="1:8" x14ac:dyDescent="0.15">
      <c r="A7" s="28" t="s">
        <v>614</v>
      </c>
      <c r="B7" s="28" t="s">
        <v>615</v>
      </c>
      <c r="C7" s="28" t="s">
        <v>617</v>
      </c>
      <c r="D7" s="28" t="s">
        <v>618</v>
      </c>
      <c r="E7" s="28" t="s">
        <v>619</v>
      </c>
      <c r="F7" s="28" t="s">
        <v>620</v>
      </c>
      <c r="G7" s="30" t="s">
        <v>621</v>
      </c>
      <c r="H7" s="30"/>
    </row>
    <row r="8" spans="1:8" x14ac:dyDescent="0.15">
      <c r="A8" s="26">
        <v>48</v>
      </c>
      <c r="B8" s="26">
        <v>36</v>
      </c>
      <c r="C8" s="26">
        <v>31</v>
      </c>
      <c r="D8" s="26">
        <v>36</v>
      </c>
      <c r="E8" s="26">
        <v>36</v>
      </c>
      <c r="F8" s="26">
        <v>41</v>
      </c>
      <c r="G8" s="26">
        <v>10</v>
      </c>
      <c r="H8" s="26"/>
    </row>
    <row r="11" spans="1:8" x14ac:dyDescent="0.15">
      <c r="A11" t="s">
        <v>622</v>
      </c>
      <c r="B11" t="s">
        <v>623</v>
      </c>
      <c r="C11" t="s">
        <v>624</v>
      </c>
      <c r="D11" t="s">
        <v>451</v>
      </c>
      <c r="E11" t="s">
        <v>625</v>
      </c>
      <c r="F11" t="s">
        <v>211</v>
      </c>
      <c r="G11" t="s">
        <v>433</v>
      </c>
    </row>
    <row r="12" spans="1:8" x14ac:dyDescent="0.15">
      <c r="A12" s="29">
        <f>A8/61</f>
        <v>0.78688524590163933</v>
      </c>
      <c r="B12" s="29">
        <f t="shared" ref="B12:G12" si="0">B8/61</f>
        <v>0.5901639344262295</v>
      </c>
      <c r="C12" s="29">
        <f t="shared" si="0"/>
        <v>0.50819672131147542</v>
      </c>
      <c r="D12" s="29">
        <f t="shared" si="0"/>
        <v>0.5901639344262295</v>
      </c>
      <c r="E12" s="29">
        <f t="shared" si="0"/>
        <v>0.5901639344262295</v>
      </c>
      <c r="F12" s="29">
        <f t="shared" si="0"/>
        <v>0.67213114754098358</v>
      </c>
      <c r="G12" s="29">
        <f t="shared" si="0"/>
        <v>0.16393442622950818</v>
      </c>
      <c r="H12" s="29"/>
    </row>
  </sheetData>
  <sheetProtection algorithmName="SHA-512" hashValue="GkKqO4IlcPRn7dgG8SAIcE9FpGqAKyGc/z33xgY7cn2uah3g5Z9n78YFNf55tg45t3jHMxP7zamBuGPUgCvXAA==" saltValue="tRN8/dRd2P54KZigFncIfw==" spinCount="100000" sheet="1" objects="1" scenarios="1"/>
  <pageMargins left="0.7" right="0.7" top="0.75" bottom="0.75" header="0.3" footer="0.3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3:C11"/>
  <sheetViews>
    <sheetView workbookViewId="0">
      <selection activeCell="L20" sqref="L20"/>
    </sheetView>
  </sheetViews>
  <sheetFormatPr baseColWidth="10" defaultColWidth="8.83203125" defaultRowHeight="13" x14ac:dyDescent="0.15"/>
  <cols>
    <col min="2" max="2" width="20.33203125" customWidth="1"/>
    <col min="3" max="3" width="6.5" customWidth="1"/>
    <col min="4" max="7" width="13.1640625" bestFit="1" customWidth="1"/>
  </cols>
  <sheetData>
    <row r="3" spans="1:3" x14ac:dyDescent="0.15">
      <c r="B3" s="24" t="s">
        <v>445</v>
      </c>
      <c r="C3" t="s">
        <v>34</v>
      </c>
    </row>
    <row r="5" spans="1:3" x14ac:dyDescent="0.15">
      <c r="A5" s="96" t="s">
        <v>687</v>
      </c>
      <c r="B5" s="24" t="s">
        <v>688</v>
      </c>
    </row>
    <row r="6" spans="1:3" x14ac:dyDescent="0.15">
      <c r="A6" s="93">
        <v>1</v>
      </c>
      <c r="B6" s="25" t="s">
        <v>212</v>
      </c>
      <c r="C6" s="26">
        <v>53</v>
      </c>
    </row>
    <row r="7" spans="1:3" x14ac:dyDescent="0.15">
      <c r="A7" s="93">
        <v>2</v>
      </c>
      <c r="B7" s="25" t="s">
        <v>40</v>
      </c>
      <c r="C7" s="26">
        <v>30</v>
      </c>
    </row>
    <row r="8" spans="1:3" x14ac:dyDescent="0.15">
      <c r="A8" s="93">
        <v>3</v>
      </c>
      <c r="B8" s="25" t="s">
        <v>689</v>
      </c>
      <c r="C8" s="26">
        <v>28</v>
      </c>
    </row>
    <row r="9" spans="1:3" x14ac:dyDescent="0.15">
      <c r="A9" s="93">
        <v>4</v>
      </c>
      <c r="B9" s="25" t="s">
        <v>88</v>
      </c>
      <c r="C9" s="26">
        <v>15</v>
      </c>
    </row>
    <row r="10" spans="1:3" x14ac:dyDescent="0.15">
      <c r="A10" s="93">
        <v>5</v>
      </c>
      <c r="B10" s="25" t="s">
        <v>55</v>
      </c>
      <c r="C10" s="26">
        <v>42</v>
      </c>
    </row>
    <row r="11" spans="1:3" x14ac:dyDescent="0.15">
      <c r="A11" s="93">
        <v>6</v>
      </c>
      <c r="B11" s="25" t="s">
        <v>433</v>
      </c>
      <c r="C11" s="26">
        <v>0</v>
      </c>
    </row>
  </sheetData>
  <sheetProtection algorithmName="SHA-512" hashValue="rmXCg++LAJvtDwjdTpKdEEaxcDq5/htQHr1LcbtSVuY95BwhLZkaEnG5jgN1tFFNHRvdjdt2cOPHU+tNgxDAnw==" saltValue="pbNESPW+mR2UDk+/CZE+cA==" spinCount="100000" sheet="1" objects="1" scenarios="1"/>
  <pageMargins left="0.7" right="0.7" top="0.75" bottom="0.75" header="0.3" footer="0.3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3:B17"/>
  <sheetViews>
    <sheetView workbookViewId="0">
      <selection activeCell="A24" sqref="A24"/>
    </sheetView>
  </sheetViews>
  <sheetFormatPr baseColWidth="10" defaultColWidth="8.83203125" defaultRowHeight="13" x14ac:dyDescent="0.15"/>
  <cols>
    <col min="1" max="1" width="19.33203125" customWidth="1"/>
    <col min="2" max="2" width="13.1640625" bestFit="1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626</v>
      </c>
    </row>
    <row r="6" spans="1:2" x14ac:dyDescent="0.15">
      <c r="A6" s="25" t="s">
        <v>49</v>
      </c>
      <c r="B6" s="26">
        <v>34</v>
      </c>
    </row>
    <row r="7" spans="1:2" x14ac:dyDescent="0.15">
      <c r="A7" s="27" t="s">
        <v>83</v>
      </c>
      <c r="B7" s="26">
        <v>1</v>
      </c>
    </row>
    <row r="8" spans="1:2" x14ac:dyDescent="0.15">
      <c r="A8" s="27" t="s">
        <v>61</v>
      </c>
      <c r="B8" s="26">
        <v>5</v>
      </c>
    </row>
    <row r="9" spans="1:2" x14ac:dyDescent="0.15">
      <c r="A9" s="27" t="s">
        <v>102</v>
      </c>
      <c r="B9" s="26">
        <v>16</v>
      </c>
    </row>
    <row r="10" spans="1:2" x14ac:dyDescent="0.15">
      <c r="A10" s="27" t="s">
        <v>48</v>
      </c>
      <c r="B10" s="26">
        <v>8</v>
      </c>
    </row>
    <row r="11" spans="1:2" x14ac:dyDescent="0.15">
      <c r="A11" s="27" t="s">
        <v>30</v>
      </c>
      <c r="B11" s="26">
        <v>4</v>
      </c>
    </row>
    <row r="12" spans="1:2" x14ac:dyDescent="0.15">
      <c r="A12" s="25" t="s">
        <v>31</v>
      </c>
      <c r="B12" s="26">
        <v>19</v>
      </c>
    </row>
    <row r="13" spans="1:2" x14ac:dyDescent="0.15">
      <c r="A13" s="27" t="s">
        <v>61</v>
      </c>
      <c r="B13" s="26">
        <v>2</v>
      </c>
    </row>
    <row r="14" spans="1:2" x14ac:dyDescent="0.15">
      <c r="A14" s="27" t="s">
        <v>102</v>
      </c>
      <c r="B14" s="26">
        <v>13</v>
      </c>
    </row>
    <row r="15" spans="1:2" x14ac:dyDescent="0.15">
      <c r="A15" s="27" t="s">
        <v>48</v>
      </c>
      <c r="B15" s="26">
        <v>2</v>
      </c>
    </row>
    <row r="16" spans="1:2" x14ac:dyDescent="0.15">
      <c r="A16" s="27" t="s">
        <v>30</v>
      </c>
      <c r="B16" s="26">
        <v>2</v>
      </c>
    </row>
    <row r="17" spans="1:2" x14ac:dyDescent="0.15">
      <c r="A17" s="25" t="s">
        <v>566</v>
      </c>
      <c r="B17" s="26">
        <v>53</v>
      </c>
    </row>
  </sheetData>
  <sheetProtection algorithmName="SHA-512" hashValue="vfXZOZShNx+8rBp1jxHaF6Hg/XJsBCkzWkSiycCq0J1cyTuhLuHExJUBNj3TtzkxkOfBgCa71Qvm6F5+WgccsA==" saltValue="m0Wu3nFxPwrsFRFIteC+PA==" spinCount="100000" sheet="1" objects="1" scenarios="1"/>
  <pageMargins left="0.7" right="0.7" top="0.75" bottom="0.75" header="0.3" footer="0.3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3:B17"/>
  <sheetViews>
    <sheetView workbookViewId="0">
      <selection activeCell="E25" sqref="E25"/>
    </sheetView>
  </sheetViews>
  <sheetFormatPr baseColWidth="10" defaultColWidth="8.83203125" defaultRowHeight="13" x14ac:dyDescent="0.15"/>
  <cols>
    <col min="1" max="1" width="19.33203125" customWidth="1"/>
    <col min="2" max="2" width="13.1640625" bestFit="1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627</v>
      </c>
    </row>
    <row r="6" spans="1:2" x14ac:dyDescent="0.15">
      <c r="A6" s="25" t="s">
        <v>49</v>
      </c>
      <c r="B6" s="26">
        <v>18</v>
      </c>
    </row>
    <row r="7" spans="1:2" x14ac:dyDescent="0.15">
      <c r="A7" s="27" t="s">
        <v>83</v>
      </c>
      <c r="B7" s="26">
        <v>1</v>
      </c>
    </row>
    <row r="8" spans="1:2" x14ac:dyDescent="0.15">
      <c r="A8" s="27" t="s">
        <v>61</v>
      </c>
      <c r="B8" s="26">
        <v>1</v>
      </c>
    </row>
    <row r="9" spans="1:2" x14ac:dyDescent="0.15">
      <c r="A9" s="27" t="s">
        <v>102</v>
      </c>
      <c r="B9" s="26">
        <v>10</v>
      </c>
    </row>
    <row r="10" spans="1:2" x14ac:dyDescent="0.15">
      <c r="A10" s="27" t="s">
        <v>48</v>
      </c>
      <c r="B10" s="26">
        <v>5</v>
      </c>
    </row>
    <row r="11" spans="1:2" x14ac:dyDescent="0.15">
      <c r="A11" s="27" t="s">
        <v>30</v>
      </c>
      <c r="B11" s="26">
        <v>1</v>
      </c>
    </row>
    <row r="12" spans="1:2" x14ac:dyDescent="0.15">
      <c r="A12" s="25" t="s">
        <v>31</v>
      </c>
      <c r="B12" s="26">
        <v>12</v>
      </c>
    </row>
    <row r="13" spans="1:2" x14ac:dyDescent="0.15">
      <c r="A13" s="27" t="s">
        <v>61</v>
      </c>
      <c r="B13" s="26">
        <v>0</v>
      </c>
    </row>
    <row r="14" spans="1:2" x14ac:dyDescent="0.15">
      <c r="A14" s="27" t="s">
        <v>102</v>
      </c>
      <c r="B14" s="26">
        <v>7</v>
      </c>
    </row>
    <row r="15" spans="1:2" x14ac:dyDescent="0.15">
      <c r="A15" s="27" t="s">
        <v>48</v>
      </c>
      <c r="B15" s="26">
        <v>3</v>
      </c>
    </row>
    <row r="16" spans="1:2" x14ac:dyDescent="0.15">
      <c r="A16" s="27" t="s">
        <v>30</v>
      </c>
      <c r="B16" s="26">
        <v>2</v>
      </c>
    </row>
    <row r="17" spans="1:2" x14ac:dyDescent="0.15">
      <c r="A17" s="25" t="s">
        <v>566</v>
      </c>
      <c r="B17" s="26">
        <v>30</v>
      </c>
    </row>
  </sheetData>
  <sheetProtection algorithmName="SHA-512" hashValue="mqor5Bqy7sB1G3/aGLOp7dkBefOSRBRCroJDq4Vx7UAlUs2wfVVm6o3EF5E0+63P2dQsL1JQFgUy+gzZFihwlg==" saltValue="gxBav8UE8BFQy++bgxZoFw==" spinCount="100000" sheet="1" objects="1" scenarios="1"/>
  <pageMargins left="0.7" right="0.7" top="0.75" bottom="0.75" header="0.3" footer="0.3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3:B17"/>
  <sheetViews>
    <sheetView workbookViewId="0">
      <selection activeCell="C23" sqref="C23"/>
    </sheetView>
  </sheetViews>
  <sheetFormatPr baseColWidth="10" defaultColWidth="8.83203125" defaultRowHeight="13" x14ac:dyDescent="0.15"/>
  <cols>
    <col min="1" max="1" width="19.33203125" customWidth="1"/>
    <col min="2" max="2" width="13.1640625" bestFit="1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628</v>
      </c>
    </row>
    <row r="6" spans="1:2" x14ac:dyDescent="0.15">
      <c r="A6" s="25" t="s">
        <v>49</v>
      </c>
      <c r="B6" s="26">
        <v>19</v>
      </c>
    </row>
    <row r="7" spans="1:2" x14ac:dyDescent="0.15">
      <c r="A7" s="27" t="s">
        <v>83</v>
      </c>
      <c r="B7" s="26">
        <v>1</v>
      </c>
    </row>
    <row r="8" spans="1:2" x14ac:dyDescent="0.15">
      <c r="A8" s="27" t="s">
        <v>61</v>
      </c>
      <c r="B8" s="26">
        <v>2</v>
      </c>
    </row>
    <row r="9" spans="1:2" x14ac:dyDescent="0.15">
      <c r="A9" s="27" t="s">
        <v>102</v>
      </c>
      <c r="B9" s="26">
        <v>9</v>
      </c>
    </row>
    <row r="10" spans="1:2" x14ac:dyDescent="0.15">
      <c r="A10" s="27" t="s">
        <v>48</v>
      </c>
      <c r="B10" s="26">
        <v>3</v>
      </c>
    </row>
    <row r="11" spans="1:2" x14ac:dyDescent="0.15">
      <c r="A11" s="27" t="s">
        <v>30</v>
      </c>
      <c r="B11" s="26">
        <v>4</v>
      </c>
    </row>
    <row r="12" spans="1:2" x14ac:dyDescent="0.15">
      <c r="A12" s="25" t="s">
        <v>31</v>
      </c>
      <c r="B12" s="26">
        <v>9</v>
      </c>
    </row>
    <row r="13" spans="1:2" x14ac:dyDescent="0.15">
      <c r="A13" s="27" t="s">
        <v>61</v>
      </c>
      <c r="B13" s="26">
        <v>1</v>
      </c>
    </row>
    <row r="14" spans="1:2" x14ac:dyDescent="0.15">
      <c r="A14" s="27" t="s">
        <v>102</v>
      </c>
      <c r="B14" s="26">
        <v>6</v>
      </c>
    </row>
    <row r="15" spans="1:2" x14ac:dyDescent="0.15">
      <c r="A15" s="27" t="s">
        <v>48</v>
      </c>
      <c r="B15" s="26">
        <v>1</v>
      </c>
    </row>
    <row r="16" spans="1:2" x14ac:dyDescent="0.15">
      <c r="A16" s="27" t="s">
        <v>30</v>
      </c>
      <c r="B16" s="26">
        <v>1</v>
      </c>
    </row>
    <row r="17" spans="1:2" x14ac:dyDescent="0.15">
      <c r="A17" s="25" t="s">
        <v>566</v>
      </c>
      <c r="B17" s="26">
        <v>28</v>
      </c>
    </row>
  </sheetData>
  <sheetProtection algorithmName="SHA-512" hashValue="riU8ifKhYSxCYnJmyddFnthNedg40kBtW8KLLmnSP/5rzZCB2iN39EA37qnMs0lbrnN4wDWYQoPPj128koAQxg==" saltValue="35crdK2JJccrz5E8GgINxQ==" spinCount="100000" sheet="1" objects="1" scenarios="1"/>
  <pageMargins left="0.7" right="0.7" top="0.75" bottom="0.75" header="0.3" footer="0.3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3:B17"/>
  <sheetViews>
    <sheetView workbookViewId="0">
      <selection activeCell="A23" sqref="A23"/>
    </sheetView>
  </sheetViews>
  <sheetFormatPr baseColWidth="10" defaultColWidth="8.83203125" defaultRowHeight="13" x14ac:dyDescent="0.15"/>
  <cols>
    <col min="1" max="1" width="19.33203125" customWidth="1"/>
    <col min="2" max="2" width="13.1640625" bestFit="1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629</v>
      </c>
    </row>
    <row r="6" spans="1:2" x14ac:dyDescent="0.15">
      <c r="A6" s="25" t="s">
        <v>49</v>
      </c>
      <c r="B6" s="26">
        <v>11</v>
      </c>
    </row>
    <row r="7" spans="1:2" x14ac:dyDescent="0.15">
      <c r="A7" s="27" t="s">
        <v>83</v>
      </c>
      <c r="B7" s="26">
        <v>0</v>
      </c>
    </row>
    <row r="8" spans="1:2" x14ac:dyDescent="0.15">
      <c r="A8" s="27" t="s">
        <v>61</v>
      </c>
      <c r="B8" s="26">
        <v>2</v>
      </c>
    </row>
    <row r="9" spans="1:2" x14ac:dyDescent="0.15">
      <c r="A9" s="27" t="s">
        <v>102</v>
      </c>
      <c r="B9" s="26">
        <v>6</v>
      </c>
    </row>
    <row r="10" spans="1:2" x14ac:dyDescent="0.15">
      <c r="A10" s="27" t="s">
        <v>48</v>
      </c>
      <c r="B10" s="26">
        <v>3</v>
      </c>
    </row>
    <row r="11" spans="1:2" x14ac:dyDescent="0.15">
      <c r="A11" s="27" t="s">
        <v>30</v>
      </c>
      <c r="B11" s="26">
        <v>0</v>
      </c>
    </row>
    <row r="12" spans="1:2" x14ac:dyDescent="0.15">
      <c r="A12" s="25" t="s">
        <v>31</v>
      </c>
      <c r="B12" s="26">
        <v>4</v>
      </c>
    </row>
    <row r="13" spans="1:2" x14ac:dyDescent="0.15">
      <c r="A13" s="27" t="s">
        <v>61</v>
      </c>
      <c r="B13" s="26">
        <v>1</v>
      </c>
    </row>
    <row r="14" spans="1:2" x14ac:dyDescent="0.15">
      <c r="A14" s="27" t="s">
        <v>102</v>
      </c>
      <c r="B14" s="26">
        <v>3</v>
      </c>
    </row>
    <row r="15" spans="1:2" x14ac:dyDescent="0.15">
      <c r="A15" s="27" t="s">
        <v>48</v>
      </c>
      <c r="B15" s="26">
        <v>0</v>
      </c>
    </row>
    <row r="16" spans="1:2" x14ac:dyDescent="0.15">
      <c r="A16" s="27" t="s">
        <v>30</v>
      </c>
      <c r="B16" s="26">
        <v>0</v>
      </c>
    </row>
    <row r="17" spans="1:2" x14ac:dyDescent="0.15">
      <c r="A17" s="25" t="s">
        <v>566</v>
      </c>
      <c r="B17" s="26">
        <v>15</v>
      </c>
    </row>
  </sheetData>
  <sheetProtection algorithmName="SHA-512" hashValue="+phImJGBuGHG07AUmKu2WtsdbdLKDYiIcHIA3/R5WyKHhfM1yjdm0eTz5ymDkFfHA+KMDZ5ibrGRBZmObI2ejg==" saltValue="wb+MZ8zNMloqDBZDUpdBwQ==" spinCount="100000" sheet="1" objects="1" scenarios="1"/>
  <pageMargins left="0.7" right="0.7" top="0.75" bottom="0.75" header="0.3" footer="0.3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3:B17"/>
  <sheetViews>
    <sheetView workbookViewId="0">
      <selection activeCell="A24" sqref="A24"/>
    </sheetView>
  </sheetViews>
  <sheetFormatPr baseColWidth="10" defaultColWidth="8.83203125" defaultRowHeight="13" x14ac:dyDescent="0.15"/>
  <cols>
    <col min="1" max="1" width="19.33203125" customWidth="1"/>
    <col min="2" max="2" width="13.1640625" bestFit="1" customWidth="1"/>
    <col min="3" max="3" width="12" bestFit="1" customWidth="1"/>
    <col min="4" max="4" width="11.6640625" customWidth="1"/>
    <col min="5" max="5" width="13.33203125" bestFit="1" customWidth="1"/>
    <col min="6" max="7" width="18.5" bestFit="1" customWidth="1"/>
    <col min="8" max="8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630</v>
      </c>
    </row>
    <row r="6" spans="1:2" x14ac:dyDescent="0.15">
      <c r="A6" s="25" t="s">
        <v>49</v>
      </c>
      <c r="B6" s="26">
        <v>24</v>
      </c>
    </row>
    <row r="7" spans="1:2" x14ac:dyDescent="0.15">
      <c r="A7" s="27" t="s">
        <v>83</v>
      </c>
      <c r="B7" s="26">
        <v>1</v>
      </c>
    </row>
    <row r="8" spans="1:2" x14ac:dyDescent="0.15">
      <c r="A8" s="27" t="s">
        <v>61</v>
      </c>
      <c r="B8" s="26">
        <v>3</v>
      </c>
    </row>
    <row r="9" spans="1:2" x14ac:dyDescent="0.15">
      <c r="A9" s="27" t="s">
        <v>102</v>
      </c>
      <c r="B9" s="26">
        <v>10</v>
      </c>
    </row>
    <row r="10" spans="1:2" x14ac:dyDescent="0.15">
      <c r="A10" s="27" t="s">
        <v>48</v>
      </c>
      <c r="B10" s="26">
        <v>9</v>
      </c>
    </row>
    <row r="11" spans="1:2" x14ac:dyDescent="0.15">
      <c r="A11" s="27" t="s">
        <v>30</v>
      </c>
      <c r="B11" s="26">
        <v>1</v>
      </c>
    </row>
    <row r="12" spans="1:2" x14ac:dyDescent="0.15">
      <c r="A12" s="25" t="s">
        <v>31</v>
      </c>
      <c r="B12" s="26">
        <v>18</v>
      </c>
    </row>
    <row r="13" spans="1:2" x14ac:dyDescent="0.15">
      <c r="A13" s="27" t="s">
        <v>61</v>
      </c>
      <c r="B13" s="26">
        <v>1</v>
      </c>
    </row>
    <row r="14" spans="1:2" x14ac:dyDescent="0.15">
      <c r="A14" s="27" t="s">
        <v>102</v>
      </c>
      <c r="B14" s="26">
        <v>12</v>
      </c>
    </row>
    <row r="15" spans="1:2" x14ac:dyDescent="0.15">
      <c r="A15" s="27" t="s">
        <v>48</v>
      </c>
      <c r="B15" s="26">
        <v>4</v>
      </c>
    </row>
    <row r="16" spans="1:2" x14ac:dyDescent="0.15">
      <c r="A16" s="27" t="s">
        <v>30</v>
      </c>
      <c r="B16" s="26">
        <v>1</v>
      </c>
    </row>
    <row r="17" spans="1:2" x14ac:dyDescent="0.15">
      <c r="A17" s="25" t="s">
        <v>566</v>
      </c>
      <c r="B17" s="26">
        <v>42</v>
      </c>
    </row>
  </sheetData>
  <sheetProtection algorithmName="SHA-512" hashValue="QteLDRs1P9PGAuHr4oMMR9tNOsPsn2tmSlsucnPqXUB85ILGMyfJqyNXed1TQCkgpBhjOq0a7qUVbogAN/3e+Q==" saltValue="MktbcpUM5D7jnbnMNu6Mbw==" spinCount="100000" sheet="1" objects="1" scenarios="1"/>
  <pageMargins left="0.7" right="0.7" top="0.75" bottom="0.75" header="0.3" footer="0.3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3:H23"/>
  <sheetViews>
    <sheetView topLeftCell="B1" workbookViewId="0">
      <selection activeCell="C21" sqref="C21"/>
    </sheetView>
  </sheetViews>
  <sheetFormatPr baseColWidth="10" defaultColWidth="8.83203125" defaultRowHeight="13" x14ac:dyDescent="0.15"/>
  <cols>
    <col min="1" max="7" width="13.1640625" customWidth="1"/>
    <col min="8" max="8" width="12" customWidth="1"/>
    <col min="9" max="9" width="7.1640625" customWidth="1"/>
    <col min="10" max="11" width="11.6640625" customWidth="1"/>
    <col min="12" max="12" width="7.1640625" customWidth="1"/>
    <col min="13" max="13" width="4" customWidth="1"/>
    <col min="14" max="14" width="7.1640625" customWidth="1"/>
    <col min="15" max="16" width="4" customWidth="1"/>
    <col min="17" max="18" width="7.1640625" customWidth="1"/>
    <col min="19" max="19" width="18.5" bestFit="1" customWidth="1"/>
    <col min="20" max="20" width="18.5" customWidth="1"/>
    <col min="21" max="21" width="7.1640625" customWidth="1"/>
    <col min="22" max="22" width="4" customWidth="1"/>
    <col min="23" max="23" width="7.1640625" customWidth="1"/>
    <col min="24" max="25" width="4" customWidth="1"/>
    <col min="26" max="27" width="7.1640625" customWidth="1"/>
    <col min="28" max="30" width="18.5" bestFit="1" customWidth="1"/>
  </cols>
  <sheetData>
    <row r="3" spans="1:8" x14ac:dyDescent="0.15">
      <c r="A3" s="24" t="s">
        <v>445</v>
      </c>
      <c r="B3" t="s">
        <v>34</v>
      </c>
    </row>
    <row r="5" spans="1:8" x14ac:dyDescent="0.15">
      <c r="A5" t="s">
        <v>626</v>
      </c>
      <c r="B5" t="s">
        <v>627</v>
      </c>
      <c r="C5" t="s">
        <v>628</v>
      </c>
      <c r="D5" t="s">
        <v>629</v>
      </c>
      <c r="E5" t="s">
        <v>630</v>
      </c>
      <c r="F5" t="s">
        <v>631</v>
      </c>
    </row>
    <row r="6" spans="1:8" x14ac:dyDescent="0.15">
      <c r="A6" s="26">
        <v>53</v>
      </c>
      <c r="B6" s="26">
        <v>30</v>
      </c>
      <c r="C6" s="26">
        <v>28</v>
      </c>
      <c r="D6" s="26">
        <v>15</v>
      </c>
      <c r="E6" s="26">
        <v>42</v>
      </c>
      <c r="F6" s="26">
        <v>0</v>
      </c>
    </row>
    <row r="9" spans="1:8" x14ac:dyDescent="0.15">
      <c r="A9" s="28" t="s">
        <v>626</v>
      </c>
      <c r="B9" s="28" t="s">
        <v>627</v>
      </c>
      <c r="C9" s="28" t="s">
        <v>628</v>
      </c>
      <c r="D9" s="28" t="s">
        <v>629</v>
      </c>
      <c r="E9" s="28" t="s">
        <v>630</v>
      </c>
      <c r="F9" s="28" t="s">
        <v>631</v>
      </c>
      <c r="G9" s="30"/>
      <c r="H9" s="30"/>
    </row>
    <row r="10" spans="1:8" x14ac:dyDescent="0.15">
      <c r="A10" s="26">
        <v>53</v>
      </c>
      <c r="B10" s="26">
        <v>30</v>
      </c>
      <c r="C10" s="26">
        <v>28</v>
      </c>
      <c r="D10" s="26">
        <v>15</v>
      </c>
      <c r="E10" s="26">
        <v>42</v>
      </c>
      <c r="F10" s="26">
        <v>0</v>
      </c>
      <c r="G10" s="26"/>
      <c r="H10" s="26"/>
    </row>
    <row r="13" spans="1:8" x14ac:dyDescent="0.15">
      <c r="A13" t="s">
        <v>212</v>
      </c>
      <c r="B13" t="s">
        <v>40</v>
      </c>
      <c r="C13" t="s">
        <v>545</v>
      </c>
      <c r="D13" t="s">
        <v>88</v>
      </c>
      <c r="E13" t="s">
        <v>55</v>
      </c>
      <c r="F13" t="s">
        <v>433</v>
      </c>
    </row>
    <row r="14" spans="1:8" x14ac:dyDescent="0.15">
      <c r="A14" s="29">
        <f>A10/61</f>
        <v>0.86885245901639341</v>
      </c>
      <c r="B14" s="29">
        <f t="shared" ref="B14:F14" si="0">B10/61</f>
        <v>0.49180327868852458</v>
      </c>
      <c r="C14" s="29">
        <f t="shared" si="0"/>
        <v>0.45901639344262296</v>
      </c>
      <c r="D14" s="29">
        <f t="shared" si="0"/>
        <v>0.24590163934426229</v>
      </c>
      <c r="E14" s="29">
        <f t="shared" si="0"/>
        <v>0.68852459016393441</v>
      </c>
      <c r="F14" s="29">
        <f t="shared" si="0"/>
        <v>0</v>
      </c>
      <c r="G14" s="29"/>
      <c r="H14" s="29"/>
    </row>
    <row r="23" spans="5:5" ht="18" x14ac:dyDescent="0.2">
      <c r="E23" s="32"/>
    </row>
  </sheetData>
  <sheetProtection algorithmName="SHA-512" hashValue="Weegozb7vR/5LDCtM12Sb534n66ySLihjFCicXnAJ0raoT+uIXMrFsBFrbmf2LBAXpCEEUWnls1ydSyRmAfwyg==" saltValue="ceKA91JKtcnuXJYBa1bI1g==" spinCount="100000" sheet="1" objects="1" scenarios="1"/>
  <pageMargins left="0.7" right="0.7" top="0.75" bottom="0.75" header="0.3" footer="0.3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3:C11"/>
  <sheetViews>
    <sheetView workbookViewId="0">
      <selection activeCell="G22" sqref="G22"/>
    </sheetView>
  </sheetViews>
  <sheetFormatPr baseColWidth="10" defaultColWidth="8.83203125" defaultRowHeight="13" x14ac:dyDescent="0.15"/>
  <cols>
    <col min="2" max="2" width="31.1640625" customWidth="1"/>
    <col min="3" max="3" width="12.5" customWidth="1"/>
  </cols>
  <sheetData>
    <row r="3" spans="1:3" x14ac:dyDescent="0.15">
      <c r="B3" s="24" t="s">
        <v>445</v>
      </c>
      <c r="C3" t="s">
        <v>34</v>
      </c>
    </row>
    <row r="5" spans="1:3" x14ac:dyDescent="0.15">
      <c r="A5" s="96" t="s">
        <v>452</v>
      </c>
      <c r="B5" s="24" t="s">
        <v>690</v>
      </c>
      <c r="C5" t="s">
        <v>632</v>
      </c>
    </row>
    <row r="6" spans="1:3" x14ac:dyDescent="0.15">
      <c r="A6" s="93">
        <v>1</v>
      </c>
      <c r="B6" s="25" t="s">
        <v>89</v>
      </c>
      <c r="C6" s="26">
        <v>24</v>
      </c>
    </row>
    <row r="7" spans="1:3" x14ac:dyDescent="0.15">
      <c r="A7" s="93">
        <v>2</v>
      </c>
      <c r="B7" s="25" t="s">
        <v>41</v>
      </c>
      <c r="C7" s="26">
        <v>10</v>
      </c>
    </row>
    <row r="8" spans="1:3" x14ac:dyDescent="0.15">
      <c r="A8" s="93">
        <v>3</v>
      </c>
      <c r="B8" s="25" t="s">
        <v>77</v>
      </c>
      <c r="C8" s="26">
        <v>18</v>
      </c>
    </row>
    <row r="9" spans="1:3" x14ac:dyDescent="0.15">
      <c r="A9" s="93">
        <v>4</v>
      </c>
      <c r="B9" s="25" t="s">
        <v>284</v>
      </c>
      <c r="C9" s="26">
        <v>7</v>
      </c>
    </row>
    <row r="10" spans="1:3" x14ac:dyDescent="0.15">
      <c r="A10" s="93">
        <v>5</v>
      </c>
      <c r="B10" s="25" t="s">
        <v>69</v>
      </c>
      <c r="C10" s="26">
        <v>2</v>
      </c>
    </row>
    <row r="11" spans="1:3" x14ac:dyDescent="0.15">
      <c r="A11" s="93">
        <v>6</v>
      </c>
      <c r="B11" s="25" t="s">
        <v>566</v>
      </c>
      <c r="C11" s="26">
        <v>61</v>
      </c>
    </row>
  </sheetData>
  <sheetProtection algorithmName="SHA-512" hashValue="Gwogte4mjZuEsRhoUjeYBASCDCr71/6BAv2abouYDqQWGN6VlZqKYYgzw1PR9eofKHj5hjK6y5c6Eavjx/HMjg==" saltValue="GvLpHNr7AqY+vCdq5v3KPg==" spinCount="100000" sheet="1" objects="1" scenarios="1"/>
  <pageMargins left="0.7" right="0.7" top="0.75" bottom="0.75" header="0.3" footer="0.3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3:G18"/>
  <sheetViews>
    <sheetView workbookViewId="0">
      <selection activeCell="A24" sqref="A24"/>
    </sheetView>
  </sheetViews>
  <sheetFormatPr baseColWidth="10" defaultColWidth="8.83203125" defaultRowHeight="13" x14ac:dyDescent="0.15"/>
  <cols>
    <col min="1" max="1" width="19.33203125" customWidth="1"/>
    <col min="2" max="2" width="17" bestFit="1" customWidth="1"/>
    <col min="3" max="3" width="11.33203125" customWidth="1"/>
    <col min="4" max="5" width="18.1640625" bestFit="1" customWidth="1"/>
    <col min="6" max="6" width="19.1640625" bestFit="1" customWidth="1"/>
    <col min="7" max="7" width="11.6640625" customWidth="1"/>
    <col min="8" max="8" width="11.6640625" bestFit="1" customWidth="1"/>
  </cols>
  <sheetData>
    <row r="3" spans="1:7" x14ac:dyDescent="0.15">
      <c r="A3" s="24" t="s">
        <v>445</v>
      </c>
      <c r="B3" t="s">
        <v>34</v>
      </c>
    </row>
    <row r="5" spans="1:7" x14ac:dyDescent="0.15">
      <c r="A5" s="24" t="s">
        <v>632</v>
      </c>
      <c r="B5" s="24" t="s">
        <v>570</v>
      </c>
    </row>
    <row r="6" spans="1:7" x14ac:dyDescent="0.15">
      <c r="A6" s="24" t="s">
        <v>565</v>
      </c>
      <c r="B6" t="s">
        <v>89</v>
      </c>
      <c r="C6" t="s">
        <v>41</v>
      </c>
      <c r="D6" t="s">
        <v>77</v>
      </c>
      <c r="E6" t="s">
        <v>284</v>
      </c>
      <c r="F6" t="s">
        <v>69</v>
      </c>
      <c r="G6" t="s">
        <v>566</v>
      </c>
    </row>
    <row r="7" spans="1:7" x14ac:dyDescent="0.15">
      <c r="A7" s="25" t="s">
        <v>49</v>
      </c>
      <c r="B7" s="26">
        <v>14</v>
      </c>
      <c r="C7" s="26">
        <v>4</v>
      </c>
      <c r="D7" s="26">
        <v>12</v>
      </c>
      <c r="E7" s="26">
        <v>6</v>
      </c>
      <c r="F7" s="26">
        <v>2</v>
      </c>
      <c r="G7" s="26">
        <v>38</v>
      </c>
    </row>
    <row r="8" spans="1:7" x14ac:dyDescent="0.15">
      <c r="A8" s="27" t="s">
        <v>83</v>
      </c>
      <c r="B8" s="26">
        <v>1</v>
      </c>
      <c r="C8" s="26"/>
      <c r="D8" s="26"/>
      <c r="E8" s="26"/>
      <c r="F8" s="26"/>
      <c r="G8" s="26">
        <v>1</v>
      </c>
    </row>
    <row r="9" spans="1:7" x14ac:dyDescent="0.15">
      <c r="A9" s="27" t="s">
        <v>61</v>
      </c>
      <c r="B9" s="26">
        <v>2</v>
      </c>
      <c r="C9" s="26">
        <v>1</v>
      </c>
      <c r="D9" s="26">
        <v>1</v>
      </c>
      <c r="E9" s="26">
        <v>1</v>
      </c>
      <c r="F9" s="26">
        <v>1</v>
      </c>
      <c r="G9" s="26">
        <v>6</v>
      </c>
    </row>
    <row r="10" spans="1:7" x14ac:dyDescent="0.15">
      <c r="A10" s="27" t="s">
        <v>102</v>
      </c>
      <c r="B10" s="26">
        <v>6</v>
      </c>
      <c r="C10" s="26">
        <v>2</v>
      </c>
      <c r="D10" s="26">
        <v>7</v>
      </c>
      <c r="E10" s="26">
        <v>2</v>
      </c>
      <c r="F10" s="26"/>
      <c r="G10" s="26">
        <v>17</v>
      </c>
    </row>
    <row r="11" spans="1:7" x14ac:dyDescent="0.15">
      <c r="A11" s="27" t="s">
        <v>48</v>
      </c>
      <c r="B11" s="26">
        <v>2</v>
      </c>
      <c r="C11" s="26">
        <v>1</v>
      </c>
      <c r="D11" s="26">
        <v>4</v>
      </c>
      <c r="E11" s="26">
        <v>2</v>
      </c>
      <c r="F11" s="26">
        <v>1</v>
      </c>
      <c r="G11" s="26">
        <v>10</v>
      </c>
    </row>
    <row r="12" spans="1:7" x14ac:dyDescent="0.15">
      <c r="A12" s="27" t="s">
        <v>30</v>
      </c>
      <c r="B12" s="26">
        <v>3</v>
      </c>
      <c r="C12" s="26"/>
      <c r="D12" s="26"/>
      <c r="E12" s="26">
        <v>1</v>
      </c>
      <c r="F12" s="26"/>
      <c r="G12" s="26">
        <v>4</v>
      </c>
    </row>
    <row r="13" spans="1:7" x14ac:dyDescent="0.15">
      <c r="A13" s="25" t="s">
        <v>31</v>
      </c>
      <c r="B13" s="26">
        <v>10</v>
      </c>
      <c r="C13" s="26">
        <v>6</v>
      </c>
      <c r="D13" s="26">
        <v>6</v>
      </c>
      <c r="E13" s="26">
        <v>1</v>
      </c>
      <c r="F13" s="26"/>
      <c r="G13" s="26">
        <v>23</v>
      </c>
    </row>
    <row r="14" spans="1:7" x14ac:dyDescent="0.15">
      <c r="A14" s="27" t="s">
        <v>61</v>
      </c>
      <c r="B14" s="26">
        <v>2</v>
      </c>
      <c r="C14" s="26"/>
      <c r="D14" s="26"/>
      <c r="E14" s="26"/>
      <c r="F14" s="26"/>
      <c r="G14" s="26">
        <v>2</v>
      </c>
    </row>
    <row r="15" spans="1:7" x14ac:dyDescent="0.15">
      <c r="A15" s="27" t="s">
        <v>102</v>
      </c>
      <c r="B15" s="26">
        <v>7</v>
      </c>
      <c r="C15" s="26">
        <v>2</v>
      </c>
      <c r="D15" s="26">
        <v>5</v>
      </c>
      <c r="E15" s="26"/>
      <c r="F15" s="26"/>
      <c r="G15" s="26">
        <v>14</v>
      </c>
    </row>
    <row r="16" spans="1:7" x14ac:dyDescent="0.15">
      <c r="A16" s="27" t="s">
        <v>48</v>
      </c>
      <c r="B16" s="26"/>
      <c r="C16" s="26">
        <v>3</v>
      </c>
      <c r="D16" s="26"/>
      <c r="E16" s="26">
        <v>1</v>
      </c>
      <c r="F16" s="26"/>
      <c r="G16" s="26">
        <v>4</v>
      </c>
    </row>
    <row r="17" spans="1:7" x14ac:dyDescent="0.15">
      <c r="A17" s="27" t="s">
        <v>30</v>
      </c>
      <c r="B17" s="26">
        <v>1</v>
      </c>
      <c r="C17" s="26">
        <v>1</v>
      </c>
      <c r="D17" s="26">
        <v>1</v>
      </c>
      <c r="E17" s="26"/>
      <c r="F17" s="26"/>
      <c r="G17" s="26">
        <v>3</v>
      </c>
    </row>
    <row r="18" spans="1:7" x14ac:dyDescent="0.15">
      <c r="A18" s="25" t="s">
        <v>566</v>
      </c>
      <c r="B18" s="26">
        <v>24</v>
      </c>
      <c r="C18" s="26">
        <v>10</v>
      </c>
      <c r="D18" s="26">
        <v>18</v>
      </c>
      <c r="E18" s="26">
        <v>7</v>
      </c>
      <c r="F18" s="26">
        <v>2</v>
      </c>
      <c r="G18" s="26">
        <v>61</v>
      </c>
    </row>
  </sheetData>
  <sheetProtection algorithmName="SHA-512" hashValue="KTdW3N878XYPVYr5XoEAKXab8QsCYPqySyUkI4XplBpjkS0mtoOpuUU/KmN4FoPKYThc8PICwvapw6Bu6rp8Jg==" saltValue="ywweyz08biHkNI+X8r4phA==" spinCount="100000" sheet="1" objects="1" scenarios="1"/>
  <pageMargins left="0.7" right="0.7" top="0.75" bottom="0.75" header="0.3" footer="0.3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3:C8"/>
  <sheetViews>
    <sheetView workbookViewId="0">
      <selection activeCell="A31" sqref="A31"/>
    </sheetView>
  </sheetViews>
  <sheetFormatPr baseColWidth="10" defaultColWidth="8.83203125" defaultRowHeight="13" x14ac:dyDescent="0.15"/>
  <cols>
    <col min="2" max="2" width="21.33203125" customWidth="1"/>
    <col min="3" max="3" width="12.5" bestFit="1" customWidth="1"/>
  </cols>
  <sheetData>
    <row r="3" spans="1:3" x14ac:dyDescent="0.15">
      <c r="B3" s="24" t="s">
        <v>445</v>
      </c>
      <c r="C3" t="s">
        <v>34</v>
      </c>
    </row>
    <row r="5" spans="1:3" x14ac:dyDescent="0.15">
      <c r="A5" s="96" t="s">
        <v>492</v>
      </c>
      <c r="B5" s="24" t="s">
        <v>691</v>
      </c>
      <c r="C5" t="s">
        <v>633</v>
      </c>
    </row>
    <row r="6" spans="1:3" x14ac:dyDescent="0.15">
      <c r="A6" s="93">
        <v>1</v>
      </c>
      <c r="B6" s="25" t="s">
        <v>36</v>
      </c>
      <c r="C6" s="26">
        <v>26</v>
      </c>
    </row>
    <row r="7" spans="1:3" x14ac:dyDescent="0.15">
      <c r="A7" s="93">
        <v>2</v>
      </c>
      <c r="B7" s="25" t="s">
        <v>34</v>
      </c>
      <c r="C7" s="26">
        <v>35</v>
      </c>
    </row>
    <row r="8" spans="1:3" x14ac:dyDescent="0.15">
      <c r="B8" s="25" t="s">
        <v>566</v>
      </c>
      <c r="C8" s="26">
        <v>61</v>
      </c>
    </row>
  </sheetData>
  <sheetProtection algorithmName="SHA-512" hashValue="nhf6AdZvjXLPKQRYfgrwlneaqgZaCvyQPVrLTXa+sBdIo+l50lRrOjDha9i5dgiAxzzwELTy229JYtH3rv4F/A==" saltValue="dfrftoFJkUiQR72Ynnpb7A==" spinCount="100000" sheet="1" objects="1" scenarios="1"/>
  <pageMargins left="0.7" right="0.7" top="0.75" bottom="0.75" header="0.3" footer="0.3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3:D18"/>
  <sheetViews>
    <sheetView workbookViewId="0">
      <selection activeCell="A24" sqref="A24"/>
    </sheetView>
  </sheetViews>
  <sheetFormatPr baseColWidth="10" defaultColWidth="8.83203125" defaultRowHeight="13" x14ac:dyDescent="0.15"/>
  <cols>
    <col min="1" max="1" width="19.33203125" bestFit="1" customWidth="1"/>
    <col min="2" max="2" width="17" customWidth="1"/>
    <col min="3" max="3" width="4.5" customWidth="1"/>
    <col min="4" max="4" width="11.6640625" customWidth="1"/>
    <col min="5" max="5" width="11.6640625" bestFit="1" customWidth="1"/>
  </cols>
  <sheetData>
    <row r="3" spans="1:4" x14ac:dyDescent="0.15">
      <c r="A3" s="24" t="s">
        <v>445</v>
      </c>
      <c r="B3" t="s">
        <v>34</v>
      </c>
    </row>
    <row r="5" spans="1:4" x14ac:dyDescent="0.15">
      <c r="A5" s="24" t="s">
        <v>633</v>
      </c>
      <c r="B5" s="24" t="s">
        <v>570</v>
      </c>
    </row>
    <row r="6" spans="1:4" x14ac:dyDescent="0.15">
      <c r="A6" s="24" t="s">
        <v>565</v>
      </c>
      <c r="B6" t="s">
        <v>36</v>
      </c>
      <c r="C6" t="s">
        <v>34</v>
      </c>
      <c r="D6" t="s">
        <v>566</v>
      </c>
    </row>
    <row r="7" spans="1:4" x14ac:dyDescent="0.15">
      <c r="A7" s="25" t="s">
        <v>49</v>
      </c>
      <c r="B7" s="26">
        <v>16</v>
      </c>
      <c r="C7" s="26">
        <v>22</v>
      </c>
      <c r="D7" s="26">
        <v>38</v>
      </c>
    </row>
    <row r="8" spans="1:4" x14ac:dyDescent="0.15">
      <c r="A8" s="27" t="s">
        <v>83</v>
      </c>
      <c r="B8" s="26"/>
      <c r="C8" s="26">
        <v>1</v>
      </c>
      <c r="D8" s="26">
        <v>1</v>
      </c>
    </row>
    <row r="9" spans="1:4" x14ac:dyDescent="0.15">
      <c r="A9" s="27" t="s">
        <v>61</v>
      </c>
      <c r="B9" s="26">
        <v>4</v>
      </c>
      <c r="C9" s="26">
        <v>2</v>
      </c>
      <c r="D9" s="26">
        <v>6</v>
      </c>
    </row>
    <row r="10" spans="1:4" x14ac:dyDescent="0.15">
      <c r="A10" s="27" t="s">
        <v>102</v>
      </c>
      <c r="B10" s="26">
        <v>6</v>
      </c>
      <c r="C10" s="26">
        <v>11</v>
      </c>
      <c r="D10" s="26">
        <v>17</v>
      </c>
    </row>
    <row r="11" spans="1:4" x14ac:dyDescent="0.15">
      <c r="A11" s="27" t="s">
        <v>48</v>
      </c>
      <c r="B11" s="26">
        <v>3</v>
      </c>
      <c r="C11" s="26">
        <v>7</v>
      </c>
      <c r="D11" s="26">
        <v>10</v>
      </c>
    </row>
    <row r="12" spans="1:4" x14ac:dyDescent="0.15">
      <c r="A12" s="27" t="s">
        <v>30</v>
      </c>
      <c r="B12" s="26">
        <v>3</v>
      </c>
      <c r="C12" s="26">
        <v>1</v>
      </c>
      <c r="D12" s="26">
        <v>4</v>
      </c>
    </row>
    <row r="13" spans="1:4" x14ac:dyDescent="0.15">
      <c r="A13" s="25" t="s">
        <v>31</v>
      </c>
      <c r="B13" s="26">
        <v>10</v>
      </c>
      <c r="C13" s="26">
        <v>13</v>
      </c>
      <c r="D13" s="26">
        <v>23</v>
      </c>
    </row>
    <row r="14" spans="1:4" x14ac:dyDescent="0.15">
      <c r="A14" s="27" t="s">
        <v>61</v>
      </c>
      <c r="B14" s="26">
        <v>1</v>
      </c>
      <c r="C14" s="26">
        <v>1</v>
      </c>
      <c r="D14" s="26">
        <v>2</v>
      </c>
    </row>
    <row r="15" spans="1:4" x14ac:dyDescent="0.15">
      <c r="A15" s="27" t="s">
        <v>102</v>
      </c>
      <c r="B15" s="26">
        <v>5</v>
      </c>
      <c r="C15" s="26">
        <v>9</v>
      </c>
      <c r="D15" s="26">
        <v>14</v>
      </c>
    </row>
    <row r="16" spans="1:4" x14ac:dyDescent="0.15">
      <c r="A16" s="27" t="s">
        <v>48</v>
      </c>
      <c r="B16" s="26">
        <v>2</v>
      </c>
      <c r="C16" s="26">
        <v>2</v>
      </c>
      <c r="D16" s="26">
        <v>4</v>
      </c>
    </row>
    <row r="17" spans="1:4" x14ac:dyDescent="0.15">
      <c r="A17" s="27" t="s">
        <v>30</v>
      </c>
      <c r="B17" s="26">
        <v>2</v>
      </c>
      <c r="C17" s="26">
        <v>1</v>
      </c>
      <c r="D17" s="26">
        <v>3</v>
      </c>
    </row>
    <row r="18" spans="1:4" x14ac:dyDescent="0.15">
      <c r="A18" s="25" t="s">
        <v>566</v>
      </c>
      <c r="B18" s="26">
        <v>26</v>
      </c>
      <c r="C18" s="26">
        <v>35</v>
      </c>
      <c r="D18" s="26">
        <v>61</v>
      </c>
    </row>
  </sheetData>
  <sheetProtection algorithmName="SHA-512" hashValue="JT3Q0Pz2TFtjmVdFLCpt5xFfvG8hfHaLmyMd74o3s84/jifF1bGjwsobFCOL2qwXiTHu0J/NiNu5yfQbSY0plg==" saltValue="SP948RFMflbdTDvECz03RQ==" spinCount="100000" sheet="1" objects="1" scenarios="1"/>
  <pageMargins left="0.7" right="0.7" top="0.75" bottom="0.75" header="0.3" footer="0.3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3:K33"/>
  <sheetViews>
    <sheetView workbookViewId="0">
      <selection activeCell="F23" sqref="F23"/>
    </sheetView>
  </sheetViews>
  <sheetFormatPr baseColWidth="10" defaultColWidth="8.83203125" defaultRowHeight="13" x14ac:dyDescent="0.15"/>
  <cols>
    <col min="2" max="2" width="51.83203125" customWidth="1"/>
    <col min="3" max="3" width="12.5" customWidth="1"/>
    <col min="7" max="7" width="20.33203125" customWidth="1"/>
    <col min="8" max="8" width="2.5" customWidth="1"/>
  </cols>
  <sheetData>
    <row r="3" spans="1:11" x14ac:dyDescent="0.15">
      <c r="B3" s="24" t="s">
        <v>492</v>
      </c>
      <c r="C3" t="s">
        <v>34</v>
      </c>
    </row>
    <row r="5" spans="1:11" x14ac:dyDescent="0.15">
      <c r="A5" s="96" t="s">
        <v>493</v>
      </c>
      <c r="B5" s="24" t="s">
        <v>712</v>
      </c>
      <c r="C5" t="s">
        <v>710</v>
      </c>
      <c r="F5" s="63" t="s">
        <v>493</v>
      </c>
      <c r="G5" s="64" t="s">
        <v>711</v>
      </c>
      <c r="H5" s="63"/>
      <c r="I5" s="63" t="s">
        <v>657</v>
      </c>
      <c r="J5" s="61"/>
      <c r="K5" s="61"/>
    </row>
    <row r="6" spans="1:11" x14ac:dyDescent="0.15">
      <c r="B6" s="25" t="s">
        <v>313</v>
      </c>
      <c r="C6" s="26">
        <v>2</v>
      </c>
      <c r="F6" s="61"/>
      <c r="G6" s="61" t="s">
        <v>144</v>
      </c>
      <c r="H6" s="61"/>
      <c r="I6" s="61">
        <v>5</v>
      </c>
      <c r="J6" s="61"/>
      <c r="K6" s="61"/>
    </row>
    <row r="7" spans="1:11" x14ac:dyDescent="0.15">
      <c r="B7" s="25" t="s">
        <v>327</v>
      </c>
      <c r="C7" s="26">
        <v>1</v>
      </c>
      <c r="F7" s="61"/>
      <c r="G7" s="61" t="s">
        <v>249</v>
      </c>
      <c r="H7" s="61"/>
      <c r="I7" s="61">
        <v>8</v>
      </c>
      <c r="J7" s="61"/>
      <c r="K7" s="61"/>
    </row>
    <row r="8" spans="1:11" x14ac:dyDescent="0.15">
      <c r="B8" s="25" t="s">
        <v>392</v>
      </c>
      <c r="C8" s="26">
        <v>1</v>
      </c>
      <c r="F8" s="61"/>
      <c r="G8" s="61" t="s">
        <v>256</v>
      </c>
      <c r="H8" s="61"/>
      <c r="I8" s="61">
        <v>1</v>
      </c>
      <c r="J8" s="61"/>
      <c r="K8" s="61"/>
    </row>
    <row r="9" spans="1:11" x14ac:dyDescent="0.15">
      <c r="B9" s="25" t="s">
        <v>319</v>
      </c>
      <c r="C9" s="26">
        <v>2</v>
      </c>
      <c r="F9" s="61"/>
      <c r="G9" s="61" t="s">
        <v>115</v>
      </c>
      <c r="H9" s="61"/>
      <c r="I9" s="61">
        <v>10</v>
      </c>
      <c r="J9" s="61"/>
      <c r="K9" s="61"/>
    </row>
    <row r="10" spans="1:11" x14ac:dyDescent="0.15">
      <c r="B10" s="25" t="s">
        <v>220</v>
      </c>
      <c r="C10" s="26">
        <v>1</v>
      </c>
      <c r="F10" s="61"/>
      <c r="G10" s="61" t="s">
        <v>148</v>
      </c>
      <c r="H10" s="61"/>
      <c r="I10" s="61">
        <v>4</v>
      </c>
      <c r="J10" s="61"/>
      <c r="K10" s="61"/>
    </row>
    <row r="11" spans="1:11" x14ac:dyDescent="0.15">
      <c r="B11" s="25" t="s">
        <v>136</v>
      </c>
      <c r="C11" s="26">
        <v>1</v>
      </c>
      <c r="F11" s="61"/>
      <c r="G11" s="61" t="s">
        <v>433</v>
      </c>
      <c r="H11" s="61"/>
      <c r="I11" s="61">
        <v>7</v>
      </c>
      <c r="J11" s="61"/>
      <c r="K11" s="61"/>
    </row>
    <row r="12" spans="1:11" x14ac:dyDescent="0.15">
      <c r="B12" s="25" t="s">
        <v>263</v>
      </c>
      <c r="C12" s="26">
        <v>1</v>
      </c>
      <c r="F12" s="62" t="s">
        <v>668</v>
      </c>
      <c r="G12" s="61"/>
      <c r="H12" s="61"/>
      <c r="I12" s="62">
        <v>35</v>
      </c>
      <c r="J12" s="61"/>
      <c r="K12" s="61"/>
    </row>
    <row r="13" spans="1:11" x14ac:dyDescent="0.15">
      <c r="B13" s="25" t="s">
        <v>411</v>
      </c>
      <c r="C13" s="26">
        <v>1</v>
      </c>
    </row>
    <row r="14" spans="1:11" x14ac:dyDescent="0.15">
      <c r="B14" s="25" t="s">
        <v>195</v>
      </c>
      <c r="C14" s="26">
        <v>1</v>
      </c>
      <c r="F14" s="61"/>
      <c r="G14" s="66" t="s">
        <v>132</v>
      </c>
      <c r="H14" s="65"/>
      <c r="I14" s="65"/>
      <c r="J14" s="65"/>
      <c r="K14" s="65">
        <v>1</v>
      </c>
    </row>
    <row r="15" spans="1:11" x14ac:dyDescent="0.15">
      <c r="B15" s="25" t="s">
        <v>90</v>
      </c>
      <c r="C15" s="26">
        <v>1</v>
      </c>
      <c r="F15" s="61"/>
      <c r="G15" s="66" t="s">
        <v>136</v>
      </c>
      <c r="H15" s="65"/>
      <c r="I15" s="65"/>
      <c r="J15" s="65"/>
      <c r="K15" s="65">
        <v>1</v>
      </c>
    </row>
    <row r="16" spans="1:11" x14ac:dyDescent="0.15">
      <c r="B16" s="25" t="s">
        <v>256</v>
      </c>
      <c r="C16" s="26">
        <v>1</v>
      </c>
      <c r="F16" s="61"/>
      <c r="G16" s="66" t="s">
        <v>216</v>
      </c>
      <c r="H16" s="65"/>
      <c r="I16" s="65"/>
      <c r="J16" s="65"/>
      <c r="K16" s="65">
        <v>1</v>
      </c>
    </row>
    <row r="17" spans="2:11" x14ac:dyDescent="0.15">
      <c r="B17" s="25" t="s">
        <v>249</v>
      </c>
      <c r="C17" s="26">
        <v>3</v>
      </c>
      <c r="F17" s="61"/>
      <c r="G17" s="66" t="s">
        <v>263</v>
      </c>
      <c r="H17" s="65"/>
      <c r="I17" s="65"/>
      <c r="J17" s="65"/>
      <c r="K17" s="65">
        <v>1</v>
      </c>
    </row>
    <row r="18" spans="2:11" x14ac:dyDescent="0.15">
      <c r="B18" s="25" t="s">
        <v>352</v>
      </c>
      <c r="C18" s="26">
        <v>1</v>
      </c>
      <c r="F18" s="61"/>
      <c r="G18" s="66" t="s">
        <v>313</v>
      </c>
      <c r="H18" s="65"/>
      <c r="I18" s="65"/>
      <c r="J18" s="65"/>
      <c r="K18" s="65">
        <v>1</v>
      </c>
    </row>
    <row r="19" spans="2:11" x14ac:dyDescent="0.15">
      <c r="B19" s="25" t="s">
        <v>460</v>
      </c>
      <c r="C19" s="26">
        <v>1</v>
      </c>
      <c r="F19" s="61"/>
      <c r="G19" s="66" t="s">
        <v>396</v>
      </c>
      <c r="H19" s="65"/>
      <c r="I19" s="65"/>
      <c r="J19" s="65"/>
      <c r="K19" s="65">
        <v>1</v>
      </c>
    </row>
    <row r="20" spans="2:11" x14ac:dyDescent="0.15">
      <c r="B20" s="25" t="s">
        <v>425</v>
      </c>
      <c r="C20" s="26">
        <v>1</v>
      </c>
      <c r="G20" s="66" t="s">
        <v>313</v>
      </c>
      <c r="H20" s="65"/>
      <c r="I20" s="65"/>
      <c r="J20" s="65"/>
      <c r="K20" s="65">
        <v>1</v>
      </c>
    </row>
    <row r="21" spans="2:11" x14ac:dyDescent="0.15">
      <c r="B21" s="25" t="s">
        <v>56</v>
      </c>
      <c r="C21" s="26">
        <v>1</v>
      </c>
    </row>
    <row r="22" spans="2:11" x14ac:dyDescent="0.15">
      <c r="B22" s="25" t="s">
        <v>378</v>
      </c>
      <c r="C22" s="26">
        <v>1</v>
      </c>
    </row>
    <row r="23" spans="2:11" x14ac:dyDescent="0.15">
      <c r="B23" s="25" t="s">
        <v>276</v>
      </c>
      <c r="C23" s="26">
        <v>1</v>
      </c>
    </row>
    <row r="24" spans="2:11" x14ac:dyDescent="0.15">
      <c r="B24" s="25" t="s">
        <v>186</v>
      </c>
      <c r="C24" s="26">
        <v>1</v>
      </c>
    </row>
    <row r="25" spans="2:11" x14ac:dyDescent="0.15">
      <c r="B25" s="25" t="s">
        <v>305</v>
      </c>
      <c r="C25" s="26">
        <v>1</v>
      </c>
    </row>
    <row r="26" spans="2:11" x14ac:dyDescent="0.15">
      <c r="B26" s="25" t="s">
        <v>148</v>
      </c>
      <c r="C26" s="26">
        <v>2</v>
      </c>
    </row>
    <row r="27" spans="2:11" x14ac:dyDescent="0.15">
      <c r="B27" s="25" t="s">
        <v>216</v>
      </c>
      <c r="C27" s="26">
        <v>1</v>
      </c>
    </row>
    <row r="28" spans="2:11" x14ac:dyDescent="0.15">
      <c r="B28" s="25" t="s">
        <v>396</v>
      </c>
      <c r="C28" s="26">
        <v>1</v>
      </c>
    </row>
    <row r="29" spans="2:11" x14ac:dyDescent="0.15">
      <c r="B29" s="25" t="s">
        <v>115</v>
      </c>
      <c r="C29" s="26">
        <v>2</v>
      </c>
    </row>
    <row r="30" spans="2:11" x14ac:dyDescent="0.15">
      <c r="B30" s="25" t="s">
        <v>178</v>
      </c>
      <c r="C30" s="26">
        <v>2</v>
      </c>
    </row>
    <row r="31" spans="2:11" x14ac:dyDescent="0.15">
      <c r="B31" s="25" t="s">
        <v>144</v>
      </c>
      <c r="C31" s="26">
        <v>2</v>
      </c>
    </row>
    <row r="32" spans="2:11" x14ac:dyDescent="0.15">
      <c r="B32" s="25" t="s">
        <v>132</v>
      </c>
      <c r="C32" s="26">
        <v>1</v>
      </c>
    </row>
    <row r="33" spans="2:3" x14ac:dyDescent="0.15">
      <c r="B33" s="25" t="s">
        <v>566</v>
      </c>
      <c r="C33" s="26">
        <v>35</v>
      </c>
    </row>
  </sheetData>
  <sheetProtection algorithmName="SHA-512" hashValue="9AqQYY7LoATa12Ov3jnszf+XXfkdIzEwwxtdA75l6IzzQ/i4CT75a2ZB6KuURHXeTaHflVk787fiayKJkP7qwQ==" saltValue="YXa5lfzFKmfvs1msRds/vg==" spinCount="100000" sheet="1" objects="1" scenarios="1"/>
  <pageMargins left="0.7" right="0.7" top="0.75" bottom="0.75" header="0.3" footer="0.3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3:C8"/>
  <sheetViews>
    <sheetView workbookViewId="0">
      <selection activeCell="R25" sqref="R25"/>
    </sheetView>
  </sheetViews>
  <sheetFormatPr baseColWidth="10" defaultColWidth="8.83203125" defaultRowHeight="13" x14ac:dyDescent="0.15"/>
  <cols>
    <col min="2" max="2" width="31.5" customWidth="1"/>
    <col min="3" max="3" width="12.5" customWidth="1"/>
  </cols>
  <sheetData>
    <row r="3" spans="1:3" x14ac:dyDescent="0.15">
      <c r="B3" s="24" t="s">
        <v>492</v>
      </c>
      <c r="C3" t="s">
        <v>34</v>
      </c>
    </row>
    <row r="5" spans="1:3" x14ac:dyDescent="0.15">
      <c r="A5" s="96" t="s">
        <v>494</v>
      </c>
      <c r="B5" s="24" t="s">
        <v>692</v>
      </c>
      <c r="C5" t="s">
        <v>634</v>
      </c>
    </row>
    <row r="6" spans="1:3" x14ac:dyDescent="0.15">
      <c r="A6" s="93">
        <v>1</v>
      </c>
      <c r="B6" s="25" t="s">
        <v>36</v>
      </c>
      <c r="C6" s="26">
        <v>9</v>
      </c>
    </row>
    <row r="7" spans="1:3" x14ac:dyDescent="0.15">
      <c r="A7" s="93">
        <v>2</v>
      </c>
      <c r="B7" s="25" t="s">
        <v>34</v>
      </c>
      <c r="C7" s="26">
        <v>26</v>
      </c>
    </row>
    <row r="8" spans="1:3" x14ac:dyDescent="0.15">
      <c r="B8" s="25" t="s">
        <v>566</v>
      </c>
      <c r="C8" s="26">
        <v>35</v>
      </c>
    </row>
  </sheetData>
  <sheetProtection algorithmName="SHA-512" hashValue="lriNG+LgzfRXoKoXPT0dPQWgvhc/O0tVfdipGoxdPFui/URzzDUoEpLQc21wTHmQg8GpyUropaAxxznYPG933g==" saltValue="Fe78cxURidAzDv7sC65WIg==" spinCount="100000" sheet="1" objects="1" scenarios="1"/>
  <pageMargins left="0.7" right="0.7" top="0.75" bottom="0.75" header="0.3" footer="0.3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3:D18"/>
  <sheetViews>
    <sheetView workbookViewId="0">
      <selection activeCell="A25" sqref="A25"/>
    </sheetView>
  </sheetViews>
  <sheetFormatPr baseColWidth="10" defaultColWidth="8.83203125" defaultRowHeight="13" x14ac:dyDescent="0.15"/>
  <cols>
    <col min="1" max="1" width="19.33203125" customWidth="1"/>
    <col min="2" max="2" width="17" customWidth="1"/>
    <col min="3" max="3" width="4.5" customWidth="1"/>
    <col min="4" max="4" width="11.6640625" customWidth="1"/>
    <col min="5" max="5" width="11.6640625" bestFit="1" customWidth="1"/>
  </cols>
  <sheetData>
    <row r="3" spans="1:4" x14ac:dyDescent="0.15">
      <c r="A3" s="24" t="s">
        <v>492</v>
      </c>
      <c r="B3" t="s">
        <v>34</v>
      </c>
    </row>
    <row r="5" spans="1:4" x14ac:dyDescent="0.15">
      <c r="A5" s="24" t="s">
        <v>634</v>
      </c>
      <c r="B5" s="24" t="s">
        <v>570</v>
      </c>
    </row>
    <row r="6" spans="1:4" x14ac:dyDescent="0.15">
      <c r="A6" s="24" t="s">
        <v>565</v>
      </c>
      <c r="B6" t="s">
        <v>36</v>
      </c>
      <c r="C6" t="s">
        <v>34</v>
      </c>
      <c r="D6" t="s">
        <v>566</v>
      </c>
    </row>
    <row r="7" spans="1:4" x14ac:dyDescent="0.15">
      <c r="A7" s="25" t="s">
        <v>49</v>
      </c>
      <c r="B7" s="26">
        <v>4</v>
      </c>
      <c r="C7" s="26">
        <v>18</v>
      </c>
      <c r="D7" s="26">
        <v>22</v>
      </c>
    </row>
    <row r="8" spans="1:4" x14ac:dyDescent="0.15">
      <c r="A8" s="27" t="s">
        <v>83</v>
      </c>
      <c r="B8" s="26"/>
      <c r="C8" s="26">
        <v>1</v>
      </c>
      <c r="D8" s="26">
        <v>1</v>
      </c>
    </row>
    <row r="9" spans="1:4" x14ac:dyDescent="0.15">
      <c r="A9" s="27" t="s">
        <v>61</v>
      </c>
      <c r="B9" s="26">
        <v>1</v>
      </c>
      <c r="C9" s="26">
        <v>1</v>
      </c>
      <c r="D9" s="26">
        <v>2</v>
      </c>
    </row>
    <row r="10" spans="1:4" x14ac:dyDescent="0.15">
      <c r="A10" s="27" t="s">
        <v>102</v>
      </c>
      <c r="B10" s="26">
        <v>2</v>
      </c>
      <c r="C10" s="26">
        <v>9</v>
      </c>
      <c r="D10" s="26">
        <v>11</v>
      </c>
    </row>
    <row r="11" spans="1:4" x14ac:dyDescent="0.15">
      <c r="A11" s="27" t="s">
        <v>48</v>
      </c>
      <c r="B11" s="26">
        <v>1</v>
      </c>
      <c r="C11" s="26">
        <v>6</v>
      </c>
      <c r="D11" s="26">
        <v>7</v>
      </c>
    </row>
    <row r="12" spans="1:4" x14ac:dyDescent="0.15">
      <c r="A12" s="27" t="s">
        <v>30</v>
      </c>
      <c r="B12" s="26"/>
      <c r="C12" s="26">
        <v>1</v>
      </c>
      <c r="D12" s="26">
        <v>1</v>
      </c>
    </row>
    <row r="13" spans="1:4" x14ac:dyDescent="0.15">
      <c r="A13" s="25" t="s">
        <v>31</v>
      </c>
      <c r="B13" s="26">
        <v>5</v>
      </c>
      <c r="C13" s="26">
        <v>8</v>
      </c>
      <c r="D13" s="26">
        <v>13</v>
      </c>
    </row>
    <row r="14" spans="1:4" x14ac:dyDescent="0.15">
      <c r="A14" s="27" t="s">
        <v>61</v>
      </c>
      <c r="B14" s="26"/>
      <c r="C14" s="26">
        <v>1</v>
      </c>
      <c r="D14" s="26">
        <v>1</v>
      </c>
    </row>
    <row r="15" spans="1:4" x14ac:dyDescent="0.15">
      <c r="A15" s="27" t="s">
        <v>102</v>
      </c>
      <c r="B15" s="26">
        <v>4</v>
      </c>
      <c r="C15" s="26">
        <v>5</v>
      </c>
      <c r="D15" s="26">
        <v>9</v>
      </c>
    </row>
    <row r="16" spans="1:4" x14ac:dyDescent="0.15">
      <c r="A16" s="27" t="s">
        <v>48</v>
      </c>
      <c r="B16" s="26">
        <v>1</v>
      </c>
      <c r="C16" s="26">
        <v>1</v>
      </c>
      <c r="D16" s="26">
        <v>2</v>
      </c>
    </row>
    <row r="17" spans="1:4" x14ac:dyDescent="0.15">
      <c r="A17" s="27" t="s">
        <v>30</v>
      </c>
      <c r="B17" s="26"/>
      <c r="C17" s="26">
        <v>1</v>
      </c>
      <c r="D17" s="26">
        <v>1</v>
      </c>
    </row>
    <row r="18" spans="1:4" x14ac:dyDescent="0.15">
      <c r="A18" s="25" t="s">
        <v>566</v>
      </c>
      <c r="B18" s="26">
        <v>9</v>
      </c>
      <c r="C18" s="26">
        <v>26</v>
      </c>
      <c r="D18" s="26">
        <v>35</v>
      </c>
    </row>
  </sheetData>
  <sheetProtection algorithmName="SHA-512" hashValue="1wDeuGVw/akLYZhF4cLD9PmVN53xaOL+dUAuD6bPpO8NnyCUyvv/D5O75Vg6+TG7lI0jxZLZnTSHgmEKVmJJ9Q==" saltValue="13yYYq8j18JwEAjUDBzijg==" spinCount="100000" sheet="1" objects="1" scenarios="1"/>
  <pageMargins left="0.7" right="0.7" top="0.75" bottom="0.75" header="0.3" footer="0.3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3:B12"/>
  <sheetViews>
    <sheetView workbookViewId="0">
      <selection activeCell="D15" sqref="D15"/>
    </sheetView>
  </sheetViews>
  <sheetFormatPr baseColWidth="10" defaultColWidth="8.83203125" defaultRowHeight="13" x14ac:dyDescent="0.15"/>
  <sheetData>
    <row r="3" spans="1:2" x14ac:dyDescent="0.15">
      <c r="A3" s="69" t="s">
        <v>495</v>
      </c>
      <c r="B3" s="70" t="s">
        <v>693</v>
      </c>
    </row>
    <row r="4" spans="1:2" x14ac:dyDescent="0.15">
      <c r="A4" s="67"/>
      <c r="B4" s="68" t="s">
        <v>57</v>
      </c>
    </row>
    <row r="5" spans="1:2" x14ac:dyDescent="0.15">
      <c r="A5" s="67"/>
      <c r="B5" s="68" t="s">
        <v>91</v>
      </c>
    </row>
    <row r="6" spans="1:2" x14ac:dyDescent="0.15">
      <c r="A6" s="67"/>
      <c r="B6" s="68" t="s">
        <v>250</v>
      </c>
    </row>
    <row r="7" spans="1:2" x14ac:dyDescent="0.15">
      <c r="A7" s="67"/>
      <c r="B7" s="68" t="s">
        <v>257</v>
      </c>
    </row>
    <row r="8" spans="1:2" x14ac:dyDescent="0.15">
      <c r="A8" s="67"/>
      <c r="B8" s="68" t="s">
        <v>264</v>
      </c>
    </row>
    <row r="9" spans="1:2" x14ac:dyDescent="0.15">
      <c r="A9" s="67"/>
      <c r="B9" s="68" t="s">
        <v>368</v>
      </c>
    </row>
    <row r="10" spans="1:2" x14ac:dyDescent="0.15">
      <c r="A10" s="67"/>
      <c r="B10" s="68" t="s">
        <v>397</v>
      </c>
    </row>
    <row r="11" spans="1:2" x14ac:dyDescent="0.15">
      <c r="A11" s="67"/>
      <c r="B11" s="68" t="s">
        <v>426</v>
      </c>
    </row>
    <row r="12" spans="1:2" x14ac:dyDescent="0.15">
      <c r="A12" s="67"/>
      <c r="B12" s="68" t="s">
        <v>471</v>
      </c>
    </row>
  </sheetData>
  <sheetProtection algorithmName="SHA-512" hashValue="Eivs+dGFbw5okTkiVNo+QONN3G/4X9MWiSzzjy6a2h6liVUtYrUuHet4x4wD4t7d8EbpRNnallMD0YRD6cj5YA==" saltValue="H5JoQgGSW1HRfR+FRzNVTQ==" spinCount="100000" sheet="1" objects="1" scenarios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3:I19"/>
  <sheetViews>
    <sheetView workbookViewId="0">
      <selection activeCell="A22" sqref="A22"/>
    </sheetView>
  </sheetViews>
  <sheetFormatPr baseColWidth="10" defaultColWidth="8.83203125" defaultRowHeight="13" x14ac:dyDescent="0.15"/>
  <cols>
    <col min="2" max="2" width="32.5" customWidth="1"/>
    <col min="3" max="3" width="6.5" customWidth="1"/>
    <col min="4" max="7" width="13.1640625" bestFit="1" customWidth="1"/>
  </cols>
  <sheetData>
    <row r="3" spans="1:5" x14ac:dyDescent="0.15">
      <c r="A3" s="94"/>
      <c r="B3" s="24" t="s">
        <v>445</v>
      </c>
      <c r="C3" t="s">
        <v>34</v>
      </c>
      <c r="D3" s="98"/>
      <c r="E3" s="98"/>
    </row>
    <row r="5" spans="1:5" x14ac:dyDescent="0.15">
      <c r="A5" s="96" t="s">
        <v>694</v>
      </c>
      <c r="B5" s="24" t="s">
        <v>695</v>
      </c>
      <c r="D5" s="111" t="s">
        <v>713</v>
      </c>
    </row>
    <row r="6" spans="1:5" x14ac:dyDescent="0.15">
      <c r="A6" s="93">
        <v>1</v>
      </c>
      <c r="B6" s="25" t="s">
        <v>70</v>
      </c>
      <c r="C6" s="26">
        <v>51</v>
      </c>
      <c r="D6" s="121">
        <f>GETPIVOTDATA("Notas e moedas",$B$5)/61</f>
        <v>0.83606557377049184</v>
      </c>
      <c r="E6" s="37" t="s">
        <v>737</v>
      </c>
    </row>
    <row r="7" spans="1:5" x14ac:dyDescent="0.15">
      <c r="A7" s="93">
        <v>2</v>
      </c>
      <c r="B7" s="25" t="s">
        <v>43</v>
      </c>
      <c r="C7" s="26">
        <v>42</v>
      </c>
      <c r="D7" s="121">
        <f>GETPIVOTDATA("Transferência Bancária",$B$5)/61</f>
        <v>0.68852459016393441</v>
      </c>
    </row>
    <row r="8" spans="1:5" x14ac:dyDescent="0.15">
      <c r="A8" s="93">
        <v>3</v>
      </c>
      <c r="B8" s="25" t="s">
        <v>696</v>
      </c>
      <c r="C8" s="26">
        <v>1</v>
      </c>
      <c r="D8" s="121">
        <f>GETPIVOTDATA("Transferência PayPal",$B$5)/61</f>
        <v>1.6393442622950821E-2</v>
      </c>
    </row>
    <row r="9" spans="1:5" x14ac:dyDescent="0.15">
      <c r="A9" s="93">
        <v>4</v>
      </c>
      <c r="B9" s="25" t="s">
        <v>266</v>
      </c>
      <c r="C9" s="26">
        <v>3</v>
      </c>
      <c r="D9" s="121">
        <f>GETPIVOTDATA("Caixa plim",$B$5)/61</f>
        <v>4.9180327868852458E-2</v>
      </c>
    </row>
    <row r="10" spans="1:5" x14ac:dyDescent="0.15">
      <c r="A10" s="93">
        <v>5</v>
      </c>
      <c r="B10" s="25" t="s">
        <v>138</v>
      </c>
      <c r="C10" s="26">
        <v>7</v>
      </c>
      <c r="D10" s="121">
        <f>GETPIVOTDATA("Transferência MB WAY",$B$5)/61</f>
        <v>0.11475409836065574</v>
      </c>
    </row>
    <row r="11" spans="1:5" x14ac:dyDescent="0.15">
      <c r="A11" s="93">
        <v>6</v>
      </c>
      <c r="B11" s="25" t="s">
        <v>433</v>
      </c>
      <c r="C11" s="26">
        <v>1</v>
      </c>
      <c r="D11" s="121">
        <f>GETPIVOTDATA("Outra",$B$5)/61</f>
        <v>1.6393442622950821E-2</v>
      </c>
    </row>
    <row r="12" spans="1:5" x14ac:dyDescent="0.15">
      <c r="A12" s="93" t="s">
        <v>739</v>
      </c>
      <c r="B12" s="25"/>
      <c r="C12" s="26">
        <f>SUM(C6:C11)</f>
        <v>105</v>
      </c>
      <c r="D12" s="121"/>
    </row>
    <row r="14" spans="1:5" x14ac:dyDescent="0.15">
      <c r="B14" s="78" t="s">
        <v>79</v>
      </c>
      <c r="C14" s="78">
        <v>1</v>
      </c>
    </row>
    <row r="16" spans="1:5" x14ac:dyDescent="0.15">
      <c r="B16" s="123" t="s">
        <v>738</v>
      </c>
      <c r="C16" s="122"/>
      <c r="D16" s="122"/>
      <c r="E16" s="122"/>
    </row>
    <row r="19" spans="2:9" x14ac:dyDescent="0.15">
      <c r="B19" s="117"/>
      <c r="C19" s="122">
        <f>$C$12/61</f>
        <v>1.721311475409836</v>
      </c>
      <c r="D19" s="123" t="s">
        <v>740</v>
      </c>
      <c r="E19" s="122"/>
      <c r="F19" s="122"/>
      <c r="G19" s="122"/>
      <c r="H19" s="122"/>
      <c r="I19" s="122"/>
    </row>
  </sheetData>
  <sheetProtection algorithmName="SHA-512" hashValue="X2U1tXVPd7WoZJ+XYpJwcXEZZ32nkzHgDctfv1z2BTnOSB7RqCqTzU6dq2kQGk6saNiD8FLFi9PhSbzz0hjqQQ==" saltValue="fBeYrphMEfRYyNhrzPTA6Q==" spinCount="100000" sheet="1" objects="1" scenarios="1"/>
  <pageMargins left="0.7" right="0.7" top="0.75" bottom="0.75" header="0.3" footer="0.3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3:B17"/>
  <sheetViews>
    <sheetView workbookViewId="0">
      <selection activeCell="A22" sqref="A22"/>
    </sheetView>
  </sheetViews>
  <sheetFormatPr baseColWidth="10" defaultColWidth="8.83203125" defaultRowHeight="13" x14ac:dyDescent="0.15"/>
  <cols>
    <col min="1" max="1" width="19.33203125" bestFit="1" customWidth="1"/>
    <col min="2" max="2" width="13.1640625" customWidth="1"/>
    <col min="3" max="3" width="4.5" customWidth="1"/>
    <col min="4" max="4" width="11.6640625" customWidth="1"/>
    <col min="5" max="5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635</v>
      </c>
    </row>
    <row r="6" spans="1:2" x14ac:dyDescent="0.15">
      <c r="A6" s="25" t="s">
        <v>49</v>
      </c>
      <c r="B6" s="26">
        <v>33</v>
      </c>
    </row>
    <row r="7" spans="1:2" x14ac:dyDescent="0.15">
      <c r="A7" s="27" t="s">
        <v>83</v>
      </c>
      <c r="B7" s="26">
        <v>1</v>
      </c>
    </row>
    <row r="8" spans="1:2" x14ac:dyDescent="0.15">
      <c r="A8" s="27" t="s">
        <v>61</v>
      </c>
      <c r="B8" s="26">
        <v>6</v>
      </c>
    </row>
    <row r="9" spans="1:2" x14ac:dyDescent="0.15">
      <c r="A9" s="27" t="s">
        <v>102</v>
      </c>
      <c r="B9" s="26">
        <v>13</v>
      </c>
    </row>
    <row r="10" spans="1:2" x14ac:dyDescent="0.15">
      <c r="A10" s="27" t="s">
        <v>48</v>
      </c>
      <c r="B10" s="26">
        <v>9</v>
      </c>
    </row>
    <row r="11" spans="1:2" x14ac:dyDescent="0.15">
      <c r="A11" s="27" t="s">
        <v>30</v>
      </c>
      <c r="B11" s="26">
        <v>4</v>
      </c>
    </row>
    <row r="12" spans="1:2" x14ac:dyDescent="0.15">
      <c r="A12" s="25" t="s">
        <v>31</v>
      </c>
      <c r="B12" s="26">
        <v>18</v>
      </c>
    </row>
    <row r="13" spans="1:2" x14ac:dyDescent="0.15">
      <c r="A13" s="27" t="s">
        <v>61</v>
      </c>
      <c r="B13" s="26">
        <v>2</v>
      </c>
    </row>
    <row r="14" spans="1:2" x14ac:dyDescent="0.15">
      <c r="A14" s="27" t="s">
        <v>102</v>
      </c>
      <c r="B14" s="26">
        <v>10</v>
      </c>
    </row>
    <row r="15" spans="1:2" x14ac:dyDescent="0.15">
      <c r="A15" s="27" t="s">
        <v>48</v>
      </c>
      <c r="B15" s="26">
        <v>3</v>
      </c>
    </row>
    <row r="16" spans="1:2" x14ac:dyDescent="0.15">
      <c r="A16" s="27" t="s">
        <v>30</v>
      </c>
      <c r="B16" s="26">
        <v>3</v>
      </c>
    </row>
    <row r="17" spans="1:2" x14ac:dyDescent="0.15">
      <c r="A17" s="25" t="s">
        <v>566</v>
      </c>
      <c r="B17" s="26">
        <v>51</v>
      </c>
    </row>
  </sheetData>
  <sheetProtection algorithmName="SHA-512" hashValue="9JFQcT5ga8g6qo/rrTC1cSYlIIXboSHXQXrbYxhYGgoUeKMMx0zeKB4yWZO7blvvtmr6+69peW6OJdnwYK4uRg==" saltValue="f50WukmsyTuQs8S0iHGRnQ==" spinCount="100000" sheet="1" objects="1" scenarios="1"/>
  <pageMargins left="0.7" right="0.7" top="0.75" bottom="0.75" header="0.3" footer="0.3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3:B17"/>
  <sheetViews>
    <sheetView workbookViewId="0">
      <selection activeCell="A22" sqref="A22"/>
    </sheetView>
  </sheetViews>
  <sheetFormatPr baseColWidth="10" defaultColWidth="8.83203125" defaultRowHeight="13" x14ac:dyDescent="0.15"/>
  <cols>
    <col min="1" max="1" width="19.33203125" bestFit="1" customWidth="1"/>
    <col min="2" max="2" width="13.1640625" customWidth="1"/>
    <col min="3" max="3" width="13.1640625" bestFit="1" customWidth="1"/>
    <col min="4" max="4" width="11.6640625" customWidth="1"/>
    <col min="5" max="5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636</v>
      </c>
    </row>
    <row r="6" spans="1:2" x14ac:dyDescent="0.15">
      <c r="A6" s="25" t="s">
        <v>49</v>
      </c>
      <c r="B6" s="26">
        <v>25</v>
      </c>
    </row>
    <row r="7" spans="1:2" x14ac:dyDescent="0.15">
      <c r="A7" s="27" t="s">
        <v>83</v>
      </c>
      <c r="B7" s="26">
        <v>0</v>
      </c>
    </row>
    <row r="8" spans="1:2" x14ac:dyDescent="0.15">
      <c r="A8" s="27" t="s">
        <v>61</v>
      </c>
      <c r="B8" s="26">
        <v>4</v>
      </c>
    </row>
    <row r="9" spans="1:2" x14ac:dyDescent="0.15">
      <c r="A9" s="27" t="s">
        <v>102</v>
      </c>
      <c r="B9" s="26">
        <v>13</v>
      </c>
    </row>
    <row r="10" spans="1:2" x14ac:dyDescent="0.15">
      <c r="A10" s="27" t="s">
        <v>48</v>
      </c>
      <c r="B10" s="26">
        <v>6</v>
      </c>
    </row>
    <row r="11" spans="1:2" x14ac:dyDescent="0.15">
      <c r="A11" s="27" t="s">
        <v>30</v>
      </c>
      <c r="B11" s="26">
        <v>2</v>
      </c>
    </row>
    <row r="12" spans="1:2" x14ac:dyDescent="0.15">
      <c r="A12" s="25" t="s">
        <v>31</v>
      </c>
      <c r="B12" s="26">
        <v>17</v>
      </c>
    </row>
    <row r="13" spans="1:2" x14ac:dyDescent="0.15">
      <c r="A13" s="27" t="s">
        <v>61</v>
      </c>
      <c r="B13" s="26">
        <v>1</v>
      </c>
    </row>
    <row r="14" spans="1:2" x14ac:dyDescent="0.15">
      <c r="A14" s="27" t="s">
        <v>102</v>
      </c>
      <c r="B14" s="26">
        <v>11</v>
      </c>
    </row>
    <row r="15" spans="1:2" x14ac:dyDescent="0.15">
      <c r="A15" s="27" t="s">
        <v>48</v>
      </c>
      <c r="B15" s="26">
        <v>4</v>
      </c>
    </row>
    <row r="16" spans="1:2" x14ac:dyDescent="0.15">
      <c r="A16" s="27" t="s">
        <v>30</v>
      </c>
      <c r="B16" s="26">
        <v>1</v>
      </c>
    </row>
    <row r="17" spans="1:2" x14ac:dyDescent="0.15">
      <c r="A17" s="25" t="s">
        <v>566</v>
      </c>
      <c r="B17" s="26">
        <v>42</v>
      </c>
    </row>
  </sheetData>
  <sheetProtection algorithmName="SHA-512" hashValue="9IY+v5K8LjDEd+AB0eBR7/eGmt80VWZDmNte9tep5F/z9RZjVf95dZbMq+/R0qnOFu1lM78L8v03jH0D/DKhLg==" saltValue="hMjZTTAeUOlQ4wI/4JOk3w==" spinCount="100000" sheet="1" objects="1" scenarios="1"/>
  <pageMargins left="0.7" right="0.7" top="0.75" bottom="0.75" header="0.3" footer="0.3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3:B17"/>
  <sheetViews>
    <sheetView workbookViewId="0">
      <selection activeCell="A21" sqref="A21"/>
    </sheetView>
  </sheetViews>
  <sheetFormatPr baseColWidth="10" defaultColWidth="8.83203125" defaultRowHeight="13" x14ac:dyDescent="0.15"/>
  <cols>
    <col min="1" max="1" width="19.33203125" bestFit="1" customWidth="1"/>
    <col min="2" max="2" width="13.1640625" customWidth="1"/>
    <col min="3" max="3" width="13.1640625" bestFit="1" customWidth="1"/>
    <col min="4" max="4" width="11.6640625" customWidth="1"/>
    <col min="5" max="5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637</v>
      </c>
    </row>
    <row r="6" spans="1:2" x14ac:dyDescent="0.15">
      <c r="A6" s="25" t="s">
        <v>49</v>
      </c>
      <c r="B6" s="26">
        <v>1</v>
      </c>
    </row>
    <row r="7" spans="1:2" x14ac:dyDescent="0.15">
      <c r="A7" s="27" t="s">
        <v>83</v>
      </c>
      <c r="B7" s="26">
        <v>0</v>
      </c>
    </row>
    <row r="8" spans="1:2" x14ac:dyDescent="0.15">
      <c r="A8" s="27" t="s">
        <v>61</v>
      </c>
      <c r="B8" s="26">
        <v>0</v>
      </c>
    </row>
    <row r="9" spans="1:2" x14ac:dyDescent="0.15">
      <c r="A9" s="27" t="s">
        <v>102</v>
      </c>
      <c r="B9" s="26">
        <v>0</v>
      </c>
    </row>
    <row r="10" spans="1:2" x14ac:dyDescent="0.15">
      <c r="A10" s="27" t="s">
        <v>48</v>
      </c>
      <c r="B10" s="26">
        <v>1</v>
      </c>
    </row>
    <row r="11" spans="1:2" x14ac:dyDescent="0.15">
      <c r="A11" s="27" t="s">
        <v>30</v>
      </c>
      <c r="B11" s="26">
        <v>0</v>
      </c>
    </row>
    <row r="12" spans="1:2" x14ac:dyDescent="0.15">
      <c r="A12" s="25" t="s">
        <v>31</v>
      </c>
      <c r="B12" s="26">
        <v>0</v>
      </c>
    </row>
    <row r="13" spans="1:2" x14ac:dyDescent="0.15">
      <c r="A13" s="27" t="s">
        <v>61</v>
      </c>
      <c r="B13" s="26">
        <v>0</v>
      </c>
    </row>
    <row r="14" spans="1:2" x14ac:dyDescent="0.15">
      <c r="A14" s="27" t="s">
        <v>102</v>
      </c>
      <c r="B14" s="26">
        <v>0</v>
      </c>
    </row>
    <row r="15" spans="1:2" x14ac:dyDescent="0.15">
      <c r="A15" s="27" t="s">
        <v>48</v>
      </c>
      <c r="B15" s="26">
        <v>0</v>
      </c>
    </row>
    <row r="16" spans="1:2" x14ac:dyDescent="0.15">
      <c r="A16" s="27" t="s">
        <v>30</v>
      </c>
      <c r="B16" s="26">
        <v>0</v>
      </c>
    </row>
    <row r="17" spans="1:2" x14ac:dyDescent="0.15">
      <c r="A17" s="25" t="s">
        <v>566</v>
      </c>
      <c r="B17" s="26">
        <v>1</v>
      </c>
    </row>
  </sheetData>
  <sheetProtection algorithmName="SHA-512" hashValue="eRX6ddrOXDQdzAI7BOjw8u6EjEOrhn7+djiObMw2qJdlUtEUE/mO3iW7aheCXTpe2w9RAUjVhHBImYwG+ECx9w==" saltValue="xU/F8pxFrX8fkRV1z7V0UA==" spinCount="100000" sheet="1" objects="1" scenarios="1"/>
  <pageMargins left="0.7" right="0.7" top="0.75" bottom="0.75" header="0.3" footer="0.3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3:B17"/>
  <sheetViews>
    <sheetView workbookViewId="0">
      <selection activeCell="A23" sqref="A23"/>
    </sheetView>
  </sheetViews>
  <sheetFormatPr baseColWidth="10" defaultColWidth="8.83203125" defaultRowHeight="13" x14ac:dyDescent="0.15"/>
  <cols>
    <col min="1" max="1" width="19.33203125" bestFit="1" customWidth="1"/>
    <col min="2" max="2" width="13.1640625" customWidth="1"/>
    <col min="3" max="3" width="13.1640625" bestFit="1" customWidth="1"/>
    <col min="4" max="4" width="11.6640625" customWidth="1"/>
    <col min="5" max="5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638</v>
      </c>
    </row>
    <row r="6" spans="1:2" x14ac:dyDescent="0.15">
      <c r="A6" s="25" t="s">
        <v>49</v>
      </c>
      <c r="B6" s="26">
        <v>1</v>
      </c>
    </row>
    <row r="7" spans="1:2" x14ac:dyDescent="0.15">
      <c r="A7" s="27" t="s">
        <v>83</v>
      </c>
      <c r="B7" s="26">
        <v>0</v>
      </c>
    </row>
    <row r="8" spans="1:2" x14ac:dyDescent="0.15">
      <c r="A8" s="27" t="s">
        <v>61</v>
      </c>
      <c r="B8" s="26">
        <v>0</v>
      </c>
    </row>
    <row r="9" spans="1:2" x14ac:dyDescent="0.15">
      <c r="A9" s="27" t="s">
        <v>102</v>
      </c>
      <c r="B9" s="26">
        <v>1</v>
      </c>
    </row>
    <row r="10" spans="1:2" x14ac:dyDescent="0.15">
      <c r="A10" s="27" t="s">
        <v>48</v>
      </c>
      <c r="B10" s="26">
        <v>0</v>
      </c>
    </row>
    <row r="11" spans="1:2" x14ac:dyDescent="0.15">
      <c r="A11" s="27" t="s">
        <v>30</v>
      </c>
      <c r="B11" s="26">
        <v>0</v>
      </c>
    </row>
    <row r="12" spans="1:2" x14ac:dyDescent="0.15">
      <c r="A12" s="25" t="s">
        <v>31</v>
      </c>
      <c r="B12" s="26">
        <v>2</v>
      </c>
    </row>
    <row r="13" spans="1:2" x14ac:dyDescent="0.15">
      <c r="A13" s="27" t="s">
        <v>61</v>
      </c>
      <c r="B13" s="26">
        <v>0</v>
      </c>
    </row>
    <row r="14" spans="1:2" x14ac:dyDescent="0.15">
      <c r="A14" s="27" t="s">
        <v>102</v>
      </c>
      <c r="B14" s="26">
        <v>2</v>
      </c>
    </row>
    <row r="15" spans="1:2" x14ac:dyDescent="0.15">
      <c r="A15" s="27" t="s">
        <v>48</v>
      </c>
      <c r="B15" s="26">
        <v>0</v>
      </c>
    </row>
    <row r="16" spans="1:2" x14ac:dyDescent="0.15">
      <c r="A16" s="27" t="s">
        <v>30</v>
      </c>
      <c r="B16" s="26">
        <v>0</v>
      </c>
    </row>
    <row r="17" spans="1:2" x14ac:dyDescent="0.15">
      <c r="A17" s="25" t="s">
        <v>566</v>
      </c>
      <c r="B17" s="26">
        <v>3</v>
      </c>
    </row>
  </sheetData>
  <sheetProtection algorithmName="SHA-512" hashValue="kg4/X//J9cbNKV0egemXVmVQmuGQfaIGsAPfP/gAtgACsHGk6UfQ0gHNG7vmnsGaMCCe9f4B96qkfKRJWKT8Aw==" saltValue="FrLiSEYEGf7KoXZkf1byLg==" spinCount="100000" sheet="1" objects="1" scenarios="1"/>
  <pageMargins left="0.7" right="0.7" top="0.75" bottom="0.75" header="0.3" footer="0.3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3:B17"/>
  <sheetViews>
    <sheetView workbookViewId="0">
      <selection activeCell="A23" sqref="A23"/>
    </sheetView>
  </sheetViews>
  <sheetFormatPr baseColWidth="10" defaultColWidth="8.83203125" defaultRowHeight="13" x14ac:dyDescent="0.15"/>
  <cols>
    <col min="1" max="1" width="19.33203125" bestFit="1" customWidth="1"/>
    <col min="2" max="2" width="13.1640625" customWidth="1"/>
    <col min="3" max="3" width="13.1640625" bestFit="1" customWidth="1"/>
    <col min="4" max="4" width="11.6640625" customWidth="1"/>
    <col min="5" max="5" width="11.6640625" bestFit="1" customWidth="1"/>
  </cols>
  <sheetData>
    <row r="3" spans="1:2" x14ac:dyDescent="0.15">
      <c r="A3" s="24" t="s">
        <v>445</v>
      </c>
      <c r="B3" t="s">
        <v>34</v>
      </c>
    </row>
    <row r="5" spans="1:2" x14ac:dyDescent="0.15">
      <c r="A5" s="24" t="s">
        <v>565</v>
      </c>
      <c r="B5" t="s">
        <v>639</v>
      </c>
    </row>
    <row r="6" spans="1:2" x14ac:dyDescent="0.15">
      <c r="A6" s="25" t="s">
        <v>49</v>
      </c>
      <c r="B6" s="26">
        <v>4</v>
      </c>
    </row>
    <row r="7" spans="1:2" x14ac:dyDescent="0.15">
      <c r="A7" s="27" t="s">
        <v>83</v>
      </c>
      <c r="B7" s="26">
        <v>0</v>
      </c>
    </row>
    <row r="8" spans="1:2" x14ac:dyDescent="0.15">
      <c r="A8" s="27" t="s">
        <v>61</v>
      </c>
      <c r="B8" s="26">
        <v>1</v>
      </c>
    </row>
    <row r="9" spans="1:2" x14ac:dyDescent="0.15">
      <c r="A9" s="27" t="s">
        <v>102</v>
      </c>
      <c r="B9" s="26">
        <v>2</v>
      </c>
    </row>
    <row r="10" spans="1:2" x14ac:dyDescent="0.15">
      <c r="A10" s="27" t="s">
        <v>48</v>
      </c>
      <c r="B10" s="26">
        <v>0</v>
      </c>
    </row>
    <row r="11" spans="1:2" x14ac:dyDescent="0.15">
      <c r="A11" s="27" t="s">
        <v>30</v>
      </c>
      <c r="B11" s="26">
        <v>1</v>
      </c>
    </row>
    <row r="12" spans="1:2" x14ac:dyDescent="0.15">
      <c r="A12" s="25" t="s">
        <v>31</v>
      </c>
      <c r="B12" s="26">
        <v>3</v>
      </c>
    </row>
    <row r="13" spans="1:2" x14ac:dyDescent="0.15">
      <c r="A13" s="27" t="s">
        <v>61</v>
      </c>
      <c r="B13" s="26">
        <v>1</v>
      </c>
    </row>
    <row r="14" spans="1:2" x14ac:dyDescent="0.15">
      <c r="A14" s="27" t="s">
        <v>102</v>
      </c>
      <c r="B14" s="26">
        <v>2</v>
      </c>
    </row>
    <row r="15" spans="1:2" x14ac:dyDescent="0.15">
      <c r="A15" s="27" t="s">
        <v>48</v>
      </c>
      <c r="B15" s="26">
        <v>0</v>
      </c>
    </row>
    <row r="16" spans="1:2" x14ac:dyDescent="0.15">
      <c r="A16" s="27" t="s">
        <v>30</v>
      </c>
      <c r="B16" s="26">
        <v>0</v>
      </c>
    </row>
    <row r="17" spans="1:2" x14ac:dyDescent="0.15">
      <c r="A17" s="25" t="s">
        <v>566</v>
      </c>
      <c r="B17" s="26">
        <v>7</v>
      </c>
    </row>
  </sheetData>
  <sheetProtection algorithmName="SHA-512" hashValue="GGLx4XSukhfI8mc1oJL0tgcuLBqmlJW8XBm9a+J18Wh4blXQOS23oq/bbjnNZnRpyoQP13coK1FHM9oSuGEwFA==" saltValue="StlySR3PX4vGxFcbGUKzOA==" spinCount="100000" sheet="1" objects="1" scenarios="1"/>
  <pageMargins left="0.7" right="0.7" top="0.75" bottom="0.75" header="0.3" footer="0.3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3:H23"/>
  <sheetViews>
    <sheetView workbookViewId="0">
      <selection activeCell="K25" sqref="K25"/>
    </sheetView>
  </sheetViews>
  <sheetFormatPr baseColWidth="10" defaultColWidth="8.83203125" defaultRowHeight="13" x14ac:dyDescent="0.15"/>
  <cols>
    <col min="1" max="7" width="13.1640625" customWidth="1"/>
    <col min="8" max="8" width="12" customWidth="1"/>
    <col min="9" max="9" width="7.1640625" customWidth="1"/>
    <col min="10" max="11" width="11.6640625" customWidth="1"/>
    <col min="12" max="12" width="7.1640625" customWidth="1"/>
    <col min="13" max="13" width="4" customWidth="1"/>
    <col min="14" max="14" width="7.1640625" customWidth="1"/>
    <col min="15" max="16" width="4" customWidth="1"/>
    <col min="17" max="18" width="7.1640625" customWidth="1"/>
    <col min="19" max="19" width="18.5" bestFit="1" customWidth="1"/>
    <col min="20" max="20" width="18.5" customWidth="1"/>
    <col min="21" max="21" width="7.1640625" customWidth="1"/>
    <col min="22" max="22" width="4" customWidth="1"/>
    <col min="23" max="23" width="7.1640625" customWidth="1"/>
    <col min="24" max="25" width="4" customWidth="1"/>
    <col min="26" max="27" width="7.1640625" customWidth="1"/>
    <col min="28" max="30" width="18.5" bestFit="1" customWidth="1"/>
  </cols>
  <sheetData>
    <row r="3" spans="1:8" x14ac:dyDescent="0.15">
      <c r="A3" s="24" t="s">
        <v>445</v>
      </c>
      <c r="B3" t="s">
        <v>34</v>
      </c>
    </row>
    <row r="5" spans="1:8" x14ac:dyDescent="0.15">
      <c r="A5" t="s">
        <v>635</v>
      </c>
      <c r="B5" t="s">
        <v>636</v>
      </c>
      <c r="C5" t="s">
        <v>637</v>
      </c>
      <c r="D5" t="s">
        <v>638</v>
      </c>
      <c r="E5" t="s">
        <v>639</v>
      </c>
      <c r="F5" t="s">
        <v>640</v>
      </c>
    </row>
    <row r="6" spans="1:8" x14ac:dyDescent="0.15">
      <c r="A6" s="26">
        <v>51</v>
      </c>
      <c r="B6" s="26">
        <v>42</v>
      </c>
      <c r="C6" s="26">
        <v>1</v>
      </c>
      <c r="D6" s="26">
        <v>3</v>
      </c>
      <c r="E6" s="26">
        <v>7</v>
      </c>
      <c r="F6" s="26">
        <v>1</v>
      </c>
    </row>
    <row r="9" spans="1:8" x14ac:dyDescent="0.15">
      <c r="A9" s="28" t="s">
        <v>635</v>
      </c>
      <c r="B9" s="28" t="s">
        <v>636</v>
      </c>
      <c r="C9" s="28" t="s">
        <v>637</v>
      </c>
      <c r="D9" s="28" t="s">
        <v>638</v>
      </c>
      <c r="E9" s="28" t="s">
        <v>639</v>
      </c>
      <c r="F9" s="28" t="s">
        <v>640</v>
      </c>
      <c r="G9" s="30"/>
      <c r="H9" s="30"/>
    </row>
    <row r="10" spans="1:8" x14ac:dyDescent="0.15">
      <c r="A10" s="26">
        <v>51</v>
      </c>
      <c r="B10" s="26">
        <v>42</v>
      </c>
      <c r="C10" s="26">
        <v>1</v>
      </c>
      <c r="D10" s="26">
        <v>3</v>
      </c>
      <c r="E10" s="26">
        <v>7</v>
      </c>
      <c r="F10" s="26">
        <v>1</v>
      </c>
      <c r="G10" s="26"/>
      <c r="H10" s="26"/>
    </row>
    <row r="13" spans="1:8" x14ac:dyDescent="0.15">
      <c r="A13" t="s">
        <v>641</v>
      </c>
      <c r="B13" t="s">
        <v>43</v>
      </c>
      <c r="C13" t="s">
        <v>552</v>
      </c>
      <c r="D13" t="s">
        <v>266</v>
      </c>
      <c r="E13" t="s">
        <v>642</v>
      </c>
      <c r="F13" t="s">
        <v>433</v>
      </c>
    </row>
    <row r="14" spans="1:8" x14ac:dyDescent="0.15">
      <c r="A14" s="29">
        <f>A10/61</f>
        <v>0.83606557377049184</v>
      </c>
      <c r="B14" s="29">
        <f t="shared" ref="B14:F14" si="0">B10/61</f>
        <v>0.68852459016393441</v>
      </c>
      <c r="C14" s="29">
        <f t="shared" si="0"/>
        <v>1.6393442622950821E-2</v>
      </c>
      <c r="D14" s="29">
        <f t="shared" si="0"/>
        <v>4.9180327868852458E-2</v>
      </c>
      <c r="E14" s="29">
        <f t="shared" si="0"/>
        <v>0.11475409836065574</v>
      </c>
      <c r="F14" s="29">
        <f t="shared" si="0"/>
        <v>1.6393442622950821E-2</v>
      </c>
      <c r="G14" s="29"/>
      <c r="H14" s="29"/>
    </row>
    <row r="23" spans="5:5" ht="18" x14ac:dyDescent="0.2">
      <c r="E23" s="32"/>
    </row>
  </sheetData>
  <sheetProtection algorithmName="SHA-512" hashValue="f/+y7VW4xEvapqJ9wNvjX+1QbQjx954CjsyeWV6fsOjMRrRBqYP25BIOuoXHAsq1dTGSFmmLPGaOaYcR4lNcLg==" saltValue="ItrDWDXh1v11LnRB3N1Z7A==" spinCount="100000" sheet="1" objects="1" scenarios="1"/>
  <pageMargins left="0.7" right="0.7" top="0.75" bottom="0.75" header="0.3" footer="0.3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3:L37"/>
  <sheetViews>
    <sheetView topLeftCell="G8" workbookViewId="0">
      <selection activeCell="W33" sqref="W33"/>
    </sheetView>
  </sheetViews>
  <sheetFormatPr baseColWidth="10" defaultColWidth="8.83203125" defaultRowHeight="13" x14ac:dyDescent="0.15"/>
  <cols>
    <col min="2" max="2" width="60.6640625" customWidth="1"/>
    <col min="3" max="3" width="12.5" customWidth="1"/>
    <col min="6" max="6" width="32.6640625" customWidth="1"/>
    <col min="7" max="7" width="2.5" customWidth="1"/>
    <col min="11" max="11" width="29.33203125" customWidth="1"/>
  </cols>
  <sheetData>
    <row r="3" spans="1:11" x14ac:dyDescent="0.15">
      <c r="B3" s="24" t="s">
        <v>445</v>
      </c>
      <c r="C3" t="s">
        <v>34</v>
      </c>
    </row>
    <row r="5" spans="1:11" x14ac:dyDescent="0.15">
      <c r="A5" s="96" t="s">
        <v>496</v>
      </c>
      <c r="B5" s="24" t="s">
        <v>697</v>
      </c>
      <c r="C5" t="s">
        <v>643</v>
      </c>
      <c r="E5" s="73" t="s">
        <v>496</v>
      </c>
      <c r="F5" s="76" t="s">
        <v>697</v>
      </c>
      <c r="G5" s="73"/>
      <c r="H5" s="73" t="s">
        <v>657</v>
      </c>
      <c r="I5" s="71"/>
      <c r="J5" s="71"/>
      <c r="K5" s="71"/>
    </row>
    <row r="6" spans="1:11" x14ac:dyDescent="0.15">
      <c r="A6" s="93">
        <v>1</v>
      </c>
      <c r="B6" s="25" t="s">
        <v>398</v>
      </c>
      <c r="C6" s="26">
        <v>1</v>
      </c>
      <c r="E6" s="75">
        <v>1</v>
      </c>
      <c r="F6" s="74" t="s">
        <v>70</v>
      </c>
      <c r="G6" s="71"/>
      <c r="H6" s="71">
        <v>12</v>
      </c>
      <c r="I6" s="71"/>
      <c r="J6" s="71"/>
      <c r="K6" s="71"/>
    </row>
    <row r="7" spans="1:11" x14ac:dyDescent="0.15">
      <c r="A7" s="93">
        <v>2</v>
      </c>
      <c r="B7" s="25" t="s">
        <v>266</v>
      </c>
      <c r="C7" s="26">
        <v>1</v>
      </c>
      <c r="E7" s="75">
        <v>2</v>
      </c>
      <c r="F7" s="74" t="s">
        <v>43</v>
      </c>
      <c r="G7" s="71"/>
      <c r="H7" s="71">
        <v>39</v>
      </c>
      <c r="I7" s="71"/>
      <c r="J7" s="71"/>
      <c r="K7" s="71"/>
    </row>
    <row r="8" spans="1:11" x14ac:dyDescent="0.15">
      <c r="A8" s="93">
        <v>3</v>
      </c>
      <c r="B8" s="25" t="s">
        <v>179</v>
      </c>
      <c r="C8" s="26">
        <v>1</v>
      </c>
      <c r="E8" s="75">
        <v>3</v>
      </c>
      <c r="F8" s="71" t="s">
        <v>696</v>
      </c>
      <c r="G8" s="71"/>
      <c r="H8" s="71">
        <v>0</v>
      </c>
      <c r="I8" s="71"/>
      <c r="J8" s="71"/>
      <c r="K8" s="71"/>
    </row>
    <row r="9" spans="1:11" x14ac:dyDescent="0.15">
      <c r="A9" s="93">
        <v>4</v>
      </c>
      <c r="B9" s="25" t="s">
        <v>70</v>
      </c>
      <c r="C9" s="26">
        <v>12</v>
      </c>
      <c r="E9" s="75">
        <v>4</v>
      </c>
      <c r="F9" s="77" t="s">
        <v>266</v>
      </c>
      <c r="G9" s="71"/>
      <c r="H9" s="71">
        <v>1</v>
      </c>
      <c r="I9" s="71"/>
      <c r="J9" s="71"/>
      <c r="K9" s="71"/>
    </row>
    <row r="10" spans="1:11" x14ac:dyDescent="0.15">
      <c r="A10" s="93">
        <v>5</v>
      </c>
      <c r="B10" s="25" t="s">
        <v>79</v>
      </c>
      <c r="C10" s="26">
        <v>1</v>
      </c>
      <c r="E10" s="75">
        <v>5</v>
      </c>
      <c r="F10" s="74" t="s">
        <v>138</v>
      </c>
      <c r="G10" s="71"/>
      <c r="H10" s="71">
        <v>6</v>
      </c>
      <c r="I10" s="71"/>
      <c r="J10" s="71"/>
      <c r="K10" s="71"/>
    </row>
    <row r="11" spans="1:11" x14ac:dyDescent="0.15">
      <c r="A11" s="93">
        <v>6</v>
      </c>
      <c r="B11" s="25" t="s">
        <v>43</v>
      </c>
      <c r="C11" s="26">
        <v>39</v>
      </c>
      <c r="E11" s="75">
        <v>6</v>
      </c>
      <c r="F11" s="74" t="s">
        <v>433</v>
      </c>
      <c r="G11" s="71"/>
      <c r="H11" s="71">
        <v>3</v>
      </c>
      <c r="I11" s="71"/>
      <c r="J11" s="71"/>
      <c r="K11" s="71"/>
    </row>
    <row r="12" spans="1:11" x14ac:dyDescent="0.15">
      <c r="A12" s="99">
        <v>7</v>
      </c>
      <c r="B12" s="25" t="s">
        <v>138</v>
      </c>
      <c r="C12" s="26">
        <v>6</v>
      </c>
      <c r="E12" s="72" t="s">
        <v>668</v>
      </c>
      <c r="F12" s="72"/>
      <c r="G12" s="72"/>
      <c r="H12" s="72">
        <v>61</v>
      </c>
      <c r="I12" s="72"/>
      <c r="J12" s="72"/>
      <c r="K12" s="72"/>
    </row>
    <row r="13" spans="1:11" x14ac:dyDescent="0.15">
      <c r="B13" s="25" t="s">
        <v>566</v>
      </c>
      <c r="C13" s="26">
        <v>61</v>
      </c>
    </row>
    <row r="14" spans="1:11" x14ac:dyDescent="0.15">
      <c r="E14" s="71"/>
      <c r="F14" s="79" t="s">
        <v>79</v>
      </c>
      <c r="G14" s="78"/>
      <c r="H14" s="78"/>
      <c r="I14" s="78"/>
      <c r="J14" s="78"/>
      <c r="K14" s="78">
        <v>1</v>
      </c>
    </row>
    <row r="15" spans="1:11" x14ac:dyDescent="0.15">
      <c r="E15" s="71"/>
      <c r="F15" s="79" t="s">
        <v>179</v>
      </c>
      <c r="G15" s="78"/>
      <c r="H15" s="78"/>
      <c r="I15" s="78"/>
      <c r="J15" s="78"/>
      <c r="K15" s="78">
        <v>1</v>
      </c>
    </row>
    <row r="16" spans="1:11" x14ac:dyDescent="0.15">
      <c r="E16" s="71"/>
      <c r="F16" s="79" t="s">
        <v>398</v>
      </c>
      <c r="G16" s="78"/>
      <c r="H16" s="78"/>
      <c r="I16" s="78"/>
      <c r="J16" s="78"/>
      <c r="K16" s="78">
        <v>1</v>
      </c>
    </row>
    <row r="17" spans="5:12" x14ac:dyDescent="0.15">
      <c r="E17" s="94"/>
      <c r="F17" s="79"/>
      <c r="G17" s="78"/>
      <c r="H17" s="78"/>
      <c r="I17" s="78"/>
      <c r="J17" s="78"/>
      <c r="K17" s="78"/>
    </row>
    <row r="21" spans="5:12" x14ac:dyDescent="0.15">
      <c r="E21" s="96" t="s">
        <v>496</v>
      </c>
      <c r="F21" s="97" t="s">
        <v>697</v>
      </c>
      <c r="G21" s="96"/>
      <c r="H21" s="96" t="s">
        <v>657</v>
      </c>
    </row>
    <row r="22" spans="5:12" x14ac:dyDescent="0.15">
      <c r="E22" s="93">
        <v>1</v>
      </c>
      <c r="F22" s="74" t="s">
        <v>70</v>
      </c>
      <c r="G22" s="94"/>
      <c r="H22" s="94">
        <v>12</v>
      </c>
      <c r="I22" s="121">
        <f>H22/H28</f>
        <v>0.19672131147540983</v>
      </c>
    </row>
    <row r="23" spans="5:12" x14ac:dyDescent="0.15">
      <c r="E23" s="93">
        <v>2</v>
      </c>
      <c r="F23" s="74" t="s">
        <v>43</v>
      </c>
      <c r="G23" s="94"/>
      <c r="H23" s="94">
        <v>39</v>
      </c>
      <c r="I23" s="121">
        <f>H23/H28</f>
        <v>0.63934426229508201</v>
      </c>
    </row>
    <row r="24" spans="5:12" x14ac:dyDescent="0.15">
      <c r="E24" s="93">
        <v>3</v>
      </c>
      <c r="F24" s="94" t="s">
        <v>696</v>
      </c>
      <c r="G24" s="94"/>
      <c r="H24" s="94">
        <v>0</v>
      </c>
      <c r="I24" s="121">
        <f>H24/H28</f>
        <v>0</v>
      </c>
    </row>
    <row r="25" spans="5:12" x14ac:dyDescent="0.15">
      <c r="E25" s="93">
        <v>4</v>
      </c>
      <c r="F25" s="77" t="s">
        <v>266</v>
      </c>
      <c r="G25" s="94"/>
      <c r="H25" s="94">
        <v>1</v>
      </c>
      <c r="I25" s="121">
        <f>H25/61</f>
        <v>1.6393442622950821E-2</v>
      </c>
    </row>
    <row r="26" spans="5:12" x14ac:dyDescent="0.15">
      <c r="E26" s="93">
        <v>5</v>
      </c>
      <c r="F26" s="74" t="s">
        <v>138</v>
      </c>
      <c r="G26" s="94"/>
      <c r="H26" s="94">
        <v>6</v>
      </c>
      <c r="I26" s="121">
        <f>H26/H28</f>
        <v>9.8360655737704916E-2</v>
      </c>
    </row>
    <row r="27" spans="5:12" x14ac:dyDescent="0.15">
      <c r="E27" s="93">
        <v>6</v>
      </c>
      <c r="F27" s="74" t="s">
        <v>433</v>
      </c>
      <c r="G27" s="94"/>
      <c r="H27" s="94">
        <v>3</v>
      </c>
      <c r="I27" s="121">
        <f>H27/H28</f>
        <v>4.9180327868852458E-2</v>
      </c>
    </row>
    <row r="28" spans="5:12" x14ac:dyDescent="0.15">
      <c r="E28" s="92" t="s">
        <v>668</v>
      </c>
      <c r="F28" s="92"/>
      <c r="G28" s="92"/>
      <c r="H28" s="92">
        <v>61</v>
      </c>
      <c r="I28" s="121">
        <f>SUM(I22:I27)</f>
        <v>1</v>
      </c>
    </row>
    <row r="31" spans="5:12" x14ac:dyDescent="0.15">
      <c r="K31" s="97" t="s">
        <v>697</v>
      </c>
      <c r="L31" s="130" t="s">
        <v>657</v>
      </c>
    </row>
    <row r="32" spans="5:12" x14ac:dyDescent="0.15">
      <c r="K32" s="74" t="s">
        <v>70</v>
      </c>
      <c r="L32" s="121">
        <v>0.19672131147540983</v>
      </c>
    </row>
    <row r="33" spans="11:12" x14ac:dyDescent="0.15">
      <c r="K33" s="74" t="s">
        <v>43</v>
      </c>
      <c r="L33" s="121">
        <v>0.63934426229508201</v>
      </c>
    </row>
    <row r="34" spans="11:12" x14ac:dyDescent="0.15">
      <c r="K34" s="94" t="s">
        <v>696</v>
      </c>
      <c r="L34" s="121">
        <v>0</v>
      </c>
    </row>
    <row r="35" spans="11:12" x14ac:dyDescent="0.15">
      <c r="K35" s="77" t="s">
        <v>266</v>
      </c>
      <c r="L35" s="121">
        <v>1.6393442622950821E-2</v>
      </c>
    </row>
    <row r="36" spans="11:12" x14ac:dyDescent="0.15">
      <c r="K36" s="74" t="s">
        <v>138</v>
      </c>
      <c r="L36" s="121">
        <v>9.8360655737704916E-2</v>
      </c>
    </row>
    <row r="37" spans="11:12" x14ac:dyDescent="0.15">
      <c r="K37" s="74" t="s">
        <v>433</v>
      </c>
      <c r="L37" s="121">
        <v>4.9180327868852458E-2</v>
      </c>
    </row>
  </sheetData>
  <sheetProtection algorithmName="SHA-512" hashValue="gwGX8dgABEBIZk6Ezodd9UgARQ5sjMEduWkByrluXNoyeDR11Cl1Y4nCJiNZ+G6CJez5mJw7nFeO2H8uAAOvzg==" saltValue="5D/B8LYuWtGTyIR0EENyCQ==" spinCount="100000" sheet="1" objects="1" scenarios="1"/>
  <pageMargins left="0.7" right="0.7" top="0.75" bottom="0.75" header="0.3" footer="0.3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3:I18"/>
  <sheetViews>
    <sheetView workbookViewId="0">
      <selection activeCell="C25" sqref="C25"/>
    </sheetView>
  </sheetViews>
  <sheetFormatPr baseColWidth="10" defaultColWidth="8.83203125" defaultRowHeight="13" x14ac:dyDescent="0.15"/>
  <cols>
    <col min="1" max="1" width="19.33203125" bestFit="1" customWidth="1"/>
    <col min="2" max="2" width="66.5" bestFit="1" customWidth="1"/>
    <col min="3" max="3" width="10.83203125" bestFit="1" customWidth="1"/>
    <col min="4" max="4" width="19.5" bestFit="1" customWidth="1"/>
    <col min="5" max="5" width="15.5" bestFit="1" customWidth="1"/>
    <col min="6" max="6" width="7.1640625" bestFit="1" customWidth="1"/>
    <col min="7" max="7" width="22.5" bestFit="1" customWidth="1"/>
    <col min="8" max="8" width="22.1640625" bestFit="1" customWidth="1"/>
    <col min="9" max="9" width="11.6640625" bestFit="1" customWidth="1"/>
  </cols>
  <sheetData>
    <row r="3" spans="1:9" x14ac:dyDescent="0.15">
      <c r="A3" s="24" t="s">
        <v>445</v>
      </c>
      <c r="B3" t="s">
        <v>34</v>
      </c>
    </row>
    <row r="5" spans="1:9" x14ac:dyDescent="0.15">
      <c r="A5" s="24" t="s">
        <v>643</v>
      </c>
      <c r="B5" s="24" t="s">
        <v>570</v>
      </c>
    </row>
    <row r="6" spans="1:9" x14ac:dyDescent="0.15">
      <c r="A6" s="24" t="s">
        <v>565</v>
      </c>
      <c r="B6" t="s">
        <v>398</v>
      </c>
      <c r="C6" t="s">
        <v>266</v>
      </c>
      <c r="D6" t="s">
        <v>179</v>
      </c>
      <c r="E6" t="s">
        <v>70</v>
      </c>
      <c r="F6" t="s">
        <v>79</v>
      </c>
      <c r="G6" t="s">
        <v>43</v>
      </c>
      <c r="H6" t="s">
        <v>138</v>
      </c>
      <c r="I6" t="s">
        <v>566</v>
      </c>
    </row>
    <row r="7" spans="1:9" x14ac:dyDescent="0.15">
      <c r="A7" s="25" t="s">
        <v>49</v>
      </c>
      <c r="B7" s="26"/>
      <c r="C7" s="26">
        <v>1</v>
      </c>
      <c r="D7" s="26"/>
      <c r="E7" s="26">
        <v>7</v>
      </c>
      <c r="F7" s="26"/>
      <c r="G7" s="26">
        <v>27</v>
      </c>
      <c r="H7" s="26">
        <v>3</v>
      </c>
      <c r="I7" s="26">
        <v>38</v>
      </c>
    </row>
    <row r="8" spans="1:9" x14ac:dyDescent="0.15">
      <c r="A8" s="27" t="s">
        <v>83</v>
      </c>
      <c r="B8" s="26"/>
      <c r="C8" s="26"/>
      <c r="D8" s="26"/>
      <c r="E8" s="26">
        <v>1</v>
      </c>
      <c r="F8" s="26"/>
      <c r="G8" s="26"/>
      <c r="H8" s="26"/>
      <c r="I8" s="26">
        <v>1</v>
      </c>
    </row>
    <row r="9" spans="1:9" x14ac:dyDescent="0.15">
      <c r="A9" s="27" t="s">
        <v>61</v>
      </c>
      <c r="B9" s="26"/>
      <c r="C9" s="26"/>
      <c r="D9" s="26"/>
      <c r="E9" s="26">
        <v>1</v>
      </c>
      <c r="F9" s="26"/>
      <c r="G9" s="26">
        <v>4</v>
      </c>
      <c r="H9" s="26">
        <v>1</v>
      </c>
      <c r="I9" s="26">
        <v>6</v>
      </c>
    </row>
    <row r="10" spans="1:9" x14ac:dyDescent="0.15">
      <c r="A10" s="27" t="s">
        <v>102</v>
      </c>
      <c r="B10" s="26"/>
      <c r="C10" s="26">
        <v>1</v>
      </c>
      <c r="D10" s="26"/>
      <c r="E10" s="26">
        <v>3</v>
      </c>
      <c r="F10" s="26"/>
      <c r="G10" s="26">
        <v>11</v>
      </c>
      <c r="H10" s="26">
        <v>2</v>
      </c>
      <c r="I10" s="26">
        <v>17</v>
      </c>
    </row>
    <row r="11" spans="1:9" x14ac:dyDescent="0.15">
      <c r="A11" s="27" t="s">
        <v>48</v>
      </c>
      <c r="B11" s="26"/>
      <c r="C11" s="26"/>
      <c r="D11" s="26"/>
      <c r="E11" s="26">
        <v>1</v>
      </c>
      <c r="F11" s="26"/>
      <c r="G11" s="26">
        <v>9</v>
      </c>
      <c r="H11" s="26"/>
      <c r="I11" s="26">
        <v>10</v>
      </c>
    </row>
    <row r="12" spans="1:9" x14ac:dyDescent="0.15">
      <c r="A12" s="27" t="s">
        <v>30</v>
      </c>
      <c r="B12" s="26"/>
      <c r="C12" s="26"/>
      <c r="D12" s="26"/>
      <c r="E12" s="26">
        <v>1</v>
      </c>
      <c r="F12" s="26"/>
      <c r="G12" s="26">
        <v>3</v>
      </c>
      <c r="H12" s="26"/>
      <c r="I12" s="26">
        <v>4</v>
      </c>
    </row>
    <row r="13" spans="1:9" x14ac:dyDescent="0.15">
      <c r="A13" s="25" t="s">
        <v>31</v>
      </c>
      <c r="B13" s="26">
        <v>1</v>
      </c>
      <c r="C13" s="26"/>
      <c r="D13" s="26">
        <v>1</v>
      </c>
      <c r="E13" s="26">
        <v>5</v>
      </c>
      <c r="F13" s="26">
        <v>1</v>
      </c>
      <c r="G13" s="26">
        <v>12</v>
      </c>
      <c r="H13" s="26">
        <v>3</v>
      </c>
      <c r="I13" s="26">
        <v>23</v>
      </c>
    </row>
    <row r="14" spans="1:9" x14ac:dyDescent="0.15">
      <c r="A14" s="27" t="s">
        <v>61</v>
      </c>
      <c r="B14" s="26"/>
      <c r="C14" s="26"/>
      <c r="D14" s="26">
        <v>1</v>
      </c>
      <c r="E14" s="26"/>
      <c r="F14" s="26"/>
      <c r="G14" s="26"/>
      <c r="H14" s="26">
        <v>1</v>
      </c>
      <c r="I14" s="26">
        <v>2</v>
      </c>
    </row>
    <row r="15" spans="1:9" x14ac:dyDescent="0.15">
      <c r="A15" s="27" t="s">
        <v>102</v>
      </c>
      <c r="B15" s="26"/>
      <c r="C15" s="26"/>
      <c r="D15" s="26"/>
      <c r="E15" s="26">
        <v>5</v>
      </c>
      <c r="F15" s="26"/>
      <c r="G15" s="26">
        <v>7</v>
      </c>
      <c r="H15" s="26">
        <v>2</v>
      </c>
      <c r="I15" s="26">
        <v>14</v>
      </c>
    </row>
    <row r="16" spans="1:9" x14ac:dyDescent="0.15">
      <c r="A16" s="27" t="s">
        <v>48</v>
      </c>
      <c r="B16" s="26">
        <v>1</v>
      </c>
      <c r="C16" s="26"/>
      <c r="D16" s="26"/>
      <c r="E16" s="26"/>
      <c r="F16" s="26"/>
      <c r="G16" s="26">
        <v>3</v>
      </c>
      <c r="H16" s="26"/>
      <c r="I16" s="26">
        <v>4</v>
      </c>
    </row>
    <row r="17" spans="1:9" x14ac:dyDescent="0.15">
      <c r="A17" s="27" t="s">
        <v>30</v>
      </c>
      <c r="B17" s="26"/>
      <c r="C17" s="26"/>
      <c r="D17" s="26"/>
      <c r="E17" s="26"/>
      <c r="F17" s="26">
        <v>1</v>
      </c>
      <c r="G17" s="26">
        <v>2</v>
      </c>
      <c r="H17" s="26"/>
      <c r="I17" s="26">
        <v>3</v>
      </c>
    </row>
    <row r="18" spans="1:9" x14ac:dyDescent="0.15">
      <c r="A18" s="25" t="s">
        <v>566</v>
      </c>
      <c r="B18" s="26">
        <v>1</v>
      </c>
      <c r="C18" s="26">
        <v>1</v>
      </c>
      <c r="D18" s="26">
        <v>1</v>
      </c>
      <c r="E18" s="26">
        <v>12</v>
      </c>
      <c r="F18" s="26">
        <v>1</v>
      </c>
      <c r="G18" s="26">
        <v>39</v>
      </c>
      <c r="H18" s="26">
        <v>6</v>
      </c>
      <c r="I18" s="26">
        <v>61</v>
      </c>
    </row>
  </sheetData>
  <sheetProtection algorithmName="SHA-512" hashValue="5Y/s5gZZvsZVutovO/BzIXbNHHiOzJ2gxhbLqrCRJZMRFVfdev747aT+87EYP7Ea3Cffnf1X4EmIUhuBSE1tpw==" saltValue="ikGCQTMfFH2Khm7xaKHmvA==" spinCount="100000" sheet="1" objects="1" scenarios="1"/>
  <pageMargins left="0.7" right="0.7" top="0.75" bottom="0.75" header="0.3" footer="0.3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3:B15"/>
  <sheetViews>
    <sheetView workbookViewId="0">
      <selection activeCell="G12" sqref="G12"/>
    </sheetView>
  </sheetViews>
  <sheetFormatPr baseColWidth="10" defaultColWidth="8.83203125" defaultRowHeight="13" x14ac:dyDescent="0.15"/>
  <sheetData>
    <row r="3" spans="1:2" x14ac:dyDescent="0.15">
      <c r="A3" s="82" t="s">
        <v>497</v>
      </c>
      <c r="B3" s="83" t="s">
        <v>698</v>
      </c>
    </row>
    <row r="4" spans="1:2" x14ac:dyDescent="0.15">
      <c r="A4" s="80"/>
      <c r="B4" s="81" t="s">
        <v>92</v>
      </c>
    </row>
    <row r="5" spans="1:2" x14ac:dyDescent="0.15">
      <c r="A5" s="80"/>
      <c r="B5" s="81" t="s">
        <v>149</v>
      </c>
    </row>
    <row r="6" spans="1:2" x14ac:dyDescent="0.15">
      <c r="A6" s="80"/>
      <c r="B6" s="81" t="s">
        <v>161</v>
      </c>
    </row>
    <row r="7" spans="1:2" x14ac:dyDescent="0.15">
      <c r="A7" s="80"/>
      <c r="B7" s="81" t="s">
        <v>167</v>
      </c>
    </row>
    <row r="8" spans="1:2" x14ac:dyDescent="0.15">
      <c r="A8" s="80"/>
      <c r="B8" s="81" t="s">
        <v>171</v>
      </c>
    </row>
    <row r="9" spans="1:2" x14ac:dyDescent="0.15">
      <c r="A9" s="80"/>
      <c r="B9" s="81" t="s">
        <v>213</v>
      </c>
    </row>
    <row r="10" spans="1:2" x14ac:dyDescent="0.15">
      <c r="A10" s="80"/>
      <c r="B10" s="81" t="s">
        <v>236</v>
      </c>
    </row>
    <row r="11" spans="1:2" x14ac:dyDescent="0.15">
      <c r="A11" s="80"/>
      <c r="B11" s="81" t="s">
        <v>258</v>
      </c>
    </row>
    <row r="12" spans="1:2" x14ac:dyDescent="0.15">
      <c r="A12" s="80"/>
      <c r="B12" s="81" t="s">
        <v>338</v>
      </c>
    </row>
    <row r="13" spans="1:2" x14ac:dyDescent="0.15">
      <c r="A13" s="80"/>
      <c r="B13" s="81" t="s">
        <v>344</v>
      </c>
    </row>
    <row r="14" spans="1:2" x14ac:dyDescent="0.15">
      <c r="A14" s="80"/>
      <c r="B14" s="81" t="s">
        <v>369</v>
      </c>
    </row>
    <row r="15" spans="1:2" x14ac:dyDescent="0.15">
      <c r="A15" s="80"/>
      <c r="B15" s="81" t="s">
        <v>393</v>
      </c>
    </row>
  </sheetData>
  <sheetProtection algorithmName="SHA-512" hashValue="RXqGD8JYxQ3PuBuTjxDx0RFLkkT1wdGmSX4tTthNZgq/nMa5n+MG0rSq7nQp3Mg0mHOFTOErNCzINY3dp/mzbQ==" saltValue="8Tni+gVQo21T9LBlOzrFig==" spinCount="100000" sheet="1" objects="1" scenarios="1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2:E55"/>
  <sheetViews>
    <sheetView topLeftCell="A22" workbookViewId="0">
      <selection activeCell="A58" sqref="A58"/>
    </sheetView>
  </sheetViews>
  <sheetFormatPr baseColWidth="10" defaultColWidth="8.83203125" defaultRowHeight="13" x14ac:dyDescent="0.15"/>
  <cols>
    <col min="1" max="1" width="14" customWidth="1"/>
    <col min="2" max="2" width="17" bestFit="1" customWidth="1"/>
    <col min="3" max="3" width="10.83203125" bestFit="1" customWidth="1"/>
    <col min="4" max="4" width="19.5" bestFit="1" customWidth="1"/>
    <col min="5" max="5" width="15.5" bestFit="1" customWidth="1"/>
    <col min="6" max="6" width="7.1640625" bestFit="1" customWidth="1"/>
    <col min="7" max="7" width="22.5" bestFit="1" customWidth="1"/>
    <col min="8" max="8" width="22.1640625" bestFit="1" customWidth="1"/>
    <col min="9" max="9" width="11.6640625" bestFit="1" customWidth="1"/>
  </cols>
  <sheetData>
    <row r="2" spans="1:3" x14ac:dyDescent="0.15">
      <c r="A2" s="24" t="s">
        <v>496</v>
      </c>
      <c r="B2" t="s">
        <v>70</v>
      </c>
    </row>
    <row r="4" spans="1:3" x14ac:dyDescent="0.15">
      <c r="A4" s="24" t="s">
        <v>565</v>
      </c>
      <c r="B4" t="s">
        <v>644</v>
      </c>
      <c r="C4" t="s">
        <v>558</v>
      </c>
    </row>
    <row r="5" spans="1:3" x14ac:dyDescent="0.15">
      <c r="A5" s="25" t="s">
        <v>46</v>
      </c>
      <c r="B5" s="26">
        <v>6</v>
      </c>
    </row>
    <row r="6" spans="1:3" x14ac:dyDescent="0.15">
      <c r="A6" s="25" t="s">
        <v>45</v>
      </c>
      <c r="B6" s="26">
        <v>6</v>
      </c>
    </row>
    <row r="7" spans="1:3" x14ac:dyDescent="0.15">
      <c r="A7" s="25" t="s">
        <v>566</v>
      </c>
      <c r="B7" s="26">
        <v>12</v>
      </c>
    </row>
    <row r="10" spans="1:3" x14ac:dyDescent="0.15">
      <c r="A10" s="24" t="s">
        <v>496</v>
      </c>
      <c r="B10" t="s">
        <v>70</v>
      </c>
    </row>
    <row r="12" spans="1:3" x14ac:dyDescent="0.15">
      <c r="A12" s="24" t="s">
        <v>565</v>
      </c>
      <c r="B12" t="s">
        <v>645</v>
      </c>
      <c r="C12" t="s">
        <v>498</v>
      </c>
    </row>
    <row r="13" spans="1:3" x14ac:dyDescent="0.15">
      <c r="A13" s="25" t="s">
        <v>46</v>
      </c>
      <c r="B13" s="26">
        <v>6</v>
      </c>
    </row>
    <row r="14" spans="1:3" x14ac:dyDescent="0.15">
      <c r="A14" s="25" t="s">
        <v>45</v>
      </c>
      <c r="B14" s="26">
        <v>4</v>
      </c>
    </row>
    <row r="15" spans="1:3" x14ac:dyDescent="0.15">
      <c r="A15" s="25" t="s">
        <v>44</v>
      </c>
      <c r="B15" s="26">
        <v>2</v>
      </c>
    </row>
    <row r="16" spans="1:3" x14ac:dyDescent="0.15">
      <c r="A16" s="25" t="s">
        <v>566</v>
      </c>
      <c r="B16" s="26">
        <v>12</v>
      </c>
    </row>
    <row r="19" spans="1:3" x14ac:dyDescent="0.15">
      <c r="A19" s="24" t="s">
        <v>496</v>
      </c>
      <c r="B19" t="s">
        <v>70</v>
      </c>
    </row>
    <row r="21" spans="1:3" x14ac:dyDescent="0.15">
      <c r="A21" s="24" t="s">
        <v>565</v>
      </c>
      <c r="B21" t="s">
        <v>646</v>
      </c>
      <c r="C21" t="s">
        <v>156</v>
      </c>
    </row>
    <row r="22" spans="1:3" x14ac:dyDescent="0.15">
      <c r="A22" s="25" t="s">
        <v>46</v>
      </c>
      <c r="B22" s="26">
        <v>5</v>
      </c>
    </row>
    <row r="23" spans="1:3" x14ac:dyDescent="0.15">
      <c r="A23" s="25" t="s">
        <v>45</v>
      </c>
      <c r="B23" s="26">
        <v>7</v>
      </c>
    </row>
    <row r="24" spans="1:3" x14ac:dyDescent="0.15">
      <c r="A24" s="25" t="s">
        <v>566</v>
      </c>
      <c r="B24" s="26">
        <v>12</v>
      </c>
    </row>
    <row r="27" spans="1:3" x14ac:dyDescent="0.15">
      <c r="A27" s="24" t="s">
        <v>496</v>
      </c>
      <c r="B27" t="s">
        <v>70</v>
      </c>
    </row>
    <row r="29" spans="1:3" x14ac:dyDescent="0.15">
      <c r="A29" s="24" t="s">
        <v>565</v>
      </c>
      <c r="B29" t="s">
        <v>647</v>
      </c>
      <c r="C29" t="s">
        <v>217</v>
      </c>
    </row>
    <row r="30" spans="1:3" x14ac:dyDescent="0.15">
      <c r="A30" s="25" t="s">
        <v>46</v>
      </c>
      <c r="B30" s="26">
        <v>4</v>
      </c>
    </row>
    <row r="31" spans="1:3" x14ac:dyDescent="0.15">
      <c r="A31" s="25" t="s">
        <v>45</v>
      </c>
      <c r="B31" s="26">
        <v>8</v>
      </c>
    </row>
    <row r="32" spans="1:3" x14ac:dyDescent="0.15">
      <c r="A32" s="25" t="s">
        <v>566</v>
      </c>
      <c r="B32" s="26">
        <v>12</v>
      </c>
    </row>
    <row r="35" spans="1:5" x14ac:dyDescent="0.15">
      <c r="B35" t="s">
        <v>44</v>
      </c>
      <c r="C35" t="s">
        <v>648</v>
      </c>
      <c r="D35" t="s">
        <v>649</v>
      </c>
    </row>
    <row r="36" spans="1:5" x14ac:dyDescent="0.15">
      <c r="A36" t="s">
        <v>558</v>
      </c>
      <c r="B36">
        <v>0</v>
      </c>
      <c r="C36">
        <v>6</v>
      </c>
      <c r="D36">
        <v>6</v>
      </c>
    </row>
    <row r="37" spans="1:5" x14ac:dyDescent="0.15">
      <c r="A37" t="s">
        <v>498</v>
      </c>
      <c r="B37">
        <v>2</v>
      </c>
      <c r="C37">
        <v>6</v>
      </c>
      <c r="D37">
        <v>4</v>
      </c>
    </row>
    <row r="38" spans="1:5" x14ac:dyDescent="0.15">
      <c r="A38" t="s">
        <v>156</v>
      </c>
      <c r="B38">
        <v>0</v>
      </c>
      <c r="C38">
        <v>5</v>
      </c>
      <c r="D38">
        <v>7</v>
      </c>
    </row>
    <row r="39" spans="1:5" x14ac:dyDescent="0.15">
      <c r="A39" t="s">
        <v>217</v>
      </c>
      <c r="B39">
        <v>0</v>
      </c>
      <c r="C39">
        <v>4</v>
      </c>
      <c r="D39">
        <v>8</v>
      </c>
    </row>
    <row r="42" spans="1:5" x14ac:dyDescent="0.15">
      <c r="A42" s="112" t="s">
        <v>741</v>
      </c>
      <c r="B42" s="33"/>
    </row>
    <row r="44" spans="1:5" x14ac:dyDescent="0.15">
      <c r="A44" s="36" t="s">
        <v>733</v>
      </c>
      <c r="B44">
        <v>-1</v>
      </c>
      <c r="C44">
        <v>0</v>
      </c>
      <c r="D44">
        <v>1</v>
      </c>
    </row>
    <row r="45" spans="1:5" x14ac:dyDescent="0.15">
      <c r="A45" s="36"/>
      <c r="B45" s="36" t="s">
        <v>44</v>
      </c>
      <c r="C45" s="36" t="s">
        <v>648</v>
      </c>
      <c r="D45" s="36" t="s">
        <v>649</v>
      </c>
      <c r="E45" s="36" t="s">
        <v>742</v>
      </c>
    </row>
    <row r="46" spans="1:5" x14ac:dyDescent="0.15">
      <c r="A46" s="36" t="s">
        <v>558</v>
      </c>
      <c r="B46">
        <v>0</v>
      </c>
      <c r="C46">
        <v>6</v>
      </c>
      <c r="D46">
        <v>6</v>
      </c>
      <c r="E46" s="117">
        <f>(B46*B$44+C46*C$44+D46*D$44)/SUM(B46:D46)</f>
        <v>0.5</v>
      </c>
    </row>
    <row r="47" spans="1:5" x14ac:dyDescent="0.15">
      <c r="A47" s="36" t="s">
        <v>498</v>
      </c>
      <c r="B47">
        <v>2</v>
      </c>
      <c r="C47">
        <v>6</v>
      </c>
      <c r="D47">
        <v>4</v>
      </c>
      <c r="E47" s="117">
        <f t="shared" ref="E47:E49" si="0">(B47*B$44+C47*C$44+D47*D$44)/SUM(B47:D47)</f>
        <v>0.16666666666666666</v>
      </c>
    </row>
    <row r="48" spans="1:5" x14ac:dyDescent="0.15">
      <c r="A48" s="36" t="s">
        <v>156</v>
      </c>
      <c r="B48">
        <v>0</v>
      </c>
      <c r="C48">
        <v>5</v>
      </c>
      <c r="D48">
        <v>7</v>
      </c>
      <c r="E48" s="117">
        <f t="shared" si="0"/>
        <v>0.58333333333333337</v>
      </c>
    </row>
    <row r="49" spans="1:5" x14ac:dyDescent="0.15">
      <c r="A49" s="36" t="s">
        <v>217</v>
      </c>
      <c r="B49">
        <v>0</v>
      </c>
      <c r="C49">
        <v>4</v>
      </c>
      <c r="D49">
        <v>8</v>
      </c>
      <c r="E49" s="117">
        <f t="shared" si="0"/>
        <v>0.66666666666666663</v>
      </c>
    </row>
    <row r="52" spans="1:5" x14ac:dyDescent="0.15">
      <c r="A52" s="36" t="s">
        <v>558</v>
      </c>
      <c r="B52" s="117">
        <v>0.5</v>
      </c>
    </row>
    <row r="53" spans="1:5" x14ac:dyDescent="0.15">
      <c r="A53" s="36" t="s">
        <v>498</v>
      </c>
      <c r="B53" s="117">
        <v>0.16666666666666666</v>
      </c>
    </row>
    <row r="54" spans="1:5" x14ac:dyDescent="0.15">
      <c r="A54" s="36" t="s">
        <v>156</v>
      </c>
      <c r="B54" s="117">
        <v>0.58333333333333337</v>
      </c>
    </row>
    <row r="55" spans="1:5" x14ac:dyDescent="0.15">
      <c r="A55" s="36" t="s">
        <v>217</v>
      </c>
      <c r="B55" s="117">
        <v>0.66666666666666663</v>
      </c>
    </row>
  </sheetData>
  <sheetProtection algorithmName="SHA-512" hashValue="Jaebujg8HDraqRMp84q0OdHduBGQyLLj0mWPXXNzGr3WsnXPnTpzCDLU/1q2kOWJZbuEbWWwzW2ezHSQdYDajw==" saltValue="Rt1s0TjquV4tRTg3F9uDXQ==" spinCount="100000" sheet="1" objects="1" scenarios="1"/>
  <pageMargins left="0.7" right="0.7" top="0.75" bottom="0.75" header="0.3" footer="0.3"/>
  <drawing r:id="rId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3:B11"/>
  <sheetViews>
    <sheetView workbookViewId="0">
      <selection activeCell="B13" sqref="B13"/>
    </sheetView>
  </sheetViews>
  <sheetFormatPr baseColWidth="10" defaultColWidth="8.83203125" defaultRowHeight="13" x14ac:dyDescent="0.15"/>
  <sheetData>
    <row r="3" spans="1:2" x14ac:dyDescent="0.15">
      <c r="A3" s="86" t="s">
        <v>499</v>
      </c>
      <c r="B3" s="87" t="s">
        <v>699</v>
      </c>
    </row>
    <row r="4" spans="1:2" x14ac:dyDescent="0.15">
      <c r="A4" s="84"/>
      <c r="B4" s="85" t="s">
        <v>93</v>
      </c>
    </row>
    <row r="5" spans="1:2" x14ac:dyDescent="0.15">
      <c r="A5" s="84"/>
      <c r="B5" s="85" t="s">
        <v>150</v>
      </c>
    </row>
    <row r="6" spans="1:2" x14ac:dyDescent="0.15">
      <c r="A6" s="84"/>
      <c r="B6" s="85" t="s">
        <v>162</v>
      </c>
    </row>
    <row r="7" spans="1:2" x14ac:dyDescent="0.15">
      <c r="A7" s="84"/>
      <c r="B7" s="85" t="s">
        <v>172</v>
      </c>
    </row>
    <row r="8" spans="1:2" x14ac:dyDescent="0.15">
      <c r="A8" s="84"/>
      <c r="B8" s="85" t="s">
        <v>237</v>
      </c>
    </row>
    <row r="9" spans="1:2" x14ac:dyDescent="0.15">
      <c r="A9" s="84"/>
      <c r="B9" s="85" t="s">
        <v>259</v>
      </c>
    </row>
    <row r="10" spans="1:2" x14ac:dyDescent="0.15">
      <c r="A10" s="84"/>
      <c r="B10" s="85" t="s">
        <v>339</v>
      </c>
    </row>
    <row r="11" spans="1:2" x14ac:dyDescent="0.15">
      <c r="A11" s="84"/>
      <c r="B11" s="85" t="s">
        <v>345</v>
      </c>
    </row>
  </sheetData>
  <sheetProtection algorithmName="SHA-512" hashValue="AFVsJZDEHwpMvRi4JYcu7ggyl9YvO8dAyGkvfFhFguNICi+fpqn+5SAcC0np0IFM1fp40PUY9UZa7kZ2GNLDkw==" saltValue="svGHmRGDQkHWDjeapCBpDw==" spinCount="100000" sheet="1" objects="1" scenarios="1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3:B43"/>
  <sheetViews>
    <sheetView workbookViewId="0">
      <selection activeCell="B45" sqref="B45"/>
    </sheetView>
  </sheetViews>
  <sheetFormatPr baseColWidth="10" defaultColWidth="8.83203125" defaultRowHeight="13" x14ac:dyDescent="0.15"/>
  <sheetData>
    <row r="3" spans="1:2" x14ac:dyDescent="0.15">
      <c r="A3" s="90" t="s">
        <v>500</v>
      </c>
      <c r="B3" s="91" t="s">
        <v>700</v>
      </c>
    </row>
    <row r="4" spans="1:2" x14ac:dyDescent="0.15">
      <c r="A4" s="88"/>
      <c r="B4" s="89" t="s">
        <v>58</v>
      </c>
    </row>
    <row r="5" spans="1:2" x14ac:dyDescent="0.15">
      <c r="A5" s="88"/>
      <c r="B5" s="89" t="s">
        <v>80</v>
      </c>
    </row>
    <row r="6" spans="1:2" x14ac:dyDescent="0.15">
      <c r="A6" s="88"/>
      <c r="B6" s="89" t="s">
        <v>99</v>
      </c>
    </row>
    <row r="7" spans="1:2" x14ac:dyDescent="0.15">
      <c r="A7" s="88"/>
      <c r="B7" s="89" t="s">
        <v>107</v>
      </c>
    </row>
    <row r="8" spans="1:2" x14ac:dyDescent="0.15">
      <c r="A8" s="88"/>
      <c r="B8" s="89" t="s">
        <v>116</v>
      </c>
    </row>
    <row r="9" spans="1:2" x14ac:dyDescent="0.15">
      <c r="A9" s="88"/>
      <c r="B9" s="89" t="s">
        <v>127</v>
      </c>
    </row>
    <row r="10" spans="1:2" x14ac:dyDescent="0.15">
      <c r="A10" s="88"/>
      <c r="B10" s="89" t="s">
        <v>139</v>
      </c>
    </row>
    <row r="11" spans="1:2" x14ac:dyDescent="0.15">
      <c r="A11" s="88"/>
      <c r="B11" s="89" t="s">
        <v>156</v>
      </c>
    </row>
    <row r="12" spans="1:2" x14ac:dyDescent="0.15">
      <c r="A12" s="88"/>
      <c r="B12" s="89" t="s">
        <v>180</v>
      </c>
    </row>
    <row r="13" spans="1:2" x14ac:dyDescent="0.15">
      <c r="A13" s="88"/>
      <c r="B13" s="89" t="s">
        <v>187</v>
      </c>
    </row>
    <row r="14" spans="1:2" x14ac:dyDescent="0.15">
      <c r="A14" s="88"/>
      <c r="B14" s="89" t="s">
        <v>200</v>
      </c>
    </row>
    <row r="15" spans="1:2" x14ac:dyDescent="0.15">
      <c r="A15" s="88"/>
      <c r="B15" s="89" t="s">
        <v>207</v>
      </c>
    </row>
    <row r="16" spans="1:2" x14ac:dyDescent="0.15">
      <c r="A16" s="88"/>
      <c r="B16" s="89" t="s">
        <v>217</v>
      </c>
    </row>
    <row r="17" spans="1:2" x14ac:dyDescent="0.15">
      <c r="A17" s="88"/>
      <c r="B17" s="89" t="s">
        <v>251</v>
      </c>
    </row>
    <row r="18" spans="1:2" x14ac:dyDescent="0.15">
      <c r="B18" s="89" t="s">
        <v>267</v>
      </c>
    </row>
    <row r="19" spans="1:2" x14ac:dyDescent="0.15">
      <c r="B19" s="89" t="s">
        <v>277</v>
      </c>
    </row>
    <row r="20" spans="1:2" x14ac:dyDescent="0.15">
      <c r="B20" s="89" t="s">
        <v>286</v>
      </c>
    </row>
    <row r="21" spans="1:2" x14ac:dyDescent="0.15">
      <c r="B21" s="89" t="s">
        <v>293</v>
      </c>
    </row>
    <row r="22" spans="1:2" x14ac:dyDescent="0.15">
      <c r="B22" s="89" t="s">
        <v>299</v>
      </c>
    </row>
    <row r="23" spans="1:2" x14ac:dyDescent="0.15">
      <c r="B23" s="89" t="s">
        <v>306</v>
      </c>
    </row>
    <row r="24" spans="1:2" x14ac:dyDescent="0.15">
      <c r="B24" s="89" t="s">
        <v>314</v>
      </c>
    </row>
    <row r="25" spans="1:2" x14ac:dyDescent="0.15">
      <c r="B25" s="89" t="s">
        <v>320</v>
      </c>
    </row>
    <row r="26" spans="1:2" x14ac:dyDescent="0.15">
      <c r="B26" s="89" t="s">
        <v>328</v>
      </c>
    </row>
    <row r="27" spans="1:2" x14ac:dyDescent="0.15">
      <c r="B27" s="89" t="s">
        <v>331</v>
      </c>
    </row>
    <row r="28" spans="1:2" x14ac:dyDescent="0.15">
      <c r="B28" s="89" t="s">
        <v>353</v>
      </c>
    </row>
    <row r="29" spans="1:2" x14ac:dyDescent="0.15">
      <c r="B29" s="89" t="s">
        <v>362</v>
      </c>
    </row>
    <row r="30" spans="1:2" x14ac:dyDescent="0.15">
      <c r="B30" s="89" t="s">
        <v>373</v>
      </c>
    </row>
    <row r="31" spans="1:2" x14ac:dyDescent="0.15">
      <c r="B31" s="89" t="s">
        <v>379</v>
      </c>
    </row>
    <row r="32" spans="1:2" x14ac:dyDescent="0.15">
      <c r="B32" s="89" t="s">
        <v>386</v>
      </c>
    </row>
    <row r="33" spans="2:2" x14ac:dyDescent="0.15">
      <c r="B33" s="89" t="s">
        <v>399</v>
      </c>
    </row>
    <row r="34" spans="2:2" x14ac:dyDescent="0.15">
      <c r="B34" s="89" t="s">
        <v>403</v>
      </c>
    </row>
    <row r="35" spans="2:2" x14ac:dyDescent="0.15">
      <c r="B35" s="89" t="s">
        <v>412</v>
      </c>
    </row>
    <row r="36" spans="2:2" x14ac:dyDescent="0.15">
      <c r="B36" s="89" t="s">
        <v>116</v>
      </c>
    </row>
    <row r="37" spans="2:2" x14ac:dyDescent="0.15">
      <c r="B37" s="89" t="s">
        <v>427</v>
      </c>
    </row>
    <row r="38" spans="2:2" x14ac:dyDescent="0.15">
      <c r="B38" s="89" t="s">
        <v>454</v>
      </c>
    </row>
    <row r="39" spans="2:2" x14ac:dyDescent="0.15">
      <c r="B39" s="89" t="s">
        <v>461</v>
      </c>
    </row>
    <row r="40" spans="2:2" x14ac:dyDescent="0.15">
      <c r="B40" s="89" t="s">
        <v>467</v>
      </c>
    </row>
    <row r="41" spans="2:2" x14ac:dyDescent="0.15">
      <c r="B41" s="89" t="s">
        <v>472</v>
      </c>
    </row>
    <row r="42" spans="2:2" x14ac:dyDescent="0.15">
      <c r="B42" s="89" t="s">
        <v>479</v>
      </c>
    </row>
    <row r="43" spans="2:2" x14ac:dyDescent="0.15">
      <c r="B43" s="89" t="s">
        <v>489</v>
      </c>
    </row>
  </sheetData>
  <sheetProtection algorithmName="SHA-512" hashValue="nkNNqZQTJmvDxzIQunQpEvOFkUa59MEXbGFT2pEQg0cdag+PI+v2m8vz7yBzLO3G/5+ZHi5YPI2KreCw6Om4JQ==" saltValue="XXPHH8bF4nX67cMqZUzqWQ==" spinCount="100000" sheet="1" objects="1" scenarios="1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3:E65"/>
  <sheetViews>
    <sheetView topLeftCell="A9" workbookViewId="0">
      <selection activeCell="E88" sqref="E88"/>
    </sheetView>
  </sheetViews>
  <sheetFormatPr baseColWidth="10" defaultColWidth="8.83203125" defaultRowHeight="13" x14ac:dyDescent="0.15"/>
  <cols>
    <col min="1" max="1" width="14" customWidth="1"/>
    <col min="2" max="2" width="16.1640625" customWidth="1"/>
    <col min="3" max="3" width="10.83203125" bestFit="1" customWidth="1"/>
    <col min="4" max="4" width="19.5" bestFit="1" customWidth="1"/>
    <col min="5" max="5" width="15.5" bestFit="1" customWidth="1"/>
    <col min="6" max="6" width="7.1640625" bestFit="1" customWidth="1"/>
    <col min="7" max="7" width="22.5" bestFit="1" customWidth="1"/>
    <col min="8" max="8" width="22.1640625" bestFit="1" customWidth="1"/>
    <col min="9" max="9" width="11.6640625" bestFit="1" customWidth="1"/>
  </cols>
  <sheetData>
    <row r="3" spans="1:3" x14ac:dyDescent="0.15">
      <c r="A3" s="24" t="s">
        <v>496</v>
      </c>
      <c r="B3" t="s">
        <v>650</v>
      </c>
    </row>
    <row r="4" spans="1:3" x14ac:dyDescent="0.15">
      <c r="A4" s="24" t="s">
        <v>445</v>
      </c>
      <c r="B4" t="s">
        <v>34</v>
      </c>
    </row>
    <row r="6" spans="1:3" x14ac:dyDescent="0.15">
      <c r="A6" s="24" t="s">
        <v>565</v>
      </c>
      <c r="B6" t="s">
        <v>651</v>
      </c>
      <c r="C6" t="s">
        <v>558</v>
      </c>
    </row>
    <row r="7" spans="1:3" x14ac:dyDescent="0.15">
      <c r="A7" s="25" t="s">
        <v>46</v>
      </c>
      <c r="B7" s="26">
        <v>13</v>
      </c>
    </row>
    <row r="8" spans="1:3" x14ac:dyDescent="0.15">
      <c r="A8" s="25" t="s">
        <v>45</v>
      </c>
      <c r="B8" s="26">
        <v>32</v>
      </c>
    </row>
    <row r="9" spans="1:3" x14ac:dyDescent="0.15">
      <c r="A9" s="25" t="s">
        <v>44</v>
      </c>
      <c r="B9" s="26">
        <v>4</v>
      </c>
    </row>
    <row r="10" spans="1:3" x14ac:dyDescent="0.15">
      <c r="A10" s="25" t="s">
        <v>566</v>
      </c>
      <c r="B10" s="26">
        <v>49</v>
      </c>
    </row>
    <row r="11" spans="1:3" x14ac:dyDescent="0.15">
      <c r="A11" s="25"/>
      <c r="B11" s="26"/>
    </row>
    <row r="13" spans="1:3" x14ac:dyDescent="0.15">
      <c r="A13" s="24" t="s">
        <v>496</v>
      </c>
      <c r="B13" t="s">
        <v>650</v>
      </c>
    </row>
    <row r="14" spans="1:3" x14ac:dyDescent="0.15">
      <c r="A14" s="24" t="s">
        <v>445</v>
      </c>
      <c r="B14" t="s">
        <v>34</v>
      </c>
    </row>
    <row r="16" spans="1:3" x14ac:dyDescent="0.15">
      <c r="A16" s="24" t="s">
        <v>565</v>
      </c>
      <c r="B16" t="s">
        <v>652</v>
      </c>
      <c r="C16" t="s">
        <v>498</v>
      </c>
    </row>
    <row r="17" spans="1:3" x14ac:dyDescent="0.15">
      <c r="A17" s="25" t="s">
        <v>46</v>
      </c>
      <c r="B17" s="26">
        <v>19</v>
      </c>
    </row>
    <row r="18" spans="1:3" x14ac:dyDescent="0.15">
      <c r="A18" s="25" t="s">
        <v>45</v>
      </c>
      <c r="B18" s="26">
        <v>24</v>
      </c>
    </row>
    <row r="19" spans="1:3" x14ac:dyDescent="0.15">
      <c r="A19" s="25" t="s">
        <v>44</v>
      </c>
      <c r="B19" s="26">
        <v>6</v>
      </c>
    </row>
    <row r="20" spans="1:3" x14ac:dyDescent="0.15">
      <c r="A20" s="25" t="s">
        <v>566</v>
      </c>
      <c r="B20" s="26">
        <v>49</v>
      </c>
    </row>
    <row r="21" spans="1:3" x14ac:dyDescent="0.15">
      <c r="A21" s="25"/>
      <c r="B21" s="26"/>
    </row>
    <row r="23" spans="1:3" x14ac:dyDescent="0.15">
      <c r="A23" s="24" t="s">
        <v>496</v>
      </c>
      <c r="B23" t="s">
        <v>650</v>
      </c>
    </row>
    <row r="24" spans="1:3" x14ac:dyDescent="0.15">
      <c r="A24" s="24" t="s">
        <v>445</v>
      </c>
      <c r="B24" t="s">
        <v>34</v>
      </c>
    </row>
    <row r="26" spans="1:3" x14ac:dyDescent="0.15">
      <c r="A26" s="24" t="s">
        <v>565</v>
      </c>
      <c r="B26" t="s">
        <v>653</v>
      </c>
      <c r="C26" t="s">
        <v>156</v>
      </c>
    </row>
    <row r="27" spans="1:3" x14ac:dyDescent="0.15">
      <c r="A27" s="25" t="s">
        <v>46</v>
      </c>
      <c r="B27" s="26">
        <v>13</v>
      </c>
    </row>
    <row r="28" spans="1:3" x14ac:dyDescent="0.15">
      <c r="A28" s="25" t="s">
        <v>45</v>
      </c>
      <c r="B28" s="26">
        <v>29</v>
      </c>
    </row>
    <row r="29" spans="1:3" x14ac:dyDescent="0.15">
      <c r="A29" s="25" t="s">
        <v>44</v>
      </c>
      <c r="B29" s="26">
        <v>7</v>
      </c>
    </row>
    <row r="30" spans="1:3" x14ac:dyDescent="0.15">
      <c r="A30" s="25" t="s">
        <v>566</v>
      </c>
      <c r="B30" s="26">
        <v>49</v>
      </c>
    </row>
    <row r="32" spans="1:3" x14ac:dyDescent="0.15">
      <c r="A32" s="24" t="s">
        <v>496</v>
      </c>
      <c r="B32" t="s">
        <v>650</v>
      </c>
    </row>
    <row r="33" spans="1:4" x14ac:dyDescent="0.15">
      <c r="A33" s="24" t="s">
        <v>445</v>
      </c>
      <c r="B33" t="s">
        <v>34</v>
      </c>
    </row>
    <row r="35" spans="1:4" x14ac:dyDescent="0.15">
      <c r="A35" s="24" t="s">
        <v>565</v>
      </c>
      <c r="B35" t="s">
        <v>654</v>
      </c>
      <c r="C35" t="s">
        <v>217</v>
      </c>
    </row>
    <row r="36" spans="1:4" x14ac:dyDescent="0.15">
      <c r="A36" s="25" t="s">
        <v>46</v>
      </c>
      <c r="B36" s="26">
        <v>14</v>
      </c>
    </row>
    <row r="37" spans="1:4" x14ac:dyDescent="0.15">
      <c r="A37" s="25" t="s">
        <v>45</v>
      </c>
      <c r="B37" s="26">
        <v>31</v>
      </c>
    </row>
    <row r="38" spans="1:4" x14ac:dyDescent="0.15">
      <c r="A38" s="25" t="s">
        <v>44</v>
      </c>
      <c r="B38" s="26">
        <v>4</v>
      </c>
    </row>
    <row r="39" spans="1:4" x14ac:dyDescent="0.15">
      <c r="A39" s="25" t="s">
        <v>566</v>
      </c>
      <c r="B39" s="26">
        <v>49</v>
      </c>
    </row>
    <row r="40" spans="1:4" x14ac:dyDescent="0.15">
      <c r="A40" s="25"/>
      <c r="B40" s="26"/>
    </row>
    <row r="41" spans="1:4" x14ac:dyDescent="0.15">
      <c r="A41" s="25"/>
      <c r="B41" s="26"/>
    </row>
    <row r="43" spans="1:4" x14ac:dyDescent="0.15">
      <c r="B43" s="36" t="s">
        <v>44</v>
      </c>
      <c r="C43" s="36" t="s">
        <v>648</v>
      </c>
      <c r="D43" s="36" t="s">
        <v>649</v>
      </c>
    </row>
    <row r="44" spans="1:4" x14ac:dyDescent="0.15">
      <c r="A44" s="36" t="s">
        <v>558</v>
      </c>
      <c r="B44">
        <v>4</v>
      </c>
      <c r="C44">
        <v>13</v>
      </c>
      <c r="D44">
        <v>32</v>
      </c>
    </row>
    <row r="45" spans="1:4" x14ac:dyDescent="0.15">
      <c r="A45" s="36" t="s">
        <v>498</v>
      </c>
      <c r="B45">
        <v>6</v>
      </c>
      <c r="C45">
        <v>19</v>
      </c>
      <c r="D45">
        <v>24</v>
      </c>
    </row>
    <row r="46" spans="1:4" x14ac:dyDescent="0.15">
      <c r="A46" s="36" t="s">
        <v>156</v>
      </c>
      <c r="B46">
        <v>7</v>
      </c>
      <c r="C46">
        <v>13</v>
      </c>
      <c r="D46">
        <v>29</v>
      </c>
    </row>
    <row r="47" spans="1:4" x14ac:dyDescent="0.15">
      <c r="A47" s="36" t="s">
        <v>217</v>
      </c>
      <c r="B47">
        <v>4</v>
      </c>
      <c r="C47">
        <v>14</v>
      </c>
      <c r="D47">
        <v>31</v>
      </c>
    </row>
    <row r="52" spans="1:5" x14ac:dyDescent="0.15">
      <c r="A52" s="112" t="s">
        <v>741</v>
      </c>
      <c r="B52" s="33"/>
    </row>
    <row r="54" spans="1:5" x14ac:dyDescent="0.15">
      <c r="A54" s="36" t="s">
        <v>733</v>
      </c>
      <c r="B54">
        <v>-1</v>
      </c>
      <c r="C54">
        <v>0</v>
      </c>
      <c r="D54">
        <v>1</v>
      </c>
    </row>
    <row r="55" spans="1:5" x14ac:dyDescent="0.15">
      <c r="A55" s="36"/>
      <c r="B55" s="36" t="s">
        <v>44</v>
      </c>
      <c r="C55" s="36" t="s">
        <v>648</v>
      </c>
      <c r="D55" s="36" t="s">
        <v>649</v>
      </c>
      <c r="E55" s="36" t="s">
        <v>742</v>
      </c>
    </row>
    <row r="56" spans="1:5" x14ac:dyDescent="0.15">
      <c r="A56" s="36" t="s">
        <v>558</v>
      </c>
      <c r="B56">
        <v>4</v>
      </c>
      <c r="C56">
        <v>13</v>
      </c>
      <c r="D56">
        <v>32</v>
      </c>
      <c r="E56" s="117">
        <f>(B56*B$54+C56*C$54+D56*D$54)/SUM(B56:D56)</f>
        <v>0.5714285714285714</v>
      </c>
    </row>
    <row r="57" spans="1:5" x14ac:dyDescent="0.15">
      <c r="A57" s="36" t="s">
        <v>498</v>
      </c>
      <c r="B57">
        <v>6</v>
      </c>
      <c r="C57">
        <v>19</v>
      </c>
      <c r="D57">
        <v>24</v>
      </c>
      <c r="E57" s="117">
        <f t="shared" ref="E57:E59" si="0">(B57*B$54+C57*C$54+D57*D$54)/SUM(B57:D57)</f>
        <v>0.36734693877551022</v>
      </c>
    </row>
    <row r="58" spans="1:5" x14ac:dyDescent="0.15">
      <c r="A58" s="36" t="s">
        <v>156</v>
      </c>
      <c r="B58">
        <v>7</v>
      </c>
      <c r="C58">
        <v>13</v>
      </c>
      <c r="D58">
        <v>29</v>
      </c>
      <c r="E58" s="117">
        <f t="shared" si="0"/>
        <v>0.44897959183673469</v>
      </c>
    </row>
    <row r="59" spans="1:5" x14ac:dyDescent="0.15">
      <c r="A59" s="36" t="s">
        <v>217</v>
      </c>
      <c r="B59">
        <v>4</v>
      </c>
      <c r="C59">
        <v>14</v>
      </c>
      <c r="D59">
        <v>31</v>
      </c>
      <c r="E59" s="117">
        <f t="shared" si="0"/>
        <v>0.55102040816326525</v>
      </c>
    </row>
    <row r="62" spans="1:5" x14ac:dyDescent="0.15">
      <c r="A62" s="36" t="s">
        <v>558</v>
      </c>
      <c r="B62" s="117">
        <v>0.5714285714285714</v>
      </c>
    </row>
    <row r="63" spans="1:5" x14ac:dyDescent="0.15">
      <c r="A63" s="36" t="s">
        <v>498</v>
      </c>
      <c r="B63" s="117">
        <v>0.36734693877551022</v>
      </c>
    </row>
    <row r="64" spans="1:5" x14ac:dyDescent="0.15">
      <c r="A64" s="36" t="s">
        <v>156</v>
      </c>
      <c r="B64" s="117">
        <v>0.44897959183673469</v>
      </c>
    </row>
    <row r="65" spans="1:2" x14ac:dyDescent="0.15">
      <c r="A65" s="36" t="s">
        <v>217</v>
      </c>
      <c r="B65" s="117">
        <v>0.55102040816326525</v>
      </c>
    </row>
  </sheetData>
  <sheetProtection algorithmName="SHA-512" hashValue="hx9IXv9Y8I51/Z/2MT2a6b1nnqLY2z78beRudFeQVkZStpkBkwbzoNQfVGGNF9cZmXYaQl4tApdqZ+v5u9c9qA==" saltValue="4Rh8NAIiYl/dK3vlYjunug==" spinCount="100000" sheet="1" objects="1" scenarios="1"/>
  <pageMargins left="0.7" right="0.7" top="0.75" bottom="0.75" header="0.3" footer="0.3"/>
  <pageSetup paperSize="9" orientation="portrait" horizontalDpi="4294967293" verticalDpi="0" r:id="rId5"/>
  <drawing r:id="rId6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3:B29"/>
  <sheetViews>
    <sheetView workbookViewId="0">
      <selection activeCell="P9" sqref="P9"/>
    </sheetView>
  </sheetViews>
  <sheetFormatPr baseColWidth="10" defaultColWidth="8.83203125" defaultRowHeight="13" x14ac:dyDescent="0.15"/>
  <sheetData>
    <row r="3" spans="1:2" x14ac:dyDescent="0.15">
      <c r="A3" s="96" t="s">
        <v>501</v>
      </c>
      <c r="B3" s="97" t="s">
        <v>701</v>
      </c>
    </row>
    <row r="4" spans="1:2" x14ac:dyDescent="0.15">
      <c r="A4" s="94"/>
      <c r="B4" s="95" t="s">
        <v>59</v>
      </c>
    </row>
    <row r="5" spans="1:2" x14ac:dyDescent="0.15">
      <c r="A5" s="94"/>
      <c r="B5" s="95" t="s">
        <v>71</v>
      </c>
    </row>
    <row r="6" spans="1:2" x14ac:dyDescent="0.15">
      <c r="A6" s="94"/>
      <c r="B6" s="95" t="s">
        <v>81</v>
      </c>
    </row>
    <row r="7" spans="1:2" x14ac:dyDescent="0.15">
      <c r="A7" s="94"/>
      <c r="B7" s="95" t="s">
        <v>100</v>
      </c>
    </row>
    <row r="8" spans="1:2" x14ac:dyDescent="0.15">
      <c r="A8" s="94"/>
      <c r="B8" s="95" t="s">
        <v>108</v>
      </c>
    </row>
    <row r="9" spans="1:2" x14ac:dyDescent="0.15">
      <c r="A9" s="94"/>
      <c r="B9" s="95" t="s">
        <v>117</v>
      </c>
    </row>
    <row r="10" spans="1:2" x14ac:dyDescent="0.15">
      <c r="A10" s="94"/>
      <c r="B10" s="95" t="s">
        <v>140</v>
      </c>
    </row>
    <row r="11" spans="1:2" x14ac:dyDescent="0.15">
      <c r="A11" s="94"/>
      <c r="B11" s="95" t="s">
        <v>157</v>
      </c>
    </row>
    <row r="12" spans="1:2" x14ac:dyDescent="0.15">
      <c r="A12" s="94"/>
      <c r="B12" s="95" t="s">
        <v>181</v>
      </c>
    </row>
    <row r="13" spans="1:2" x14ac:dyDescent="0.15">
      <c r="A13" s="94"/>
      <c r="B13" s="95" t="s">
        <v>188</v>
      </c>
    </row>
    <row r="14" spans="1:2" x14ac:dyDescent="0.15">
      <c r="A14" s="94"/>
      <c r="B14" s="95" t="s">
        <v>201</v>
      </c>
    </row>
    <row r="15" spans="1:2" x14ac:dyDescent="0.15">
      <c r="A15" s="94"/>
      <c r="B15" s="95" t="s">
        <v>208</v>
      </c>
    </row>
    <row r="16" spans="1:2" x14ac:dyDescent="0.15">
      <c r="A16" s="94"/>
      <c r="B16" s="95" t="s">
        <v>268</v>
      </c>
    </row>
    <row r="17" spans="1:2" x14ac:dyDescent="0.15">
      <c r="A17" s="94"/>
      <c r="B17" s="95" t="s">
        <v>278</v>
      </c>
    </row>
    <row r="18" spans="1:2" x14ac:dyDescent="0.15">
      <c r="B18" s="95" t="s">
        <v>287</v>
      </c>
    </row>
    <row r="19" spans="1:2" x14ac:dyDescent="0.15">
      <c r="B19" s="95" t="s">
        <v>294</v>
      </c>
    </row>
    <row r="20" spans="1:2" x14ac:dyDescent="0.15">
      <c r="B20" s="95" t="s">
        <v>307</v>
      </c>
    </row>
    <row r="21" spans="1:2" x14ac:dyDescent="0.15">
      <c r="B21" s="95" t="s">
        <v>315</v>
      </c>
    </row>
    <row r="22" spans="1:2" x14ac:dyDescent="0.15">
      <c r="B22" s="95" t="s">
        <v>332</v>
      </c>
    </row>
    <row r="23" spans="1:2" x14ac:dyDescent="0.15">
      <c r="B23" s="95" t="s">
        <v>400</v>
      </c>
    </row>
    <row r="24" spans="1:2" x14ac:dyDescent="0.15">
      <c r="B24" s="95" t="s">
        <v>404</v>
      </c>
    </row>
    <row r="25" spans="1:2" x14ac:dyDescent="0.15">
      <c r="B25" s="95" t="s">
        <v>428</v>
      </c>
    </row>
    <row r="26" spans="1:2" x14ac:dyDescent="0.15">
      <c r="B26" s="95" t="s">
        <v>455</v>
      </c>
    </row>
    <row r="27" spans="1:2" x14ac:dyDescent="0.15">
      <c r="B27" s="95" t="s">
        <v>462</v>
      </c>
    </row>
    <row r="28" spans="1:2" x14ac:dyDescent="0.15">
      <c r="B28" s="95" t="s">
        <v>473</v>
      </c>
    </row>
    <row r="29" spans="1:2" x14ac:dyDescent="0.15">
      <c r="B29" s="95" t="s">
        <v>490</v>
      </c>
    </row>
  </sheetData>
  <sheetProtection algorithmName="SHA-512" hashValue="q/DAf5lA2T7gTInaTIYp8HjfQYWtuwpT7m4KhNd7QuKl5hpEhT6kC1NyAthGOeSZ4idu+28zxuIny2eUUNJHsA==" saltValue="zPIpScGLWuGgwvWQogcCwA==" spinCount="100000" sheet="1" objects="1" scenarios="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3:G12"/>
  <sheetViews>
    <sheetView workbookViewId="0">
      <selection activeCell="I49" sqref="I49"/>
    </sheetView>
  </sheetViews>
  <sheetFormatPr baseColWidth="10" defaultColWidth="8.83203125" defaultRowHeight="13" x14ac:dyDescent="0.15"/>
  <cols>
    <col min="1" max="1" width="12.5" customWidth="1"/>
    <col min="2" max="2" width="17" customWidth="1"/>
    <col min="3" max="3" width="19.5" bestFit="1" customWidth="1"/>
    <col min="4" max="4" width="15.5" customWidth="1"/>
    <col min="5" max="5" width="22.5" bestFit="1" customWidth="1"/>
    <col min="6" max="6" width="22.1640625" bestFit="1" customWidth="1"/>
    <col min="7" max="7" width="11.6640625" customWidth="1"/>
    <col min="8" max="8" width="22.1640625" bestFit="1" customWidth="1"/>
    <col min="9" max="9" width="11.6640625" bestFit="1" customWidth="1"/>
  </cols>
  <sheetData>
    <row r="3" spans="1:7" x14ac:dyDescent="0.15">
      <c r="A3" s="24" t="s">
        <v>445</v>
      </c>
      <c r="B3" t="s">
        <v>34</v>
      </c>
    </row>
    <row r="4" spans="1:7" x14ac:dyDescent="0.15">
      <c r="A4" s="24" t="s">
        <v>532</v>
      </c>
      <c r="B4" s="25">
        <v>1</v>
      </c>
    </row>
    <row r="6" spans="1:7" x14ac:dyDescent="0.15">
      <c r="B6" s="24" t="s">
        <v>570</v>
      </c>
    </row>
    <row r="7" spans="1:7" x14ac:dyDescent="0.15">
      <c r="B7" t="s">
        <v>266</v>
      </c>
      <c r="C7" t="s">
        <v>179</v>
      </c>
      <c r="D7" t="s">
        <v>70</v>
      </c>
      <c r="E7" t="s">
        <v>43</v>
      </c>
      <c r="F7" t="s">
        <v>138</v>
      </c>
      <c r="G7" t="s">
        <v>566</v>
      </c>
    </row>
    <row r="8" spans="1:7" x14ac:dyDescent="0.15">
      <c r="A8" t="s">
        <v>643</v>
      </c>
      <c r="B8" s="26">
        <v>1</v>
      </c>
      <c r="C8" s="26">
        <v>1</v>
      </c>
      <c r="D8" s="26">
        <v>8</v>
      </c>
      <c r="E8" s="26">
        <v>23</v>
      </c>
      <c r="F8" s="26">
        <v>3</v>
      </c>
      <c r="G8" s="26">
        <v>36</v>
      </c>
    </row>
    <row r="9" spans="1:7" x14ac:dyDescent="0.15">
      <c r="B9" s="121">
        <f>GETPIVOTDATA("Q21",$A$6,"Q21","Caixa plim")/GETPIVOTDATA("Q21",$A$6)</f>
        <v>2.7777777777777776E-2</v>
      </c>
      <c r="C9" s="121">
        <f>GETPIVOTDATA("Q21",$A$6,"Q21","depende da quantia")/GETPIVOTDATA("Q21",$A$6)</f>
        <v>2.7777777777777776E-2</v>
      </c>
      <c r="D9" s="121">
        <f>GETPIVOTDATA("Q21",$A$6,"Q21","Notas e moedas")/GETPIVOTDATA("Q21",$A$6)</f>
        <v>0.22222222222222221</v>
      </c>
      <c r="E9" s="121">
        <f>GETPIVOTDATA("Q21",$A$6,"Q21","Transferência Bancária")/GETPIVOTDATA("Q21",$A$6)</f>
        <v>0.63888888888888884</v>
      </c>
      <c r="F9" s="121">
        <f>GETPIVOTDATA("Q21",$A$6,"Q21","Transferência MB WAY")/GETPIVOTDATA("Q21",$A$6)</f>
        <v>8.3333333333333329E-2</v>
      </c>
    </row>
    <row r="11" spans="1:7" x14ac:dyDescent="0.15">
      <c r="B11" s="127" t="s">
        <v>266</v>
      </c>
      <c r="C11" s="127" t="s">
        <v>179</v>
      </c>
      <c r="D11" s="127" t="s">
        <v>70</v>
      </c>
      <c r="E11" s="127" t="s">
        <v>43</v>
      </c>
      <c r="F11" s="127" t="s">
        <v>138</v>
      </c>
      <c r="G11" s="127"/>
    </row>
    <row r="12" spans="1:7" x14ac:dyDescent="0.15">
      <c r="B12" s="121">
        <v>2.7777777777777776E-2</v>
      </c>
      <c r="C12" s="121">
        <v>2.7777777777777776E-2</v>
      </c>
      <c r="D12" s="121">
        <v>0.22222222222222221</v>
      </c>
      <c r="E12" s="121">
        <v>0.63888888888888884</v>
      </c>
      <c r="F12" s="121">
        <v>8.3333333333333329E-2</v>
      </c>
    </row>
  </sheetData>
  <sheetProtection algorithmName="SHA-512" hashValue="heeVgLmBFzumw2lOkhMehKRsV5kbSwsR4v/L+A08EylKsMaWIV57h8zO1UEZm4M+Zi4A84EqDKUfYobtEottOA==" saltValue="ct0rqGEjTvhCeBPYfyfmmA==" spinCount="100000" sheet="1" objects="1" scenarios="1"/>
  <pageMargins left="0.7" right="0.7" top="0.75" bottom="0.75" header="0.3" footer="0.3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O53"/>
  <sheetViews>
    <sheetView workbookViewId="0">
      <selection activeCell="A42" sqref="A42"/>
    </sheetView>
  </sheetViews>
  <sheetFormatPr baseColWidth="10" defaultColWidth="8.83203125" defaultRowHeight="13" x14ac:dyDescent="0.15"/>
  <cols>
    <col min="1" max="1" width="18.5" customWidth="1"/>
    <col min="2" max="2" width="16.1640625" customWidth="1"/>
    <col min="3" max="3" width="10.83203125" bestFit="1" customWidth="1"/>
    <col min="4" max="4" width="12.5" customWidth="1"/>
    <col min="5" max="5" width="18.5" customWidth="1"/>
    <col min="6" max="6" width="16.1640625" bestFit="1" customWidth="1"/>
    <col min="7" max="7" width="11.5" customWidth="1"/>
    <col min="8" max="8" width="4.6640625" customWidth="1"/>
    <col min="9" max="9" width="18.5" customWidth="1"/>
    <col min="10" max="10" width="16.1640625" customWidth="1"/>
    <col min="12" max="12" width="4.5" customWidth="1"/>
    <col min="13" max="13" width="18.5" customWidth="1"/>
    <col min="14" max="14" width="16.1640625" customWidth="1"/>
  </cols>
  <sheetData>
    <row r="1" spans="1:15" x14ac:dyDescent="0.15">
      <c r="A1" s="24" t="s">
        <v>445</v>
      </c>
      <c r="B1" t="s">
        <v>34</v>
      </c>
      <c r="E1" s="24" t="s">
        <v>445</v>
      </c>
      <c r="F1" t="s">
        <v>34</v>
      </c>
      <c r="I1" s="24" t="s">
        <v>445</v>
      </c>
      <c r="J1" t="s">
        <v>34</v>
      </c>
      <c r="M1" s="24" t="s">
        <v>445</v>
      </c>
      <c r="N1" t="s">
        <v>34</v>
      </c>
    </row>
    <row r="2" spans="1:15" x14ac:dyDescent="0.15">
      <c r="A2" s="24" t="s">
        <v>496</v>
      </c>
      <c r="B2" t="s">
        <v>650</v>
      </c>
      <c r="E2" s="24" t="s">
        <v>496</v>
      </c>
      <c r="F2" t="s">
        <v>650</v>
      </c>
      <c r="I2" s="24" t="s">
        <v>496</v>
      </c>
      <c r="J2" t="s">
        <v>650</v>
      </c>
      <c r="M2" s="24" t="s">
        <v>496</v>
      </c>
      <c r="N2" t="s">
        <v>650</v>
      </c>
    </row>
    <row r="4" spans="1:15" x14ac:dyDescent="0.15">
      <c r="A4" s="24" t="s">
        <v>565</v>
      </c>
      <c r="B4" t="s">
        <v>651</v>
      </c>
      <c r="C4" t="s">
        <v>558</v>
      </c>
      <c r="E4" s="24" t="s">
        <v>565</v>
      </c>
      <c r="F4" t="s">
        <v>652</v>
      </c>
      <c r="G4" t="s">
        <v>498</v>
      </c>
      <c r="I4" s="24" t="s">
        <v>565</v>
      </c>
      <c r="J4" t="s">
        <v>653</v>
      </c>
      <c r="K4" t="s">
        <v>156</v>
      </c>
      <c r="M4" s="24" t="s">
        <v>565</v>
      </c>
      <c r="N4" t="s">
        <v>654</v>
      </c>
      <c r="O4" t="s">
        <v>217</v>
      </c>
    </row>
    <row r="5" spans="1:15" x14ac:dyDescent="0.15">
      <c r="A5" s="25" t="s">
        <v>61</v>
      </c>
      <c r="B5" s="26">
        <v>7</v>
      </c>
      <c r="E5" s="25" t="s">
        <v>61</v>
      </c>
      <c r="F5" s="26">
        <v>7</v>
      </c>
      <c r="I5" s="25" t="s">
        <v>61</v>
      </c>
      <c r="J5" s="26">
        <v>7</v>
      </c>
      <c r="M5" s="25" t="s">
        <v>61</v>
      </c>
      <c r="N5" s="26">
        <v>7</v>
      </c>
    </row>
    <row r="6" spans="1:15" x14ac:dyDescent="0.15">
      <c r="A6" s="27" t="s">
        <v>46</v>
      </c>
      <c r="B6" s="26">
        <v>1</v>
      </c>
      <c r="E6" s="27" t="s">
        <v>45</v>
      </c>
      <c r="F6" s="26">
        <v>7</v>
      </c>
      <c r="I6" s="27" t="s">
        <v>46</v>
      </c>
      <c r="J6" s="26">
        <v>1</v>
      </c>
      <c r="M6" s="27" t="s">
        <v>46</v>
      </c>
      <c r="N6" s="26">
        <v>2</v>
      </c>
    </row>
    <row r="7" spans="1:15" x14ac:dyDescent="0.15">
      <c r="A7" s="27" t="s">
        <v>45</v>
      </c>
      <c r="B7" s="26">
        <v>6</v>
      </c>
      <c r="E7" s="25" t="s">
        <v>102</v>
      </c>
      <c r="F7" s="26">
        <v>23</v>
      </c>
      <c r="I7" s="27" t="s">
        <v>45</v>
      </c>
      <c r="J7" s="26">
        <v>5</v>
      </c>
      <c r="M7" s="27" t="s">
        <v>45</v>
      </c>
      <c r="N7" s="26">
        <v>5</v>
      </c>
    </row>
    <row r="8" spans="1:15" x14ac:dyDescent="0.15">
      <c r="A8" s="25" t="s">
        <v>102</v>
      </c>
      <c r="B8" s="26">
        <v>23</v>
      </c>
      <c r="E8" s="27" t="s">
        <v>46</v>
      </c>
      <c r="F8" s="26">
        <v>10</v>
      </c>
      <c r="I8" s="27" t="s">
        <v>44</v>
      </c>
      <c r="J8" s="26">
        <v>1</v>
      </c>
      <c r="M8" s="25" t="s">
        <v>102</v>
      </c>
      <c r="N8" s="26">
        <v>23</v>
      </c>
    </row>
    <row r="9" spans="1:15" x14ac:dyDescent="0.15">
      <c r="A9" s="27" t="s">
        <v>46</v>
      </c>
      <c r="B9" s="26">
        <v>6</v>
      </c>
      <c r="E9" s="27" t="s">
        <v>45</v>
      </c>
      <c r="F9" s="26">
        <v>10</v>
      </c>
      <c r="I9" s="25" t="s">
        <v>102</v>
      </c>
      <c r="J9" s="26">
        <v>23</v>
      </c>
      <c r="M9" s="27" t="s">
        <v>46</v>
      </c>
      <c r="N9" s="26">
        <v>8</v>
      </c>
    </row>
    <row r="10" spans="1:15" x14ac:dyDescent="0.15">
      <c r="A10" s="27" t="s">
        <v>45</v>
      </c>
      <c r="B10" s="26">
        <v>17</v>
      </c>
      <c r="E10" s="27" t="s">
        <v>44</v>
      </c>
      <c r="F10" s="26">
        <v>3</v>
      </c>
      <c r="I10" s="27" t="s">
        <v>46</v>
      </c>
      <c r="J10" s="26">
        <v>5</v>
      </c>
      <c r="M10" s="27" t="s">
        <v>45</v>
      </c>
      <c r="N10" s="26">
        <v>15</v>
      </c>
    </row>
    <row r="11" spans="1:15" x14ac:dyDescent="0.15">
      <c r="A11" s="25" t="s">
        <v>48</v>
      </c>
      <c r="B11" s="26">
        <v>13</v>
      </c>
      <c r="E11" s="25" t="s">
        <v>48</v>
      </c>
      <c r="F11" s="26">
        <v>13</v>
      </c>
      <c r="I11" s="27" t="s">
        <v>45</v>
      </c>
      <c r="J11" s="26">
        <v>16</v>
      </c>
      <c r="M11" s="25" t="s">
        <v>48</v>
      </c>
      <c r="N11" s="26">
        <v>13</v>
      </c>
    </row>
    <row r="12" spans="1:15" x14ac:dyDescent="0.15">
      <c r="A12" s="27" t="s">
        <v>46</v>
      </c>
      <c r="B12" s="26">
        <v>4</v>
      </c>
      <c r="E12" s="27" t="s">
        <v>46</v>
      </c>
      <c r="F12" s="26">
        <v>7</v>
      </c>
      <c r="I12" s="27" t="s">
        <v>44</v>
      </c>
      <c r="J12" s="26">
        <v>2</v>
      </c>
      <c r="M12" s="27" t="s">
        <v>46</v>
      </c>
      <c r="N12" s="26">
        <v>4</v>
      </c>
    </row>
    <row r="13" spans="1:15" x14ac:dyDescent="0.15">
      <c r="A13" s="27" t="s">
        <v>45</v>
      </c>
      <c r="B13" s="26">
        <v>8</v>
      </c>
      <c r="E13" s="27" t="s">
        <v>45</v>
      </c>
      <c r="F13" s="26">
        <v>5</v>
      </c>
      <c r="I13" s="25" t="s">
        <v>48</v>
      </c>
      <c r="J13" s="26">
        <v>13</v>
      </c>
      <c r="M13" s="27" t="s">
        <v>45</v>
      </c>
      <c r="N13" s="26">
        <v>8</v>
      </c>
    </row>
    <row r="14" spans="1:15" x14ac:dyDescent="0.15">
      <c r="A14" s="27" t="s">
        <v>44</v>
      </c>
      <c r="B14" s="26">
        <v>1</v>
      </c>
      <c r="E14" s="27" t="s">
        <v>44</v>
      </c>
      <c r="F14" s="26">
        <v>1</v>
      </c>
      <c r="I14" s="27" t="s">
        <v>46</v>
      </c>
      <c r="J14" s="26">
        <v>4</v>
      </c>
      <c r="M14" s="27" t="s">
        <v>44</v>
      </c>
      <c r="N14" s="26">
        <v>1</v>
      </c>
    </row>
    <row r="15" spans="1:15" x14ac:dyDescent="0.15">
      <c r="A15" s="25" t="s">
        <v>30</v>
      </c>
      <c r="B15" s="26">
        <v>6</v>
      </c>
      <c r="E15" s="25" t="s">
        <v>30</v>
      </c>
      <c r="F15" s="26">
        <v>6</v>
      </c>
      <c r="I15" s="27" t="s">
        <v>45</v>
      </c>
      <c r="J15" s="26">
        <v>7</v>
      </c>
      <c r="M15" s="25" t="s">
        <v>30</v>
      </c>
      <c r="N15" s="26">
        <v>6</v>
      </c>
    </row>
    <row r="16" spans="1:15" x14ac:dyDescent="0.15">
      <c r="A16" s="27" t="s">
        <v>46</v>
      </c>
      <c r="B16" s="26">
        <v>2</v>
      </c>
      <c r="E16" s="27" t="s">
        <v>46</v>
      </c>
      <c r="F16" s="26">
        <v>2</v>
      </c>
      <c r="I16" s="27" t="s">
        <v>44</v>
      </c>
      <c r="J16" s="26">
        <v>2</v>
      </c>
      <c r="M16" s="27" t="s">
        <v>45</v>
      </c>
      <c r="N16" s="26">
        <v>3</v>
      </c>
    </row>
    <row r="17" spans="1:15" x14ac:dyDescent="0.15">
      <c r="A17" s="27" t="s">
        <v>45</v>
      </c>
      <c r="B17" s="26">
        <v>1</v>
      </c>
      <c r="E17" s="27" t="s">
        <v>45</v>
      </c>
      <c r="F17" s="26">
        <v>2</v>
      </c>
      <c r="I17" s="25" t="s">
        <v>30</v>
      </c>
      <c r="J17" s="26">
        <v>6</v>
      </c>
      <c r="M17" s="27" t="s">
        <v>44</v>
      </c>
      <c r="N17" s="26">
        <v>3</v>
      </c>
    </row>
    <row r="18" spans="1:15" x14ac:dyDescent="0.15">
      <c r="A18" s="27" t="s">
        <v>44</v>
      </c>
      <c r="B18" s="26">
        <v>3</v>
      </c>
      <c r="E18" s="27" t="s">
        <v>44</v>
      </c>
      <c r="F18" s="26">
        <v>2</v>
      </c>
      <c r="I18" s="27" t="s">
        <v>46</v>
      </c>
      <c r="J18" s="26">
        <v>3</v>
      </c>
      <c r="M18" s="25" t="s">
        <v>566</v>
      </c>
      <c r="N18" s="26">
        <v>49</v>
      </c>
    </row>
    <row r="19" spans="1:15" x14ac:dyDescent="0.15">
      <c r="A19" s="25" t="s">
        <v>566</v>
      </c>
      <c r="B19" s="26">
        <v>49</v>
      </c>
      <c r="E19" s="25" t="s">
        <v>566</v>
      </c>
      <c r="F19" s="26">
        <v>49</v>
      </c>
      <c r="I19" s="27" t="s">
        <v>45</v>
      </c>
      <c r="J19" s="26">
        <v>1</v>
      </c>
    </row>
    <row r="20" spans="1:15" x14ac:dyDescent="0.15">
      <c r="A20" s="25"/>
      <c r="B20" s="26"/>
      <c r="I20" s="27" t="s">
        <v>44</v>
      </c>
      <c r="J20" s="26">
        <v>2</v>
      </c>
    </row>
    <row r="21" spans="1:15" x14ac:dyDescent="0.15">
      <c r="A21" s="25" t="s">
        <v>565</v>
      </c>
      <c r="B21" s="26" t="s">
        <v>651</v>
      </c>
      <c r="C21" s="36" t="s">
        <v>558</v>
      </c>
      <c r="E21" t="s">
        <v>565</v>
      </c>
      <c r="F21" t="s">
        <v>652</v>
      </c>
      <c r="G21" s="36" t="s">
        <v>498</v>
      </c>
      <c r="I21" s="25" t="s">
        <v>566</v>
      </c>
      <c r="J21" s="26">
        <v>49</v>
      </c>
      <c r="M21" t="s">
        <v>445</v>
      </c>
      <c r="N21" t="s">
        <v>34</v>
      </c>
    </row>
    <row r="22" spans="1:15" x14ac:dyDescent="0.15">
      <c r="A22" s="33" t="s">
        <v>61</v>
      </c>
      <c r="B22" s="33">
        <v>7</v>
      </c>
      <c r="C22" s="33">
        <f>C23+C24</f>
        <v>20</v>
      </c>
      <c r="E22" s="33" t="s">
        <v>61</v>
      </c>
      <c r="F22" s="33">
        <v>7</v>
      </c>
      <c r="G22" s="33">
        <f>G23</f>
        <v>21</v>
      </c>
      <c r="M22" t="s">
        <v>496</v>
      </c>
      <c r="N22" t="s">
        <v>650</v>
      </c>
    </row>
    <row r="23" spans="1:15" x14ac:dyDescent="0.15">
      <c r="A23" t="s">
        <v>46</v>
      </c>
      <c r="B23">
        <v>1</v>
      </c>
      <c r="C23">
        <f>B23*2</f>
        <v>2</v>
      </c>
      <c r="E23" t="s">
        <v>45</v>
      </c>
      <c r="F23">
        <v>7</v>
      </c>
      <c r="G23">
        <f>F23*3</f>
        <v>21</v>
      </c>
    </row>
    <row r="24" spans="1:15" x14ac:dyDescent="0.15">
      <c r="A24" t="s">
        <v>45</v>
      </c>
      <c r="B24">
        <v>6</v>
      </c>
      <c r="C24">
        <f>B24*3</f>
        <v>18</v>
      </c>
      <c r="E24" s="33" t="s">
        <v>102</v>
      </c>
      <c r="F24" s="33">
        <v>23</v>
      </c>
      <c r="G24" s="33">
        <f>G25+G26+G27</f>
        <v>53</v>
      </c>
      <c r="I24" t="s">
        <v>565</v>
      </c>
      <c r="J24" t="s">
        <v>653</v>
      </c>
      <c r="K24" s="36" t="s">
        <v>156</v>
      </c>
      <c r="M24" t="s">
        <v>565</v>
      </c>
      <c r="N24" t="s">
        <v>654</v>
      </c>
      <c r="O24" t="s">
        <v>217</v>
      </c>
    </row>
    <row r="25" spans="1:15" x14ac:dyDescent="0.15">
      <c r="A25" s="33" t="s">
        <v>102</v>
      </c>
      <c r="B25" s="33">
        <v>23</v>
      </c>
      <c r="C25" s="33">
        <f>C26+C27</f>
        <v>63</v>
      </c>
      <c r="E25" t="s">
        <v>46</v>
      </c>
      <c r="F25">
        <v>10</v>
      </c>
      <c r="G25">
        <f>F25*2</f>
        <v>20</v>
      </c>
      <c r="I25" s="33" t="s">
        <v>61</v>
      </c>
      <c r="J25" s="33">
        <v>7</v>
      </c>
      <c r="K25" s="33">
        <f>K26+K27+K28</f>
        <v>18</v>
      </c>
      <c r="M25" s="33" t="s">
        <v>61</v>
      </c>
      <c r="N25" s="33">
        <v>7</v>
      </c>
      <c r="O25" s="33">
        <f>O26+O27</f>
        <v>19</v>
      </c>
    </row>
    <row r="26" spans="1:15" x14ac:dyDescent="0.15">
      <c r="A26" t="s">
        <v>46</v>
      </c>
      <c r="B26">
        <v>6</v>
      </c>
      <c r="C26">
        <f>B26*2</f>
        <v>12</v>
      </c>
      <c r="E26" t="s">
        <v>45</v>
      </c>
      <c r="F26">
        <v>10</v>
      </c>
      <c r="G26">
        <f>F26*3</f>
        <v>30</v>
      </c>
      <c r="I26" t="s">
        <v>46</v>
      </c>
      <c r="J26">
        <v>1</v>
      </c>
      <c r="K26">
        <f>J26*2</f>
        <v>2</v>
      </c>
      <c r="M26" t="s">
        <v>46</v>
      </c>
      <c r="N26">
        <v>2</v>
      </c>
      <c r="O26">
        <f>N26*2</f>
        <v>4</v>
      </c>
    </row>
    <row r="27" spans="1:15" x14ac:dyDescent="0.15">
      <c r="A27" t="s">
        <v>45</v>
      </c>
      <c r="B27">
        <v>17</v>
      </c>
      <c r="C27">
        <f>B27*3</f>
        <v>51</v>
      </c>
      <c r="E27" t="s">
        <v>44</v>
      </c>
      <c r="F27">
        <v>3</v>
      </c>
      <c r="G27">
        <f>F27*1</f>
        <v>3</v>
      </c>
      <c r="I27" t="s">
        <v>45</v>
      </c>
      <c r="J27">
        <v>5</v>
      </c>
      <c r="K27">
        <f>J27*3</f>
        <v>15</v>
      </c>
      <c r="M27" t="s">
        <v>45</v>
      </c>
      <c r="N27">
        <v>5</v>
      </c>
      <c r="O27">
        <f>N27*3</f>
        <v>15</v>
      </c>
    </row>
    <row r="28" spans="1:15" x14ac:dyDescent="0.15">
      <c r="A28" s="34" t="s">
        <v>48</v>
      </c>
      <c r="B28" s="35">
        <v>13</v>
      </c>
      <c r="C28" s="33">
        <f>C29+C30+C31</f>
        <v>33</v>
      </c>
      <c r="E28" s="33" t="s">
        <v>48</v>
      </c>
      <c r="F28" s="33">
        <v>13</v>
      </c>
      <c r="G28" s="33">
        <f>G29+G30+G31</f>
        <v>30</v>
      </c>
      <c r="I28" t="s">
        <v>44</v>
      </c>
      <c r="J28">
        <v>1</v>
      </c>
      <c r="K28">
        <f>J28*1</f>
        <v>1</v>
      </c>
      <c r="M28" s="33" t="s">
        <v>102</v>
      </c>
      <c r="N28" s="33">
        <v>23</v>
      </c>
      <c r="O28" s="33">
        <f>O29+O30</f>
        <v>61</v>
      </c>
    </row>
    <row r="29" spans="1:15" x14ac:dyDescent="0.15">
      <c r="A29" s="25" t="s">
        <v>46</v>
      </c>
      <c r="B29" s="26">
        <v>4</v>
      </c>
      <c r="C29">
        <f>B29*2</f>
        <v>8</v>
      </c>
      <c r="E29" t="s">
        <v>46</v>
      </c>
      <c r="F29">
        <v>7</v>
      </c>
      <c r="G29">
        <f>F29*2</f>
        <v>14</v>
      </c>
      <c r="I29" s="33" t="s">
        <v>102</v>
      </c>
      <c r="J29" s="33">
        <v>23</v>
      </c>
      <c r="K29" s="33">
        <f>K30+K31+K32</f>
        <v>60</v>
      </c>
      <c r="M29" t="s">
        <v>46</v>
      </c>
      <c r="N29">
        <v>8</v>
      </c>
      <c r="O29">
        <f>N29*2</f>
        <v>16</v>
      </c>
    </row>
    <row r="30" spans="1:15" x14ac:dyDescent="0.15">
      <c r="A30" s="25" t="s">
        <v>45</v>
      </c>
      <c r="B30" s="26">
        <v>8</v>
      </c>
      <c r="C30">
        <f>B30*3</f>
        <v>24</v>
      </c>
      <c r="E30" t="s">
        <v>45</v>
      </c>
      <c r="F30">
        <v>5</v>
      </c>
      <c r="G30">
        <f>F30*3</f>
        <v>15</v>
      </c>
      <c r="I30" t="s">
        <v>46</v>
      </c>
      <c r="J30">
        <v>5</v>
      </c>
      <c r="K30">
        <f>J30*2</f>
        <v>10</v>
      </c>
      <c r="M30" t="s">
        <v>45</v>
      </c>
      <c r="N30">
        <v>15</v>
      </c>
      <c r="O30">
        <f>N30*3</f>
        <v>45</v>
      </c>
    </row>
    <row r="31" spans="1:15" x14ac:dyDescent="0.15">
      <c r="A31" s="25" t="s">
        <v>44</v>
      </c>
      <c r="B31" s="26">
        <v>1</v>
      </c>
      <c r="C31">
        <f>B31*1</f>
        <v>1</v>
      </c>
      <c r="E31" t="s">
        <v>44</v>
      </c>
      <c r="F31">
        <v>1</v>
      </c>
      <c r="G31">
        <f>F31*1</f>
        <v>1</v>
      </c>
      <c r="I31" t="s">
        <v>45</v>
      </c>
      <c r="J31">
        <v>16</v>
      </c>
      <c r="K31">
        <f>J31*3</f>
        <v>48</v>
      </c>
      <c r="M31" s="33" t="s">
        <v>48</v>
      </c>
      <c r="N31" s="33">
        <v>13</v>
      </c>
      <c r="O31" s="33">
        <f>O32+O33+O34</f>
        <v>33</v>
      </c>
    </row>
    <row r="32" spans="1:15" x14ac:dyDescent="0.15">
      <c r="A32" s="33" t="s">
        <v>30</v>
      </c>
      <c r="B32" s="33">
        <v>6</v>
      </c>
      <c r="C32" s="33">
        <f>C33+C34+C35</f>
        <v>10</v>
      </c>
      <c r="E32" s="33" t="s">
        <v>30</v>
      </c>
      <c r="F32" s="33">
        <v>6</v>
      </c>
      <c r="G32" s="33">
        <f>G33+G34+G35</f>
        <v>12</v>
      </c>
      <c r="I32" t="s">
        <v>44</v>
      </c>
      <c r="J32">
        <v>2</v>
      </c>
      <c r="K32">
        <f>J32*1</f>
        <v>2</v>
      </c>
      <c r="M32" t="s">
        <v>46</v>
      </c>
      <c r="N32">
        <v>4</v>
      </c>
      <c r="O32">
        <f>N32*2</f>
        <v>8</v>
      </c>
    </row>
    <row r="33" spans="1:15" x14ac:dyDescent="0.15">
      <c r="A33" s="25" t="s">
        <v>46</v>
      </c>
      <c r="B33" s="26">
        <v>2</v>
      </c>
      <c r="C33">
        <f>B33*2</f>
        <v>4</v>
      </c>
      <c r="E33" t="s">
        <v>46</v>
      </c>
      <c r="F33">
        <v>2</v>
      </c>
      <c r="G33">
        <f>F33*2</f>
        <v>4</v>
      </c>
      <c r="I33" s="33" t="s">
        <v>48</v>
      </c>
      <c r="J33" s="33">
        <v>13</v>
      </c>
      <c r="K33" s="33">
        <f>K34+K35+K36</f>
        <v>31</v>
      </c>
      <c r="M33" t="s">
        <v>45</v>
      </c>
      <c r="N33">
        <v>8</v>
      </c>
      <c r="O33">
        <f>N33*3</f>
        <v>24</v>
      </c>
    </row>
    <row r="34" spans="1:15" x14ac:dyDescent="0.15">
      <c r="A34" t="s">
        <v>45</v>
      </c>
      <c r="B34">
        <v>1</v>
      </c>
      <c r="C34">
        <f>B34*3</f>
        <v>3</v>
      </c>
      <c r="E34" t="s">
        <v>45</v>
      </c>
      <c r="F34">
        <v>2</v>
      </c>
      <c r="G34">
        <f>F34*3</f>
        <v>6</v>
      </c>
      <c r="I34" t="s">
        <v>46</v>
      </c>
      <c r="J34">
        <v>4</v>
      </c>
      <c r="K34">
        <f>J34*2</f>
        <v>8</v>
      </c>
      <c r="M34" t="s">
        <v>44</v>
      </c>
      <c r="N34">
        <v>1</v>
      </c>
      <c r="O34">
        <f>N34*1</f>
        <v>1</v>
      </c>
    </row>
    <row r="35" spans="1:15" x14ac:dyDescent="0.15">
      <c r="A35" t="s">
        <v>44</v>
      </c>
      <c r="B35">
        <v>3</v>
      </c>
      <c r="C35">
        <f>B35*1</f>
        <v>3</v>
      </c>
      <c r="E35" t="s">
        <v>44</v>
      </c>
      <c r="F35">
        <v>2</v>
      </c>
      <c r="G35">
        <f>F35*1</f>
        <v>2</v>
      </c>
      <c r="I35" t="s">
        <v>45</v>
      </c>
      <c r="J35">
        <v>7</v>
      </c>
      <c r="K35">
        <f>J35*3</f>
        <v>21</v>
      </c>
      <c r="M35" s="33" t="s">
        <v>30</v>
      </c>
      <c r="N35" s="33">
        <v>6</v>
      </c>
      <c r="O35" s="33">
        <f>O36+O37</f>
        <v>12</v>
      </c>
    </row>
    <row r="36" spans="1:15" x14ac:dyDescent="0.15">
      <c r="A36" t="s">
        <v>566</v>
      </c>
      <c r="B36">
        <v>49</v>
      </c>
      <c r="E36" t="s">
        <v>566</v>
      </c>
      <c r="F36">
        <v>49</v>
      </c>
      <c r="I36" t="s">
        <v>44</v>
      </c>
      <c r="J36">
        <v>2</v>
      </c>
      <c r="K36">
        <f>J36*1</f>
        <v>2</v>
      </c>
      <c r="M36" t="s">
        <v>45</v>
      </c>
      <c r="N36">
        <v>3</v>
      </c>
      <c r="O36">
        <f>N36*3</f>
        <v>9</v>
      </c>
    </row>
    <row r="37" spans="1:15" x14ac:dyDescent="0.15">
      <c r="I37" s="33" t="s">
        <v>30</v>
      </c>
      <c r="J37" s="33">
        <v>6</v>
      </c>
      <c r="K37" s="33">
        <f>K38+K39+K40</f>
        <v>11</v>
      </c>
      <c r="M37" t="s">
        <v>44</v>
      </c>
      <c r="N37">
        <v>3</v>
      </c>
      <c r="O37">
        <f>N37*1</f>
        <v>3</v>
      </c>
    </row>
    <row r="38" spans="1:15" x14ac:dyDescent="0.15">
      <c r="A38" s="25"/>
      <c r="B38" s="26"/>
      <c r="I38" t="s">
        <v>46</v>
      </c>
      <c r="J38">
        <v>3</v>
      </c>
      <c r="K38">
        <f>J38*2</f>
        <v>6</v>
      </c>
      <c r="M38" t="s">
        <v>566</v>
      </c>
      <c r="N38">
        <v>49</v>
      </c>
    </row>
    <row r="39" spans="1:15" x14ac:dyDescent="0.15">
      <c r="A39" s="25"/>
      <c r="B39" s="26"/>
      <c r="I39" t="s">
        <v>45</v>
      </c>
      <c r="J39">
        <v>1</v>
      </c>
      <c r="K39">
        <f>J39*3</f>
        <v>3</v>
      </c>
    </row>
    <row r="40" spans="1:15" x14ac:dyDescent="0.15">
      <c r="A40" s="25"/>
      <c r="B40" s="26"/>
      <c r="I40" t="s">
        <v>44</v>
      </c>
      <c r="J40">
        <v>2</v>
      </c>
      <c r="K40">
        <f>J40*1</f>
        <v>2</v>
      </c>
    </row>
    <row r="41" spans="1:15" x14ac:dyDescent="0.15">
      <c r="A41" s="25"/>
      <c r="B41" s="26"/>
      <c r="I41" t="s">
        <v>566</v>
      </c>
      <c r="J41">
        <v>49</v>
      </c>
    </row>
    <row r="49" spans="1:5" x14ac:dyDescent="0.15">
      <c r="B49" t="s">
        <v>558</v>
      </c>
      <c r="C49" t="s">
        <v>498</v>
      </c>
      <c r="D49" t="s">
        <v>156</v>
      </c>
      <c r="E49" t="s">
        <v>217</v>
      </c>
    </row>
    <row r="50" spans="1:5" x14ac:dyDescent="0.15">
      <c r="A50" t="s">
        <v>61</v>
      </c>
      <c r="B50">
        <v>20</v>
      </c>
      <c r="C50">
        <v>21</v>
      </c>
      <c r="D50">
        <v>18</v>
      </c>
      <c r="E50">
        <v>19</v>
      </c>
    </row>
    <row r="51" spans="1:5" x14ac:dyDescent="0.15">
      <c r="A51" t="s">
        <v>102</v>
      </c>
      <c r="B51">
        <v>63</v>
      </c>
      <c r="C51">
        <v>53</v>
      </c>
      <c r="D51">
        <v>60</v>
      </c>
      <c r="E51">
        <v>61</v>
      </c>
    </row>
    <row r="52" spans="1:5" x14ac:dyDescent="0.15">
      <c r="A52" t="s">
        <v>48</v>
      </c>
      <c r="B52">
        <v>33</v>
      </c>
      <c r="C52">
        <v>30</v>
      </c>
      <c r="D52">
        <v>31</v>
      </c>
      <c r="E52">
        <v>33</v>
      </c>
    </row>
    <row r="53" spans="1:5" x14ac:dyDescent="0.15">
      <c r="A53" t="s">
        <v>30</v>
      </c>
      <c r="B53">
        <v>10</v>
      </c>
      <c r="C53">
        <v>12</v>
      </c>
      <c r="D53">
        <v>11</v>
      </c>
      <c r="E53">
        <v>12</v>
      </c>
    </row>
  </sheetData>
  <sheetProtection algorithmName="SHA-512" hashValue="zg9JWpCxopzUnxM/s+2toT7U6eOhHs/vg5OnD23bM0uNHT/QbqJDtVIwbadddAMH22IuSjuYh3ONgjTqjWc96w==" saltValue="KfWKZaCzJmCt/C8OJZX/SQ==" spinCount="100000" sheet="1" objects="1" scenarios="1"/>
  <pageMargins left="0.7" right="0.7" top="0.75" bottom="0.75" header="0.3" footer="0.3"/>
  <pageSetup paperSize="9" orientation="portrait" horizontalDpi="4294967293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Respostas ao Inquérito - origin</vt:lpstr>
      <vt:lpstr>Respostas ao Inquérito Valores</vt:lpstr>
      <vt:lpstr>Q1</vt:lpstr>
      <vt:lpstr>Q2</vt:lpstr>
      <vt:lpstr>Q1 e Q2</vt:lpstr>
      <vt:lpstr>Q2 e Q3</vt:lpstr>
      <vt:lpstr>Q3</vt:lpstr>
      <vt:lpstr>Q4</vt:lpstr>
      <vt:lpstr>Q1 e Q5</vt:lpstr>
      <vt:lpstr>Q6</vt:lpstr>
      <vt:lpstr>Q1 Q2 e Q6.1</vt:lpstr>
      <vt:lpstr>Q1 Q2 e Q6.2</vt:lpstr>
      <vt:lpstr>Q1 Q2 e Q6.3</vt:lpstr>
      <vt:lpstr>Q1 Q2 e Q6.4</vt:lpstr>
      <vt:lpstr>Q1 Q2 e Q6.5</vt:lpstr>
      <vt:lpstr>Q1 Q2 e Q.6.6</vt:lpstr>
      <vt:lpstr>Q1 Q2 e Q6.7</vt:lpstr>
      <vt:lpstr>Frequência Q6</vt:lpstr>
      <vt:lpstr>Q7</vt:lpstr>
      <vt:lpstr>Q1 e Q7</vt:lpstr>
      <vt:lpstr>Q8</vt:lpstr>
      <vt:lpstr>Q1 Q2 e Q8.1</vt:lpstr>
      <vt:lpstr>Q1 Q2 e Q8.2</vt:lpstr>
      <vt:lpstr>Q1 Q2 e Q8.3</vt:lpstr>
      <vt:lpstr>Q1 Q2 e Q8.4</vt:lpstr>
      <vt:lpstr>Q1 Q2 e Q8.5</vt:lpstr>
      <vt:lpstr>Q1 Q2 e Q8.6</vt:lpstr>
      <vt:lpstr>Q1 Q2 e Q8.7</vt:lpstr>
      <vt:lpstr>Q1 Q2 e Q8.8</vt:lpstr>
      <vt:lpstr>Frequência Q8</vt:lpstr>
      <vt:lpstr>Q.6.6 e Q9</vt:lpstr>
      <vt:lpstr>Q9</vt:lpstr>
      <vt:lpstr>Q1 e Q9</vt:lpstr>
      <vt:lpstr>Q2 e Q9</vt:lpstr>
      <vt:lpstr>Q3 e Q9</vt:lpstr>
      <vt:lpstr>Q7 e Q9</vt:lpstr>
      <vt:lpstr>Q10</vt:lpstr>
      <vt:lpstr>Q1 e Q10</vt:lpstr>
      <vt:lpstr>Q11</vt:lpstr>
      <vt:lpstr>Q1 e Q11</vt:lpstr>
      <vt:lpstr>Q12</vt:lpstr>
      <vt:lpstr>Q1 Q2 e Q12.1</vt:lpstr>
      <vt:lpstr>Q1 Q2 e Q12.2</vt:lpstr>
      <vt:lpstr>Q1 Q2 e Q12.3</vt:lpstr>
      <vt:lpstr>Q1 Q2 e Q12.4</vt:lpstr>
      <vt:lpstr>Q1 Q2 e Q12.5</vt:lpstr>
      <vt:lpstr>Q1 Q2 e Q12.6</vt:lpstr>
      <vt:lpstr>Frequência 12</vt:lpstr>
      <vt:lpstr>Q13</vt:lpstr>
      <vt:lpstr>Q1 Q2 e Q13.1 </vt:lpstr>
      <vt:lpstr>Q1 Q2 e Q13.2</vt:lpstr>
      <vt:lpstr>Q1 Q2 e Q13.3</vt:lpstr>
      <vt:lpstr>Q1 Q2 e Q13.4</vt:lpstr>
      <vt:lpstr>Q1 Q2 e Q13.5</vt:lpstr>
      <vt:lpstr>Q1 Q2 e Q13.6 </vt:lpstr>
      <vt:lpstr>Frequência 13</vt:lpstr>
      <vt:lpstr>Q14</vt:lpstr>
      <vt:lpstr>Q1 Q2 e Q14.1</vt:lpstr>
      <vt:lpstr>Q1 Q2 e Q14.2</vt:lpstr>
      <vt:lpstr>Q1 Q2 e Q14.3</vt:lpstr>
      <vt:lpstr>Q1 Q2 e Q14.4</vt:lpstr>
      <vt:lpstr>Q1 Q2 e Q14.5</vt:lpstr>
      <vt:lpstr>Frequência 14</vt:lpstr>
      <vt:lpstr>Q15</vt:lpstr>
      <vt:lpstr>Q1 Q2 e Q15</vt:lpstr>
      <vt:lpstr>Q16</vt:lpstr>
      <vt:lpstr>Q1 Q2 e Q16</vt:lpstr>
      <vt:lpstr>Q17</vt:lpstr>
      <vt:lpstr>Q18</vt:lpstr>
      <vt:lpstr>Q1 Q2 e Q18</vt:lpstr>
      <vt:lpstr>Q19</vt:lpstr>
      <vt:lpstr>Q20</vt:lpstr>
      <vt:lpstr>Q1 Q2 e Q20.1</vt:lpstr>
      <vt:lpstr>Q1 Q2 e Q20.2</vt:lpstr>
      <vt:lpstr>Q1 Q2 e Q20.3</vt:lpstr>
      <vt:lpstr>Q1 Q2 e Q20.4</vt:lpstr>
      <vt:lpstr>Q1 Q2 e Q20.5</vt:lpstr>
      <vt:lpstr>Frequência 20</vt:lpstr>
      <vt:lpstr>Q21</vt:lpstr>
      <vt:lpstr>Q1 Q2 e Q21</vt:lpstr>
      <vt:lpstr>Q22</vt:lpstr>
      <vt:lpstr>Q23</vt:lpstr>
      <vt:lpstr>Q24</vt:lpstr>
      <vt:lpstr>Q25</vt:lpstr>
      <vt:lpstr>Q26</vt:lpstr>
      <vt:lpstr>Q27</vt:lpstr>
      <vt:lpstr>Relação renda pagamento pref.</vt:lpstr>
      <vt:lpstr>Faixa etária influencia factore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Filipa Gomes</dc:creator>
  <cp:keywords/>
  <dc:description/>
  <cp:lastModifiedBy>Microsoft Office User</cp:lastModifiedBy>
  <dcterms:created xsi:type="dcterms:W3CDTF">2017-03-27T13:25:37Z</dcterms:created>
  <dcterms:modified xsi:type="dcterms:W3CDTF">2018-07-05T13:59:45Z</dcterms:modified>
  <cp:category/>
</cp:coreProperties>
</file>